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ustomProperty2.bin" ContentType="application/vnd.openxmlformats-officedocument.spreadsheetml.customProperty"/>
  <Override PartName="/xl/customProperty3.bin" ContentType="application/vnd.openxmlformats-officedocument.spreadsheetml.customProperty"/>
  <Override PartName="/xl/customProperty4.bin" ContentType="application/vnd.openxmlformats-officedocument.spreadsheetml.customProperty"/>
  <Override PartName="/xl/customProperty5.bin" ContentType="application/vnd.openxmlformats-officedocument.spreadsheetml.customProperty"/>
  <Override PartName="/xl/drawings/drawing1.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ustomProperty6.bin" ContentType="application/vnd.openxmlformats-officedocument.spreadsheetml.customProperty"/>
  <Override PartName="/xl/comments2.xml" ContentType="application/vnd.openxmlformats-officedocument.spreadsheetml.comments+xml"/>
  <Override PartName="/xl/customProperty7.bin" ContentType="application/vnd.openxmlformats-officedocument.spreadsheetml.customProperty"/>
  <Override PartName="/xl/comments3.xml" ContentType="application/vnd.openxmlformats-officedocument.spreadsheetml.comments+xml"/>
  <Override PartName="/xl/customProperty8.bin" ContentType="application/vnd.openxmlformats-officedocument.spreadsheetml.customProperty"/>
  <Override PartName="/xl/comments4.xml" ContentType="application/vnd.openxmlformats-officedocument.spreadsheetml.comments+xml"/>
  <Override PartName="/xl/customProperty9.bin" ContentType="application/vnd.openxmlformats-officedocument.spreadsheetml.customProperty"/>
  <Override PartName="/xl/customProperty10.bin" ContentType="application/vnd.openxmlformats-officedocument.spreadsheetml.customProperty"/>
  <Override PartName="/xl/drawings/drawing2.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comments5.xml" ContentType="application/vnd.openxmlformats-officedocument.spreadsheetml.comments+xml"/>
  <Override PartName="/xl/drawings/drawing3.xml" ContentType="application/vnd.openxmlformats-officedocument.drawing+xml"/>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comments6.xml" ContentType="application/vnd.openxmlformats-officedocument.spreadsheetml.comments+xml"/>
  <Override PartName="/xl/drawings/drawing4.xml" ContentType="application/vnd.openxmlformats-officedocument.drawing+xml"/>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comments7.xml" ContentType="application/vnd.openxmlformats-officedocument.spreadsheetml.comments+xml"/>
  <Override PartName="/xl/drawings/drawing5.xml" ContentType="application/vnd.openxmlformats-officedocument.drawing+xml"/>
  <Override PartName="/xl/activeX/activeX7.xml" ContentType="application/vnd.ms-office.activeX+xml"/>
  <Override PartName="/xl/activeX/activeX7.bin" ContentType="application/vnd.ms-office.activeX"/>
  <Override PartName="/xl/activeX/activeX8.xml" ContentType="application/vnd.ms-office.activeX+xml"/>
  <Override PartName="/xl/activeX/activeX8.bin" ContentType="application/vnd.ms-office.activeX"/>
  <Override PartName="/xl/comments8.xml" ContentType="application/vnd.openxmlformats-officedocument.spreadsheetml.comments+xml"/>
  <Override PartName="/xl/drawings/drawing6.xml" ContentType="application/vnd.openxmlformats-officedocument.drawing+xml"/>
  <Override PartName="/xl/activeX/activeX9.xml" ContentType="application/vnd.ms-office.activeX+xml"/>
  <Override PartName="/xl/activeX/activeX9.bin" ContentType="application/vnd.ms-office.activeX"/>
  <Override PartName="/xl/activeX/activeX10.xml" ContentType="application/vnd.ms-office.activeX+xml"/>
  <Override PartName="/xl/activeX/activeX10.bin" ContentType="application/vnd.ms-office.activeX"/>
  <Override PartName="/xl/comments9.xml" ContentType="application/vnd.openxmlformats-officedocument.spreadsheetml.comments+xml"/>
  <Override PartName="/xl/drawings/drawing7.xml" ContentType="application/vnd.openxmlformats-officedocument.drawing+xml"/>
  <Override PartName="/xl/activeX/activeX11.xml" ContentType="application/vnd.ms-office.activeX+xml"/>
  <Override PartName="/xl/activeX/activeX11.bin" ContentType="application/vnd.ms-office.activeX"/>
  <Override PartName="/xl/activeX/activeX12.xml" ContentType="application/vnd.ms-office.activeX+xml"/>
  <Override PartName="/xl/activeX/activeX12.bin" ContentType="application/vnd.ms-office.activeX"/>
  <Override PartName="/xl/comments10.xml" ContentType="application/vnd.openxmlformats-officedocument.spreadsheetml.comments+xml"/>
  <Override PartName="/xl/drawings/drawing8.xml" ContentType="application/vnd.openxmlformats-officedocument.drawing+xml"/>
  <Override PartName="/xl/activeX/activeX13.xml" ContentType="application/vnd.ms-office.activeX+xml"/>
  <Override PartName="/xl/activeX/activeX13.bin" ContentType="application/vnd.ms-office.activeX"/>
  <Override PartName="/xl/activeX/activeX14.xml" ContentType="application/vnd.ms-office.activeX+xml"/>
  <Override PartName="/xl/activeX/activeX14.bin" ContentType="application/vnd.ms-office.activeX"/>
  <Override PartName="/xl/comments11.xml" ContentType="application/vnd.openxmlformats-officedocument.spreadsheetml.comments+xml"/>
  <Override PartName="/xl/drawings/drawing9.xml" ContentType="application/vnd.openxmlformats-officedocument.drawing+xml"/>
  <Override PartName="/xl/activeX/activeX15.xml" ContentType="application/vnd.ms-office.activeX+xml"/>
  <Override PartName="/xl/activeX/activeX15.bin" ContentType="application/vnd.ms-office.activeX"/>
  <Override PartName="/xl/activeX/activeX16.xml" ContentType="application/vnd.ms-office.activeX+xml"/>
  <Override PartName="/xl/activeX/activeX16.bin" ContentType="application/vnd.ms-office.activeX"/>
  <Override PartName="/xl/comments12.xml" ContentType="application/vnd.openxmlformats-officedocument.spreadsheetml.comments+xml"/>
  <Override PartName="/xl/drawings/drawing10.xml" ContentType="application/vnd.openxmlformats-officedocument.drawing+xml"/>
  <Override PartName="/xl/activeX/activeX17.xml" ContentType="application/vnd.ms-office.activeX+xml"/>
  <Override PartName="/xl/activeX/activeX17.bin" ContentType="application/vnd.ms-office.activeX"/>
  <Override PartName="/xl/activeX/activeX18.xml" ContentType="application/vnd.ms-office.activeX+xml"/>
  <Override PartName="/xl/activeX/activeX18.bin" ContentType="application/vnd.ms-office.activeX"/>
  <Override PartName="/xl/comments13.xml" ContentType="application/vnd.openxmlformats-officedocument.spreadsheetml.comments+xml"/>
  <Override PartName="/xl/drawings/drawing11.xml" ContentType="application/vnd.openxmlformats-officedocument.drawing+xml"/>
  <Override PartName="/xl/activeX/activeX19.xml" ContentType="application/vnd.ms-office.activeX+xml"/>
  <Override PartName="/xl/activeX/activeX19.bin" ContentType="application/vnd.ms-office.activeX"/>
  <Override PartName="/xl/activeX/activeX20.xml" ContentType="application/vnd.ms-office.activeX+xml"/>
  <Override PartName="/xl/activeX/activeX20.bin" ContentType="application/vnd.ms-office.activeX"/>
  <Override PartName="/xl/comments14.xml" ContentType="application/vnd.openxmlformats-officedocument.spreadsheetml.comments+xml"/>
  <Override PartName="/xl/drawings/drawing12.xml" ContentType="application/vnd.openxmlformats-officedocument.drawing+xml"/>
  <Override PartName="/xl/activeX/activeX21.xml" ContentType="application/vnd.ms-office.activeX+xml"/>
  <Override PartName="/xl/activeX/activeX21.bin" ContentType="application/vnd.ms-office.activeX"/>
  <Override PartName="/xl/activeX/activeX22.xml" ContentType="application/vnd.ms-office.activeX+xml"/>
  <Override PartName="/xl/activeX/activeX22.bin" ContentType="application/vnd.ms-office.activeX"/>
  <Override PartName="/xl/comments15.xml" ContentType="application/vnd.openxmlformats-officedocument.spreadsheetml.comments+xml"/>
  <Override PartName="/xl/drawings/drawing13.xml" ContentType="application/vnd.openxmlformats-officedocument.drawing+xml"/>
  <Override PartName="/xl/activeX/activeX23.xml" ContentType="application/vnd.ms-office.activeX+xml"/>
  <Override PartName="/xl/activeX/activeX23.bin" ContentType="application/vnd.ms-office.activeX"/>
  <Override PartName="/xl/activeX/activeX24.xml" ContentType="application/vnd.ms-office.activeX+xml"/>
  <Override PartName="/xl/activeX/activeX24.bin" ContentType="application/vnd.ms-office.activeX"/>
  <Override PartName="/xl/comments16.xml" ContentType="application/vnd.openxmlformats-officedocument.spreadsheetml.comments+xml"/>
  <Override PartName="/xl/drawings/drawing14.xml" ContentType="application/vnd.openxmlformats-officedocument.drawing+xml"/>
  <Override PartName="/xl/activeX/activeX25.xml" ContentType="application/vnd.ms-office.activeX+xml"/>
  <Override PartName="/xl/activeX/activeX25.bin" ContentType="application/vnd.ms-office.activeX"/>
  <Override PartName="/xl/activeX/activeX26.xml" ContentType="application/vnd.ms-office.activeX+xml"/>
  <Override PartName="/xl/activeX/activeX26.bin" ContentType="application/vnd.ms-office.activeX"/>
  <Override PartName="/xl/comments17.xml" ContentType="application/vnd.openxmlformats-officedocument.spreadsheetml.comments+xml"/>
  <Override PartName="/xl/drawings/drawing15.xml" ContentType="application/vnd.openxmlformats-officedocument.drawing+xml"/>
  <Override PartName="/xl/activeX/activeX27.xml" ContentType="application/vnd.ms-office.activeX+xml"/>
  <Override PartName="/xl/activeX/activeX27.bin" ContentType="application/vnd.ms-office.activeX"/>
  <Override PartName="/xl/activeX/activeX28.xml" ContentType="application/vnd.ms-office.activeX+xml"/>
  <Override PartName="/xl/activeX/activeX28.bin" ContentType="application/vnd.ms-office.activeX"/>
  <Override PartName="/xl/comments18.xml" ContentType="application/vnd.openxmlformats-officedocument.spreadsheetml.comments+xml"/>
  <Override PartName="/xl/drawings/drawing16.xml" ContentType="application/vnd.openxmlformats-officedocument.drawing+xml"/>
  <Override PartName="/xl/activeX/activeX29.xml" ContentType="application/vnd.ms-office.activeX+xml"/>
  <Override PartName="/xl/activeX/activeX29.bin" ContentType="application/vnd.ms-office.activeX"/>
  <Override PartName="/xl/activeX/activeX30.xml" ContentType="application/vnd.ms-office.activeX+xml"/>
  <Override PartName="/xl/activeX/activeX30.bin" ContentType="application/vnd.ms-office.activeX"/>
  <Override PartName="/xl/comments19.xml" ContentType="application/vnd.openxmlformats-officedocument.spreadsheetml.comments+xml"/>
  <Override PartName="/xl/drawings/drawing17.xml" ContentType="application/vnd.openxmlformats-officedocument.drawing+xml"/>
  <Override PartName="/xl/activeX/activeX31.xml" ContentType="application/vnd.ms-office.activeX+xml"/>
  <Override PartName="/xl/activeX/activeX31.bin" ContentType="application/vnd.ms-office.activeX"/>
  <Override PartName="/xl/activeX/activeX32.xml" ContentType="application/vnd.ms-office.activeX+xml"/>
  <Override PartName="/xl/activeX/activeX32.bin" ContentType="application/vnd.ms-office.activeX"/>
  <Override PartName="/xl/comments20.xml" ContentType="application/vnd.openxmlformats-officedocument.spreadsheetml.comments+xml"/>
  <Override PartName="/xl/drawings/drawing18.xml" ContentType="application/vnd.openxmlformats-officedocument.drawing+xml"/>
  <Override PartName="/xl/activeX/activeX33.xml" ContentType="application/vnd.ms-office.activeX+xml"/>
  <Override PartName="/xl/activeX/activeX33.bin" ContentType="application/vnd.ms-office.activeX"/>
  <Override PartName="/xl/activeX/activeX34.xml" ContentType="application/vnd.ms-office.activeX+xml"/>
  <Override PartName="/xl/activeX/activeX34.bin" ContentType="application/vnd.ms-office.activeX"/>
  <Override PartName="/xl/comments21.xml" ContentType="application/vnd.openxmlformats-officedocument.spreadsheetml.comments+xml"/>
  <Override PartName="/xl/drawings/drawing19.xml" ContentType="application/vnd.openxmlformats-officedocument.drawing+xml"/>
  <Override PartName="/xl/activeX/activeX35.xml" ContentType="application/vnd.ms-office.activeX+xml"/>
  <Override PartName="/xl/activeX/activeX35.bin" ContentType="application/vnd.ms-office.activeX"/>
  <Override PartName="/xl/activeX/activeX36.xml" ContentType="application/vnd.ms-office.activeX+xml"/>
  <Override PartName="/xl/activeX/activeX36.bin" ContentType="application/vnd.ms-office.activeX"/>
  <Override PartName="/xl/comments22.xml" ContentType="application/vnd.openxmlformats-officedocument.spreadsheetml.comments+xml"/>
  <Override PartName="/xl/drawings/drawing20.xml" ContentType="application/vnd.openxmlformats-officedocument.drawing+xml"/>
  <Override PartName="/xl/activeX/activeX37.xml" ContentType="application/vnd.ms-office.activeX+xml"/>
  <Override PartName="/xl/activeX/activeX37.bin" ContentType="application/vnd.ms-office.activeX"/>
  <Override PartName="/xl/activeX/activeX38.xml" ContentType="application/vnd.ms-office.activeX+xml"/>
  <Override PartName="/xl/activeX/activeX38.bin" ContentType="application/vnd.ms-office.activeX"/>
  <Override PartName="/xl/comments23.xml" ContentType="application/vnd.openxmlformats-officedocument.spreadsheetml.comments+xml"/>
  <Override PartName="/xl/drawings/drawing21.xml" ContentType="application/vnd.openxmlformats-officedocument.drawing+xml"/>
  <Override PartName="/xl/activeX/activeX39.xml" ContentType="application/vnd.ms-office.activeX+xml"/>
  <Override PartName="/xl/activeX/activeX39.bin" ContentType="application/vnd.ms-office.activeX"/>
  <Override PartName="/xl/activeX/activeX40.xml" ContentType="application/vnd.ms-office.activeX+xml"/>
  <Override PartName="/xl/activeX/activeX40.bin" ContentType="application/vnd.ms-office.activeX"/>
  <Override PartName="/xl/comments24.xml" ContentType="application/vnd.openxmlformats-officedocument.spreadsheetml.comments+xml"/>
  <Override PartName="/xl/drawings/drawing22.xml" ContentType="application/vnd.openxmlformats-officedocument.drawing+xml"/>
  <Override PartName="/xl/activeX/activeX41.xml" ContentType="application/vnd.ms-office.activeX+xml"/>
  <Override PartName="/xl/activeX/activeX41.bin" ContentType="application/vnd.ms-office.activeX"/>
  <Override PartName="/xl/activeX/activeX42.xml" ContentType="application/vnd.ms-office.activeX+xml"/>
  <Override PartName="/xl/activeX/activeX42.bin" ContentType="application/vnd.ms-office.activeX"/>
  <Override PartName="/xl/comments25.xml" ContentType="application/vnd.openxmlformats-officedocument.spreadsheetml.comments+xml"/>
  <Override PartName="/xl/drawings/drawing23.xml" ContentType="application/vnd.openxmlformats-officedocument.drawing+xml"/>
  <Override PartName="/xl/activeX/activeX43.xml" ContentType="application/vnd.ms-office.activeX+xml"/>
  <Override PartName="/xl/activeX/activeX43.bin" ContentType="application/vnd.ms-office.activeX"/>
  <Override PartName="/xl/activeX/activeX44.xml" ContentType="application/vnd.ms-office.activeX+xml"/>
  <Override PartName="/xl/activeX/activeX44.bin" ContentType="application/vnd.ms-office.activeX"/>
  <Override PartName="/xl/comments26.xml" ContentType="application/vnd.openxmlformats-officedocument.spreadsheetml.comments+xml"/>
  <Override PartName="/xl/drawings/drawing24.xml" ContentType="application/vnd.openxmlformats-officedocument.drawing+xml"/>
  <Override PartName="/xl/activeX/activeX45.xml" ContentType="application/vnd.ms-office.activeX+xml"/>
  <Override PartName="/xl/activeX/activeX45.bin" ContentType="application/vnd.ms-office.activeX"/>
  <Override PartName="/xl/activeX/activeX46.xml" ContentType="application/vnd.ms-office.activeX+xml"/>
  <Override PartName="/xl/activeX/activeX46.bin" ContentType="application/vnd.ms-office.activeX"/>
  <Override PartName="/xl/comments27.xml" ContentType="application/vnd.openxmlformats-officedocument.spreadsheetml.comments+xml"/>
  <Override PartName="/xl/drawings/drawing25.xml" ContentType="application/vnd.openxmlformats-officedocument.drawing+xml"/>
  <Override PartName="/xl/activeX/activeX47.xml" ContentType="application/vnd.ms-office.activeX+xml"/>
  <Override PartName="/xl/activeX/activeX47.bin" ContentType="application/vnd.ms-office.activeX"/>
  <Override PartName="/xl/activeX/activeX48.xml" ContentType="application/vnd.ms-office.activeX+xml"/>
  <Override PartName="/xl/activeX/activeX48.bin" ContentType="application/vnd.ms-office.activeX"/>
  <Override PartName="/xl/comments28.xml" ContentType="application/vnd.openxmlformats-officedocument.spreadsheetml.comments+xml"/>
  <Override PartName="/xl/drawings/drawing26.xml" ContentType="application/vnd.openxmlformats-officedocument.drawing+xml"/>
  <Override PartName="/xl/activeX/activeX49.xml" ContentType="application/vnd.ms-office.activeX+xml"/>
  <Override PartName="/xl/activeX/activeX49.bin" ContentType="application/vnd.ms-office.activeX"/>
  <Override PartName="/xl/activeX/activeX50.xml" ContentType="application/vnd.ms-office.activeX+xml"/>
  <Override PartName="/xl/activeX/activeX50.bin" ContentType="application/vnd.ms-office.activeX"/>
  <Override PartName="/xl/comments29.xml" ContentType="application/vnd.openxmlformats-officedocument.spreadsheetml.comments+xml"/>
  <Override PartName="/xl/customProperty11.bin" ContentType="application/vnd.openxmlformats-officedocument.spreadsheetml.customProperty"/>
  <Override PartName="/xl/drawings/drawing27.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codeName="{AE6600E7-7A62-396C-DE95-9942FA9DD81E}"/>
  <workbookPr updateLinks="never" codeName="DieseArbeitsmappe"/>
  <mc:AlternateContent xmlns:mc="http://schemas.openxmlformats.org/markup-compatibility/2006">
    <mc:Choice Requires="x15">
      <x15ac:absPath xmlns:x15ac="http://schemas.microsoft.com/office/spreadsheetml/2010/11/ac" url="\\af.se\remote_work\1-prj\CH\115007569 - Projektarbeit - MP-BFE 504823\07_Unterlagen\Gesuchsformulare 2024\geschützt\"/>
    </mc:Choice>
  </mc:AlternateContent>
  <xr:revisionPtr revIDLastSave="0" documentId="13_ncr:1_{83C578C8-3597-482A-81BF-4A3577295722}" xr6:coauthVersionLast="47" xr6:coauthVersionMax="47" xr10:uidLastSave="{00000000-0000-0000-0000-000000000000}"/>
  <bookViews>
    <workbookView xWindow="14085" yWindow="-16320" windowWidth="29040" windowHeight="15840" tabRatio="933" xr2:uid="{2F3ED904-1D1D-498A-928A-72E21EB1081D}"/>
  </bookViews>
  <sheets>
    <sheet name="Allg. Informationen" sheetId="1" r:id="rId1"/>
    <sheet name="Gesuchsteller" sheetId="2" r:id="rId2"/>
    <sheet name="Freigabeerklärung" sheetId="21" r:id="rId3"/>
    <sheet name="Anhänge" sheetId="17" r:id="rId4"/>
    <sheet name="Übersicht" sheetId="34" r:id="rId5"/>
    <sheet name="Grundversorgung" sheetId="45" r:id="rId6"/>
    <sheet name="Eigene EE" sheetId="18" r:id="rId7"/>
    <sheet name="Fremde EE" sheetId="19" r:id="rId8"/>
    <sheet name="E_prod_Eingabe" sheetId="35" r:id="rId9"/>
    <sheet name="KW1" sheetId="4" r:id="rId10"/>
    <sheet name="KW2" sheetId="50" r:id="rId11"/>
    <sheet name="KW3" sheetId="51" r:id="rId12"/>
    <sheet name="KW4" sheetId="52" r:id="rId13"/>
    <sheet name="KW5" sheetId="53" r:id="rId14"/>
    <sheet name="KW6" sheetId="54" r:id="rId15"/>
    <sheet name="KW7" sheetId="55" r:id="rId16"/>
    <sheet name="KW8" sheetId="56" r:id="rId17"/>
    <sheet name="KW9" sheetId="57" r:id="rId18"/>
    <sheet name="KW10" sheetId="58" r:id="rId19"/>
    <sheet name="KW11" sheetId="59" state="hidden" r:id="rId20"/>
    <sheet name="KW12" sheetId="60" state="hidden" r:id="rId21"/>
    <sheet name="KW13" sheetId="61" state="hidden" r:id="rId22"/>
    <sheet name="KW14" sheetId="62" state="hidden" r:id="rId23"/>
    <sheet name="KW15" sheetId="63" state="hidden" r:id="rId24"/>
    <sheet name="KW16" sheetId="64" state="hidden" r:id="rId25"/>
    <sheet name="KW17" sheetId="65" state="hidden" r:id="rId26"/>
    <sheet name="KW18" sheetId="66" state="hidden" r:id="rId27"/>
    <sheet name="KW19" sheetId="67" state="hidden" r:id="rId28"/>
    <sheet name="KW20" sheetId="68" state="hidden" r:id="rId29"/>
    <sheet name="KW21" sheetId="69" state="hidden" r:id="rId30"/>
    <sheet name="KW22" sheetId="70" state="hidden" r:id="rId31"/>
    <sheet name="KW23" sheetId="71" state="hidden" r:id="rId32"/>
    <sheet name="KW24" sheetId="72" state="hidden" r:id="rId33"/>
    <sheet name="KW25" sheetId="73" state="hidden" r:id="rId34"/>
    <sheet name="Dropdown" sheetId="13" state="hidden" r:id="rId35"/>
    <sheet name="Sprachen" sheetId="49" state="hidden" r:id="rId36"/>
  </sheets>
  <externalReferences>
    <externalReference r:id="rId37"/>
  </externalReferences>
  <definedNames>
    <definedName name="Abschreibungsmethodik">[1]Dropdown!$F$7:$F$10</definedName>
    <definedName name="Blätter">GET.WORKBOOK(1+0*NOW())</definedName>
    <definedName name="_xlnm.Print_Area" localSheetId="0">'Allg. Informationen'!$A$1:$G$54</definedName>
    <definedName name="_xlnm.Print_Area" localSheetId="3">Anhänge!$A$1:$K$121</definedName>
    <definedName name="_xlnm.Print_Area" localSheetId="8">E_prod_Eingabe!$A$1:$L$42</definedName>
    <definedName name="_xlnm.Print_Area" localSheetId="6">'Eigene EE'!$A$1:$N$34</definedName>
    <definedName name="_xlnm.Print_Area" localSheetId="2">Freigabeerklärung!$A$1:$H$56</definedName>
    <definedName name="_xlnm.Print_Area" localSheetId="7">'Fremde EE'!$A$1:$O$32</definedName>
    <definedName name="_xlnm.Print_Area" localSheetId="1">Gesuchsteller!$A$1:$E$39</definedName>
    <definedName name="_xlnm.Print_Area" localSheetId="5">Grundversorgung!$A$1:$N$71</definedName>
    <definedName name="_xlnm.Print_Area" localSheetId="9">'KW1'!$A$1:$Y$124</definedName>
    <definedName name="_xlnm.Print_Area" localSheetId="18">'KW10'!$A$1:$Y$124</definedName>
    <definedName name="_xlnm.Print_Area" localSheetId="19">'KW11'!$A$1:$Y$124</definedName>
    <definedName name="_xlnm.Print_Area" localSheetId="20">'KW12'!$A$1:$Y$124</definedName>
    <definedName name="_xlnm.Print_Area" localSheetId="21">'KW13'!$A$1:$Y$124</definedName>
    <definedName name="_xlnm.Print_Area" localSheetId="22">'KW14'!$A$1:$Y$124</definedName>
    <definedName name="_xlnm.Print_Area" localSheetId="23">'KW15'!$A$1:$Y$124</definedName>
    <definedName name="_xlnm.Print_Area" localSheetId="24">'KW16'!$A$1:$Y$124</definedName>
    <definedName name="_xlnm.Print_Area" localSheetId="25">'KW17'!$A$1:$Y$124</definedName>
    <definedName name="_xlnm.Print_Area" localSheetId="26">'KW18'!$A$1:$Y$124</definedName>
    <definedName name="_xlnm.Print_Area" localSheetId="27">'KW19'!$A$1:$Y$124</definedName>
    <definedName name="_xlnm.Print_Area" localSheetId="10">'KW2'!$A$1:$Y$124</definedName>
    <definedName name="_xlnm.Print_Area" localSheetId="28">'KW20'!$A$1:$Y$124</definedName>
    <definedName name="_xlnm.Print_Area" localSheetId="29">'KW21'!$A$1:$Y$124</definedName>
    <definedName name="_xlnm.Print_Area" localSheetId="30">'KW22'!$A$1:$Y$124</definedName>
    <definedName name="_xlnm.Print_Area" localSheetId="31">'KW23'!$A$1:$Y$124</definedName>
    <definedName name="_xlnm.Print_Area" localSheetId="32">'KW24'!$A$1:$Y$124</definedName>
    <definedName name="_xlnm.Print_Area" localSheetId="33">'KW25'!$A$1:$Y$124</definedName>
    <definedName name="_xlnm.Print_Area" localSheetId="11">'KW3'!$A$1:$Y$124</definedName>
    <definedName name="_xlnm.Print_Area" localSheetId="12">'KW4'!$A$1:$Y$124</definedName>
    <definedName name="_xlnm.Print_Area" localSheetId="13">'KW5'!$A$1:$Y$124</definedName>
    <definedName name="_xlnm.Print_Area" localSheetId="14">'KW6'!$A$1:$Y$124</definedName>
    <definedName name="_xlnm.Print_Area" localSheetId="15">'KW7'!$A$1:$Y$124</definedName>
    <definedName name="_xlnm.Print_Area" localSheetId="16">'KW8'!$A$1:$Y$124</definedName>
    <definedName name="_xlnm.Print_Area" localSheetId="17">'KW9'!$A$1:$Y$124</definedName>
    <definedName name="_xlnm.Print_Area" localSheetId="4">Übersicht!$A$1:$P$61</definedName>
    <definedName name="_xlnm.Print_Titles" localSheetId="9">'KW1'!$1:$5</definedName>
    <definedName name="_xlnm.Print_Titles" localSheetId="18">'KW10'!$1:$5</definedName>
    <definedName name="_xlnm.Print_Titles" localSheetId="19">'KW11'!$1:$5</definedName>
    <definedName name="_xlnm.Print_Titles" localSheetId="20">'KW12'!$1:$5</definedName>
    <definedName name="_xlnm.Print_Titles" localSheetId="21">'KW13'!$1:$5</definedName>
    <definedName name="_xlnm.Print_Titles" localSheetId="22">'KW14'!$1:$5</definedName>
    <definedName name="_xlnm.Print_Titles" localSheetId="23">'KW15'!$1:$5</definedName>
    <definedName name="_xlnm.Print_Titles" localSheetId="24">'KW16'!$1:$5</definedName>
    <definedName name="_xlnm.Print_Titles" localSheetId="25">'KW17'!$1:$5</definedName>
    <definedName name="_xlnm.Print_Titles" localSheetId="26">'KW18'!$1:$5</definedName>
    <definedName name="_xlnm.Print_Titles" localSheetId="27">'KW19'!$1:$5</definedName>
    <definedName name="_xlnm.Print_Titles" localSheetId="10">'KW2'!$1:$5</definedName>
    <definedName name="_xlnm.Print_Titles" localSheetId="28">'KW20'!$1:$5</definedName>
    <definedName name="_xlnm.Print_Titles" localSheetId="29">'KW21'!$1:$5</definedName>
    <definedName name="_xlnm.Print_Titles" localSheetId="30">'KW22'!$1:$5</definedName>
    <definedName name="_xlnm.Print_Titles" localSheetId="31">'KW23'!$1:$5</definedName>
    <definedName name="_xlnm.Print_Titles" localSheetId="32">'KW24'!$1:$5</definedName>
    <definedName name="_xlnm.Print_Titles" localSheetId="33">'KW25'!$1:$5</definedName>
    <definedName name="_xlnm.Print_Titles" localSheetId="11">'KW3'!$1:$5</definedName>
    <definedName name="_xlnm.Print_Titles" localSheetId="12">'KW4'!$1:$5</definedName>
    <definedName name="_xlnm.Print_Titles" localSheetId="13">'KW5'!$1:$5</definedName>
    <definedName name="_xlnm.Print_Titles" localSheetId="14">'KW6'!$1:$5</definedName>
    <definedName name="_xlnm.Print_Titles" localSheetId="15">'KW7'!$1:$5</definedName>
    <definedName name="_xlnm.Print_Titles" localSheetId="16">'KW8'!$1:$5</definedName>
    <definedName name="_xlnm.Print_Titles" localSheetId="17">'KW9'!$1:$5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K12" i="45" l="1"/>
  <c r="Q123" i="73"/>
  <c r="P123" i="73"/>
  <c r="O123" i="73"/>
  <c r="N123" i="73"/>
  <c r="M123" i="73"/>
  <c r="L123" i="73"/>
  <c r="K123" i="73"/>
  <c r="J123" i="73"/>
  <c r="I123" i="73"/>
  <c r="H123" i="73"/>
  <c r="Q122" i="73"/>
  <c r="P122" i="73"/>
  <c r="O122" i="73"/>
  <c r="N122" i="73"/>
  <c r="M122" i="73"/>
  <c r="L122" i="73"/>
  <c r="K122" i="73"/>
  <c r="J122" i="73"/>
  <c r="I122" i="73"/>
  <c r="H122" i="73"/>
  <c r="AA112" i="73"/>
  <c r="AA113" i="73" s="1"/>
  <c r="AA114" i="73" s="1"/>
  <c r="AA115" i="73" s="1"/>
  <c r="AA118" i="73" s="1"/>
  <c r="AA119" i="73" s="1"/>
  <c r="AA120" i="73" s="1"/>
  <c r="AA121" i="73" s="1"/>
  <c r="AA122" i="73" s="1"/>
  <c r="AA123" i="73" s="1"/>
  <c r="AA124" i="73" s="1"/>
  <c r="D97" i="73"/>
  <c r="D84" i="73"/>
  <c r="D86" i="73" s="1"/>
  <c r="D87" i="73" s="1"/>
  <c r="AA65" i="73"/>
  <c r="AA66" i="73" s="1"/>
  <c r="AA67" i="73" s="1"/>
  <c r="AA68" i="73" s="1"/>
  <c r="AA69" i="73" s="1"/>
  <c r="AA70" i="73" s="1"/>
  <c r="AA71" i="73" s="1"/>
  <c r="AA72" i="73" s="1"/>
  <c r="AA73" i="73" s="1"/>
  <c r="AA74" i="73" s="1"/>
  <c r="AA77" i="73" s="1"/>
  <c r="AA78" i="73" s="1"/>
  <c r="AA79" i="73" s="1"/>
  <c r="AA80" i="73" s="1"/>
  <c r="AA81" i="73" s="1"/>
  <c r="AA82" i="73" s="1"/>
  <c r="AA83" i="73" s="1"/>
  <c r="AA84" i="73" s="1"/>
  <c r="AA85" i="73" s="1"/>
  <c r="AA86" i="73" s="1"/>
  <c r="AA87" i="73" s="1"/>
  <c r="AA90" i="73" s="1"/>
  <c r="AA91" i="73" s="1"/>
  <c r="AA92" i="73" s="1"/>
  <c r="AA93" i="73" s="1"/>
  <c r="AA94" i="73" s="1"/>
  <c r="AA95" i="73" s="1"/>
  <c r="AA96" i="73" s="1"/>
  <c r="AA97" i="73" s="1"/>
  <c r="AA98" i="73" s="1"/>
  <c r="AA99" i="73" s="1"/>
  <c r="AA100" i="73" s="1"/>
  <c r="AA102" i="73" s="1"/>
  <c r="AA106" i="73" s="1"/>
  <c r="AA107" i="73" s="1"/>
  <c r="D59" i="73"/>
  <c r="D58" i="73"/>
  <c r="D57" i="73"/>
  <c r="D56" i="73"/>
  <c r="Q55" i="73"/>
  <c r="P55" i="73"/>
  <c r="O55" i="73"/>
  <c r="N55" i="73"/>
  <c r="M55" i="73"/>
  <c r="L55" i="73"/>
  <c r="K55" i="73"/>
  <c r="J55" i="73"/>
  <c r="I55" i="73"/>
  <c r="H55" i="73"/>
  <c r="D53" i="73"/>
  <c r="D28" i="73" s="1"/>
  <c r="D52" i="73"/>
  <c r="D27" i="73" s="1"/>
  <c r="D51" i="73"/>
  <c r="D25" i="73" s="1"/>
  <c r="AA43" i="73"/>
  <c r="AA44" i="73" s="1"/>
  <c r="AA45" i="73" s="1"/>
  <c r="AA48" i="73" s="1"/>
  <c r="AA49" i="73" s="1"/>
  <c r="AA50" i="73" s="1"/>
  <c r="AA51" i="73" s="1"/>
  <c r="AA52" i="73" s="1"/>
  <c r="AA53" i="73" s="1"/>
  <c r="AA54" i="73" s="1"/>
  <c r="AA55" i="73" s="1"/>
  <c r="AA56" i="73" s="1"/>
  <c r="AA57" i="73" s="1"/>
  <c r="AA40" i="73"/>
  <c r="AA39" i="73"/>
  <c r="AA18" i="73"/>
  <c r="AA19" i="73" s="1"/>
  <c r="AA20" i="73" s="1"/>
  <c r="AA21" i="73" s="1"/>
  <c r="AA22" i="73" s="1"/>
  <c r="AA23" i="73" s="1"/>
  <c r="AA24" i="73" s="1"/>
  <c r="D13" i="73"/>
  <c r="Q123" i="72"/>
  <c r="P123" i="72"/>
  <c r="O123" i="72"/>
  <c r="N123" i="72"/>
  <c r="M123" i="72"/>
  <c r="L123" i="72"/>
  <c r="K123" i="72"/>
  <c r="J123" i="72"/>
  <c r="I123" i="72"/>
  <c r="H123" i="72"/>
  <c r="Q122" i="72"/>
  <c r="P122" i="72"/>
  <c r="O122" i="72"/>
  <c r="N122" i="72"/>
  <c r="M122" i="72"/>
  <c r="L122" i="72"/>
  <c r="K122" i="72"/>
  <c r="J122" i="72"/>
  <c r="I122" i="72"/>
  <c r="H122" i="72"/>
  <c r="AA112" i="72"/>
  <c r="AA113" i="72" s="1"/>
  <c r="AA114" i="72" s="1"/>
  <c r="AA115" i="72" s="1"/>
  <c r="AA118" i="72" s="1"/>
  <c r="AA119" i="72" s="1"/>
  <c r="AA120" i="72" s="1"/>
  <c r="AA121" i="72" s="1"/>
  <c r="AA122" i="72" s="1"/>
  <c r="AA123" i="72" s="1"/>
  <c r="AA124" i="72" s="1"/>
  <c r="D97" i="72"/>
  <c r="D84" i="72"/>
  <c r="D86" i="72" s="1"/>
  <c r="D87" i="72" s="1"/>
  <c r="AA65" i="72"/>
  <c r="AA66" i="72" s="1"/>
  <c r="AA67" i="72" s="1"/>
  <c r="AA68" i="72" s="1"/>
  <c r="AA69" i="72" s="1"/>
  <c r="AA70" i="72" s="1"/>
  <c r="AA71" i="72" s="1"/>
  <c r="AA72" i="72" s="1"/>
  <c r="AA73" i="72" s="1"/>
  <c r="AA74" i="72" s="1"/>
  <c r="AA77" i="72" s="1"/>
  <c r="AA78" i="72" s="1"/>
  <c r="AA79" i="72" s="1"/>
  <c r="AA80" i="72" s="1"/>
  <c r="AA81" i="72" s="1"/>
  <c r="AA82" i="72" s="1"/>
  <c r="AA83" i="72" s="1"/>
  <c r="AA84" i="72" s="1"/>
  <c r="AA85" i="72" s="1"/>
  <c r="AA86" i="72" s="1"/>
  <c r="AA87" i="72" s="1"/>
  <c r="AA90" i="72" s="1"/>
  <c r="AA91" i="72" s="1"/>
  <c r="AA92" i="72" s="1"/>
  <c r="AA93" i="72" s="1"/>
  <c r="AA94" i="72" s="1"/>
  <c r="AA95" i="72" s="1"/>
  <c r="AA96" i="72" s="1"/>
  <c r="AA97" i="72" s="1"/>
  <c r="AA98" i="72" s="1"/>
  <c r="AA99" i="72" s="1"/>
  <c r="AA100" i="72" s="1"/>
  <c r="AA102" i="72" s="1"/>
  <c r="AA106" i="72" s="1"/>
  <c r="AA107" i="72" s="1"/>
  <c r="D59" i="72"/>
  <c r="D58" i="72"/>
  <c r="D57" i="72"/>
  <c r="D56" i="72"/>
  <c r="Q55" i="72"/>
  <c r="P55" i="72"/>
  <c r="O55" i="72"/>
  <c r="N55" i="72"/>
  <c r="M55" i="72"/>
  <c r="L55" i="72"/>
  <c r="K55" i="72"/>
  <c r="J55" i="72"/>
  <c r="I55" i="72"/>
  <c r="H55" i="72"/>
  <c r="D53" i="72"/>
  <c r="D28" i="72" s="1"/>
  <c r="D52" i="72"/>
  <c r="D27" i="72" s="1"/>
  <c r="D51" i="72"/>
  <c r="D25" i="72" s="1"/>
  <c r="AA44" i="72"/>
  <c r="AA45" i="72" s="1"/>
  <c r="AA48" i="72" s="1"/>
  <c r="AA49" i="72" s="1"/>
  <c r="AA50" i="72" s="1"/>
  <c r="AA51" i="72" s="1"/>
  <c r="AA52" i="72" s="1"/>
  <c r="AA53" i="72" s="1"/>
  <c r="AA54" i="72" s="1"/>
  <c r="AA55" i="72" s="1"/>
  <c r="AA56" i="72" s="1"/>
  <c r="AA57" i="72" s="1"/>
  <c r="AA43" i="72"/>
  <c r="AA40" i="72"/>
  <c r="AA39" i="72"/>
  <c r="AA19" i="72"/>
  <c r="AA20" i="72" s="1"/>
  <c r="AA21" i="72" s="1"/>
  <c r="AA22" i="72" s="1"/>
  <c r="AA23" i="72" s="1"/>
  <c r="AA24" i="72" s="1"/>
  <c r="AA25" i="72" s="1"/>
  <c r="AA26" i="72" s="1"/>
  <c r="AA27" i="72" s="1"/>
  <c r="AA28" i="72" s="1"/>
  <c r="AA30" i="72" s="1"/>
  <c r="AA31" i="72" s="1"/>
  <c r="AA32" i="72" s="1"/>
  <c r="AA33" i="72" s="1"/>
  <c r="AA18" i="72"/>
  <c r="D13" i="72"/>
  <c r="A1" i="72"/>
  <c r="Q123" i="71"/>
  <c r="P123" i="71"/>
  <c r="O123" i="71"/>
  <c r="N123" i="71"/>
  <c r="M123" i="71"/>
  <c r="L123" i="71"/>
  <c r="K123" i="71"/>
  <c r="J123" i="71"/>
  <c r="I123" i="71"/>
  <c r="H123" i="71"/>
  <c r="Q122" i="71"/>
  <c r="P122" i="71"/>
  <c r="O122" i="71"/>
  <c r="N122" i="71"/>
  <c r="M122" i="71"/>
  <c r="L122" i="71"/>
  <c r="K122" i="71"/>
  <c r="J122" i="71"/>
  <c r="I122" i="71"/>
  <c r="H122" i="71"/>
  <c r="AA112" i="71"/>
  <c r="AA113" i="71" s="1"/>
  <c r="AA114" i="71" s="1"/>
  <c r="AA115" i="71" s="1"/>
  <c r="AA118" i="71" s="1"/>
  <c r="D97" i="71"/>
  <c r="D84" i="71"/>
  <c r="D86" i="71" s="1"/>
  <c r="D87" i="71" s="1"/>
  <c r="AA65" i="71"/>
  <c r="AA66" i="71" s="1"/>
  <c r="AA67" i="71" s="1"/>
  <c r="AA68" i="71" s="1"/>
  <c r="AA69" i="71" s="1"/>
  <c r="AA70" i="71" s="1"/>
  <c r="AA71" i="71" s="1"/>
  <c r="D59" i="71"/>
  <c r="D58" i="71"/>
  <c r="D57" i="71"/>
  <c r="D56" i="71"/>
  <c r="Q55" i="71"/>
  <c r="P55" i="71"/>
  <c r="O55" i="71"/>
  <c r="N55" i="71"/>
  <c r="M55" i="71"/>
  <c r="L55" i="71"/>
  <c r="K55" i="71"/>
  <c r="J55" i="71"/>
  <c r="I55" i="71"/>
  <c r="H55" i="71"/>
  <c r="D53" i="71"/>
  <c r="D28" i="71" s="1"/>
  <c r="D52" i="71"/>
  <c r="D27" i="71" s="1"/>
  <c r="D51" i="71"/>
  <c r="D25" i="71" s="1"/>
  <c r="AA43" i="71"/>
  <c r="AA44" i="71" s="1"/>
  <c r="AA45" i="71" s="1"/>
  <c r="AA48" i="71" s="1"/>
  <c r="AA49" i="71" s="1"/>
  <c r="AA39" i="71"/>
  <c r="AA40" i="71" s="1"/>
  <c r="AA18" i="71"/>
  <c r="AA19" i="71" s="1"/>
  <c r="AA20" i="71" s="1"/>
  <c r="AA21" i="71" s="1"/>
  <c r="AA22" i="71" s="1"/>
  <c r="AA23" i="71" s="1"/>
  <c r="D13" i="71"/>
  <c r="A1" i="71" s="1"/>
  <c r="Q123" i="70"/>
  <c r="P123" i="70"/>
  <c r="O123" i="70"/>
  <c r="N123" i="70"/>
  <c r="M123" i="70"/>
  <c r="L123" i="70"/>
  <c r="K123" i="70"/>
  <c r="J123" i="70"/>
  <c r="I123" i="70"/>
  <c r="H123" i="70"/>
  <c r="Q122" i="70"/>
  <c r="P122" i="70"/>
  <c r="O122" i="70"/>
  <c r="N122" i="70"/>
  <c r="M122" i="70"/>
  <c r="L122" i="70"/>
  <c r="K122" i="70"/>
  <c r="J122" i="70"/>
  <c r="I122" i="70"/>
  <c r="H122" i="70"/>
  <c r="AA112" i="70"/>
  <c r="AA113" i="70" s="1"/>
  <c r="AA114" i="70" s="1"/>
  <c r="AA115" i="70" s="1"/>
  <c r="AA118" i="70" s="1"/>
  <c r="AA119" i="70" s="1"/>
  <c r="AA120" i="70" s="1"/>
  <c r="AA121" i="70" s="1"/>
  <c r="AA122" i="70" s="1"/>
  <c r="AA123" i="70" s="1"/>
  <c r="AA124" i="70" s="1"/>
  <c r="D97" i="70"/>
  <c r="D84" i="70"/>
  <c r="D86" i="70" s="1"/>
  <c r="D87" i="70" s="1"/>
  <c r="AA65" i="70"/>
  <c r="AA66" i="70" s="1"/>
  <c r="AA67" i="70" s="1"/>
  <c r="AA68" i="70" s="1"/>
  <c r="AA69" i="70" s="1"/>
  <c r="AA70" i="70" s="1"/>
  <c r="AA71" i="70" s="1"/>
  <c r="AA72" i="70" s="1"/>
  <c r="AA73" i="70" s="1"/>
  <c r="AA74" i="70" s="1"/>
  <c r="AA77" i="70" s="1"/>
  <c r="AA78" i="70" s="1"/>
  <c r="AA79" i="70" s="1"/>
  <c r="AA80" i="70" s="1"/>
  <c r="AA81" i="70" s="1"/>
  <c r="AA82" i="70" s="1"/>
  <c r="AA83" i="70" s="1"/>
  <c r="AA84" i="70" s="1"/>
  <c r="AA85" i="70" s="1"/>
  <c r="AA86" i="70" s="1"/>
  <c r="AA87" i="70" s="1"/>
  <c r="AA90" i="70" s="1"/>
  <c r="AA91" i="70" s="1"/>
  <c r="AA92" i="70" s="1"/>
  <c r="AA93" i="70" s="1"/>
  <c r="AA94" i="70" s="1"/>
  <c r="AA95" i="70" s="1"/>
  <c r="AA96" i="70" s="1"/>
  <c r="AA97" i="70" s="1"/>
  <c r="AA98" i="70" s="1"/>
  <c r="AA99" i="70" s="1"/>
  <c r="AA100" i="70" s="1"/>
  <c r="AA102" i="70" s="1"/>
  <c r="AA106" i="70" s="1"/>
  <c r="AA107" i="70" s="1"/>
  <c r="D59" i="70"/>
  <c r="D58" i="70"/>
  <c r="D57" i="70"/>
  <c r="D56" i="70"/>
  <c r="Q55" i="70"/>
  <c r="P55" i="70"/>
  <c r="O55" i="70"/>
  <c r="N55" i="70"/>
  <c r="M55" i="70"/>
  <c r="L55" i="70"/>
  <c r="K55" i="70"/>
  <c r="J55" i="70"/>
  <c r="I55" i="70"/>
  <c r="H55" i="70"/>
  <c r="D53" i="70"/>
  <c r="D28" i="70" s="1"/>
  <c r="D52" i="70"/>
  <c r="D27" i="70" s="1"/>
  <c r="D51" i="70"/>
  <c r="D25" i="70" s="1"/>
  <c r="AA44" i="70"/>
  <c r="AA45" i="70" s="1"/>
  <c r="AA48" i="70" s="1"/>
  <c r="AA49" i="70" s="1"/>
  <c r="AA50" i="70" s="1"/>
  <c r="AA51" i="70" s="1"/>
  <c r="AA52" i="70" s="1"/>
  <c r="AA53" i="70" s="1"/>
  <c r="AA54" i="70" s="1"/>
  <c r="AA55" i="70" s="1"/>
  <c r="AA56" i="70" s="1"/>
  <c r="AA57" i="70" s="1"/>
  <c r="AA43" i="70"/>
  <c r="AA40" i="70"/>
  <c r="AA39" i="70"/>
  <c r="AA18" i="70"/>
  <c r="AA19" i="70" s="1"/>
  <c r="AA20" i="70" s="1"/>
  <c r="AA21" i="70" s="1"/>
  <c r="AA22" i="70" s="1"/>
  <c r="AA23" i="70" s="1"/>
  <c r="AA24" i="70" s="1"/>
  <c r="AA25" i="70" s="1"/>
  <c r="AA26" i="70" s="1"/>
  <c r="AA27" i="70" s="1"/>
  <c r="AA28" i="70" s="1"/>
  <c r="AA30" i="70" s="1"/>
  <c r="AA31" i="70" s="1"/>
  <c r="AA32" i="70" s="1"/>
  <c r="AA33" i="70" s="1"/>
  <c r="D13" i="70"/>
  <c r="Q123" i="69"/>
  <c r="P123" i="69"/>
  <c r="O123" i="69"/>
  <c r="N123" i="69"/>
  <c r="M123" i="69"/>
  <c r="L123" i="69"/>
  <c r="K123" i="69"/>
  <c r="J123" i="69"/>
  <c r="I123" i="69"/>
  <c r="H123" i="69"/>
  <c r="Q122" i="69"/>
  <c r="P122" i="69"/>
  <c r="O122" i="69"/>
  <c r="N122" i="69"/>
  <c r="M122" i="69"/>
  <c r="L122" i="69"/>
  <c r="K122" i="69"/>
  <c r="J122" i="69"/>
  <c r="I122" i="69"/>
  <c r="H122" i="69"/>
  <c r="AA112" i="69"/>
  <c r="AA113" i="69" s="1"/>
  <c r="AA114" i="69" s="1"/>
  <c r="AA115" i="69" s="1"/>
  <c r="AA118" i="69" s="1"/>
  <c r="AA119" i="69" s="1"/>
  <c r="AA120" i="69" s="1"/>
  <c r="AA121" i="69" s="1"/>
  <c r="AA122" i="69" s="1"/>
  <c r="AA123" i="69" s="1"/>
  <c r="AA124" i="69" s="1"/>
  <c r="D97" i="69"/>
  <c r="D84" i="69"/>
  <c r="D86" i="69" s="1"/>
  <c r="D87" i="69" s="1"/>
  <c r="AA65" i="69"/>
  <c r="AA66" i="69" s="1"/>
  <c r="AA67" i="69" s="1"/>
  <c r="AA68" i="69" s="1"/>
  <c r="AA69" i="69" s="1"/>
  <c r="AA70" i="69" s="1"/>
  <c r="AA71" i="69" s="1"/>
  <c r="AA72" i="69" s="1"/>
  <c r="AA73" i="69" s="1"/>
  <c r="AA74" i="69" s="1"/>
  <c r="AA77" i="69" s="1"/>
  <c r="AA78" i="69" s="1"/>
  <c r="AA79" i="69" s="1"/>
  <c r="AA80" i="69" s="1"/>
  <c r="AA81" i="69" s="1"/>
  <c r="AA82" i="69" s="1"/>
  <c r="AA83" i="69" s="1"/>
  <c r="AA84" i="69" s="1"/>
  <c r="AA85" i="69" s="1"/>
  <c r="AA86" i="69" s="1"/>
  <c r="AA87" i="69" s="1"/>
  <c r="AA90" i="69" s="1"/>
  <c r="AA91" i="69" s="1"/>
  <c r="AA92" i="69" s="1"/>
  <c r="AA93" i="69" s="1"/>
  <c r="AA94" i="69" s="1"/>
  <c r="AA95" i="69" s="1"/>
  <c r="AA96" i="69" s="1"/>
  <c r="AA97" i="69" s="1"/>
  <c r="AA98" i="69" s="1"/>
  <c r="AA99" i="69" s="1"/>
  <c r="AA100" i="69" s="1"/>
  <c r="AA102" i="69" s="1"/>
  <c r="AA106" i="69" s="1"/>
  <c r="AA107" i="69" s="1"/>
  <c r="D59" i="69"/>
  <c r="D58" i="69"/>
  <c r="D57" i="69"/>
  <c r="D56" i="69"/>
  <c r="Q55" i="69"/>
  <c r="P55" i="69"/>
  <c r="O55" i="69"/>
  <c r="N55" i="69"/>
  <c r="M55" i="69"/>
  <c r="L55" i="69"/>
  <c r="K55" i="69"/>
  <c r="J55" i="69"/>
  <c r="I55" i="69"/>
  <c r="H55" i="69"/>
  <c r="D53" i="69"/>
  <c r="D28" i="69" s="1"/>
  <c r="D52" i="69"/>
  <c r="D27" i="69" s="1"/>
  <c r="D51" i="69"/>
  <c r="D25" i="69" s="1"/>
  <c r="AA43" i="69"/>
  <c r="AA44" i="69" s="1"/>
  <c r="AA45" i="69" s="1"/>
  <c r="AA48" i="69" s="1"/>
  <c r="AA49" i="69" s="1"/>
  <c r="AA50" i="69" s="1"/>
  <c r="AA51" i="69" s="1"/>
  <c r="AA52" i="69" s="1"/>
  <c r="AA53" i="69" s="1"/>
  <c r="AA54" i="69" s="1"/>
  <c r="AA55" i="69" s="1"/>
  <c r="AA56" i="69" s="1"/>
  <c r="AA57" i="69" s="1"/>
  <c r="AA39" i="69"/>
  <c r="AA40" i="69" s="1"/>
  <c r="AA18" i="69"/>
  <c r="AA19" i="69" s="1"/>
  <c r="AA20" i="69" s="1"/>
  <c r="AA21" i="69" s="1"/>
  <c r="AA22" i="69" s="1"/>
  <c r="AA23" i="69" s="1"/>
  <c r="AA24" i="69" s="1"/>
  <c r="AA25" i="69" s="1"/>
  <c r="AA26" i="69" s="1"/>
  <c r="AA27" i="69" s="1"/>
  <c r="AA28" i="69" s="1"/>
  <c r="AA30" i="69" s="1"/>
  <c r="AA31" i="69" s="1"/>
  <c r="AA32" i="69" s="1"/>
  <c r="AA33" i="69" s="1"/>
  <c r="D13" i="69"/>
  <c r="Q123" i="68"/>
  <c r="P123" i="68"/>
  <c r="O123" i="68"/>
  <c r="N123" i="68"/>
  <c r="M123" i="68"/>
  <c r="L123" i="68"/>
  <c r="K123" i="68"/>
  <c r="J123" i="68"/>
  <c r="I123" i="68"/>
  <c r="H123" i="68"/>
  <c r="Q122" i="68"/>
  <c r="P122" i="68"/>
  <c r="O122" i="68"/>
  <c r="N122" i="68"/>
  <c r="M122" i="68"/>
  <c r="L122" i="68"/>
  <c r="K122" i="68"/>
  <c r="J122" i="68"/>
  <c r="I122" i="68"/>
  <c r="H122" i="68"/>
  <c r="AA112" i="68"/>
  <c r="AA113" i="68" s="1"/>
  <c r="AA114" i="68" s="1"/>
  <c r="AA115" i="68" s="1"/>
  <c r="AA118" i="68" s="1"/>
  <c r="AA119" i="68" s="1"/>
  <c r="AA120" i="68" s="1"/>
  <c r="AA121" i="68" s="1"/>
  <c r="AA122" i="68" s="1"/>
  <c r="AA123" i="68" s="1"/>
  <c r="AA124" i="68" s="1"/>
  <c r="D97" i="68"/>
  <c r="D84" i="68"/>
  <c r="D86" i="68" s="1"/>
  <c r="D87" i="68" s="1"/>
  <c r="AA65" i="68"/>
  <c r="AA66" i="68" s="1"/>
  <c r="AA67" i="68" s="1"/>
  <c r="AA68" i="68" s="1"/>
  <c r="AA69" i="68" s="1"/>
  <c r="AA70" i="68" s="1"/>
  <c r="AA71" i="68" s="1"/>
  <c r="AA72" i="68" s="1"/>
  <c r="AA73" i="68" s="1"/>
  <c r="AA74" i="68" s="1"/>
  <c r="AA77" i="68" s="1"/>
  <c r="AA78" i="68" s="1"/>
  <c r="AA79" i="68" s="1"/>
  <c r="AA80" i="68" s="1"/>
  <c r="AA81" i="68" s="1"/>
  <c r="AA82" i="68" s="1"/>
  <c r="AA83" i="68" s="1"/>
  <c r="AA84" i="68" s="1"/>
  <c r="AA85" i="68" s="1"/>
  <c r="AA86" i="68" s="1"/>
  <c r="AA87" i="68" s="1"/>
  <c r="AA90" i="68" s="1"/>
  <c r="AA91" i="68" s="1"/>
  <c r="AA92" i="68" s="1"/>
  <c r="AA93" i="68" s="1"/>
  <c r="AA94" i="68" s="1"/>
  <c r="AA95" i="68" s="1"/>
  <c r="AA96" i="68" s="1"/>
  <c r="AA97" i="68" s="1"/>
  <c r="AA98" i="68" s="1"/>
  <c r="AA99" i="68" s="1"/>
  <c r="AA100" i="68" s="1"/>
  <c r="AA102" i="68" s="1"/>
  <c r="AA106" i="68" s="1"/>
  <c r="AA107" i="68" s="1"/>
  <c r="D59" i="68"/>
  <c r="D58" i="68"/>
  <c r="D57" i="68"/>
  <c r="D56" i="68"/>
  <c r="Q55" i="68"/>
  <c r="P55" i="68"/>
  <c r="O55" i="68"/>
  <c r="N55" i="68"/>
  <c r="M55" i="68"/>
  <c r="L55" i="68"/>
  <c r="K55" i="68"/>
  <c r="J55" i="68"/>
  <c r="I55" i="68"/>
  <c r="H55" i="68"/>
  <c r="D53" i="68"/>
  <c r="D28" i="68" s="1"/>
  <c r="D52" i="68"/>
  <c r="D27" i="68" s="1"/>
  <c r="D51" i="68"/>
  <c r="D25" i="68" s="1"/>
  <c r="AA44" i="68"/>
  <c r="AA45" i="68" s="1"/>
  <c r="AA48" i="68" s="1"/>
  <c r="AA49" i="68" s="1"/>
  <c r="AA50" i="68" s="1"/>
  <c r="AA51" i="68" s="1"/>
  <c r="AA52" i="68" s="1"/>
  <c r="AA53" i="68" s="1"/>
  <c r="AA54" i="68" s="1"/>
  <c r="AA55" i="68" s="1"/>
  <c r="AA56" i="68" s="1"/>
  <c r="AA57" i="68" s="1"/>
  <c r="AA43" i="68"/>
  <c r="AA39" i="68"/>
  <c r="AA40" i="68" s="1"/>
  <c r="AA19" i="68"/>
  <c r="AA20" i="68" s="1"/>
  <c r="AA21" i="68" s="1"/>
  <c r="AA22" i="68" s="1"/>
  <c r="AA23" i="68" s="1"/>
  <c r="AA24" i="68" s="1"/>
  <c r="AA25" i="68" s="1"/>
  <c r="AA26" i="68" s="1"/>
  <c r="AA27" i="68" s="1"/>
  <c r="AA28" i="68" s="1"/>
  <c r="AA30" i="68" s="1"/>
  <c r="AA31" i="68" s="1"/>
  <c r="AA32" i="68" s="1"/>
  <c r="AA33" i="68" s="1"/>
  <c r="AA18" i="68"/>
  <c r="D13" i="68"/>
  <c r="A1" i="68" s="1"/>
  <c r="Q123" i="67"/>
  <c r="P123" i="67"/>
  <c r="O123" i="67"/>
  <c r="N123" i="67"/>
  <c r="M123" i="67"/>
  <c r="L123" i="67"/>
  <c r="K123" i="67"/>
  <c r="J123" i="67"/>
  <c r="I123" i="67"/>
  <c r="H123" i="67"/>
  <c r="Q122" i="67"/>
  <c r="P122" i="67"/>
  <c r="O122" i="67"/>
  <c r="N122" i="67"/>
  <c r="M122" i="67"/>
  <c r="L122" i="67"/>
  <c r="K122" i="67"/>
  <c r="J122" i="67"/>
  <c r="I122" i="67"/>
  <c r="H122" i="67"/>
  <c r="AA112" i="67"/>
  <c r="AA113" i="67" s="1"/>
  <c r="AA114" i="67" s="1"/>
  <c r="AA115" i="67" s="1"/>
  <c r="AA118" i="67" s="1"/>
  <c r="AA119" i="67" s="1"/>
  <c r="AA120" i="67" s="1"/>
  <c r="AA121" i="67" s="1"/>
  <c r="AA122" i="67" s="1"/>
  <c r="AA123" i="67" s="1"/>
  <c r="AA124" i="67" s="1"/>
  <c r="D97" i="67"/>
  <c r="D84" i="67"/>
  <c r="D86" i="67" s="1"/>
  <c r="D87" i="67" s="1"/>
  <c r="AA65" i="67"/>
  <c r="AA66" i="67" s="1"/>
  <c r="AA67" i="67" s="1"/>
  <c r="AA68" i="67" s="1"/>
  <c r="AA69" i="67" s="1"/>
  <c r="AA70" i="67" s="1"/>
  <c r="AA71" i="67" s="1"/>
  <c r="AA72" i="67" s="1"/>
  <c r="AA73" i="67" s="1"/>
  <c r="AA74" i="67" s="1"/>
  <c r="AA77" i="67" s="1"/>
  <c r="AA78" i="67" s="1"/>
  <c r="AA79" i="67" s="1"/>
  <c r="AA80" i="67" s="1"/>
  <c r="AA81" i="67" s="1"/>
  <c r="AA82" i="67" s="1"/>
  <c r="AA83" i="67" s="1"/>
  <c r="AA84" i="67" s="1"/>
  <c r="AA85" i="67" s="1"/>
  <c r="AA86" i="67" s="1"/>
  <c r="AA87" i="67" s="1"/>
  <c r="AA90" i="67" s="1"/>
  <c r="AA91" i="67" s="1"/>
  <c r="AA92" i="67" s="1"/>
  <c r="AA93" i="67" s="1"/>
  <c r="AA94" i="67" s="1"/>
  <c r="AA95" i="67" s="1"/>
  <c r="AA96" i="67" s="1"/>
  <c r="AA97" i="67" s="1"/>
  <c r="AA98" i="67" s="1"/>
  <c r="AA99" i="67" s="1"/>
  <c r="AA100" i="67" s="1"/>
  <c r="AA102" i="67" s="1"/>
  <c r="AA106" i="67" s="1"/>
  <c r="AA107" i="67" s="1"/>
  <c r="D59" i="67"/>
  <c r="D63" i="67" s="1"/>
  <c r="D58" i="67"/>
  <c r="D57" i="67"/>
  <c r="D56" i="67"/>
  <c r="Q55" i="67"/>
  <c r="P55" i="67"/>
  <c r="O55" i="67"/>
  <c r="N55" i="67"/>
  <c r="M55" i="67"/>
  <c r="L55" i="67"/>
  <c r="K55" i="67"/>
  <c r="J55" i="67"/>
  <c r="I55" i="67"/>
  <c r="H55" i="67"/>
  <c r="D53" i="67"/>
  <c r="D28" i="67" s="1"/>
  <c r="D52" i="67"/>
  <c r="D27" i="67" s="1"/>
  <c r="D51" i="67"/>
  <c r="D25" i="67" s="1"/>
  <c r="AA43" i="67"/>
  <c r="AA44" i="67" s="1"/>
  <c r="AA45" i="67" s="1"/>
  <c r="AA48" i="67" s="1"/>
  <c r="AA49" i="67" s="1"/>
  <c r="AA50" i="67" s="1"/>
  <c r="AA51" i="67" s="1"/>
  <c r="AA52" i="67" s="1"/>
  <c r="AA53" i="67" s="1"/>
  <c r="AA54" i="67" s="1"/>
  <c r="AA55" i="67" s="1"/>
  <c r="AA56" i="67" s="1"/>
  <c r="AA57" i="67" s="1"/>
  <c r="AA39" i="67"/>
  <c r="AA40" i="67" s="1"/>
  <c r="AA18" i="67"/>
  <c r="AA19" i="67" s="1"/>
  <c r="AA20" i="67" s="1"/>
  <c r="AA21" i="67" s="1"/>
  <c r="AA22" i="67" s="1"/>
  <c r="AA23" i="67" s="1"/>
  <c r="AA24" i="67" s="1"/>
  <c r="AA25" i="67" s="1"/>
  <c r="AA26" i="67" s="1"/>
  <c r="AA27" i="67" s="1"/>
  <c r="AA28" i="67" s="1"/>
  <c r="AA30" i="67" s="1"/>
  <c r="AA31" i="67" s="1"/>
  <c r="AA32" i="67" s="1"/>
  <c r="AA33" i="67" s="1"/>
  <c r="D13" i="67"/>
  <c r="Q123" i="66"/>
  <c r="P123" i="66"/>
  <c r="O123" i="66"/>
  <c r="N123" i="66"/>
  <c r="M123" i="66"/>
  <c r="L123" i="66"/>
  <c r="K123" i="66"/>
  <c r="J123" i="66"/>
  <c r="I123" i="66"/>
  <c r="H123" i="66"/>
  <c r="Q122" i="66"/>
  <c r="P122" i="66"/>
  <c r="O122" i="66"/>
  <c r="N122" i="66"/>
  <c r="M122" i="66"/>
  <c r="L122" i="66"/>
  <c r="K122" i="66"/>
  <c r="J122" i="66"/>
  <c r="I122" i="66"/>
  <c r="H122" i="66"/>
  <c r="AA112" i="66"/>
  <c r="AA113" i="66" s="1"/>
  <c r="AA114" i="66" s="1"/>
  <c r="AA115" i="66" s="1"/>
  <c r="AA118" i="66" s="1"/>
  <c r="AA119" i="66" s="1"/>
  <c r="AA120" i="66" s="1"/>
  <c r="AA121" i="66" s="1"/>
  <c r="D97" i="66"/>
  <c r="D84" i="66"/>
  <c r="D86" i="66" s="1"/>
  <c r="D87" i="66" s="1"/>
  <c r="AA65" i="66"/>
  <c r="AA66" i="66" s="1"/>
  <c r="AA67" i="66" s="1"/>
  <c r="AA68" i="66" s="1"/>
  <c r="AA69" i="66" s="1"/>
  <c r="AA70" i="66" s="1"/>
  <c r="AA71" i="66" s="1"/>
  <c r="D59" i="66"/>
  <c r="D58" i="66"/>
  <c r="D57" i="66"/>
  <c r="D56" i="66"/>
  <c r="Q55" i="66"/>
  <c r="P55" i="66"/>
  <c r="O55" i="66"/>
  <c r="N55" i="66"/>
  <c r="M55" i="66"/>
  <c r="L55" i="66"/>
  <c r="K55" i="66"/>
  <c r="J55" i="66"/>
  <c r="I55" i="66"/>
  <c r="H55" i="66"/>
  <c r="D53" i="66"/>
  <c r="D28" i="66" s="1"/>
  <c r="D52" i="66"/>
  <c r="D27" i="66" s="1"/>
  <c r="D51" i="66"/>
  <c r="D25" i="66" s="1"/>
  <c r="AA43" i="66"/>
  <c r="AA44" i="66" s="1"/>
  <c r="AA45" i="66" s="1"/>
  <c r="AA48" i="66" s="1"/>
  <c r="AA49" i="66" s="1"/>
  <c r="AA50" i="66" s="1"/>
  <c r="AA51" i="66" s="1"/>
  <c r="AA52" i="66" s="1"/>
  <c r="AA53" i="66" s="1"/>
  <c r="AA54" i="66" s="1"/>
  <c r="AA55" i="66" s="1"/>
  <c r="AA56" i="66" s="1"/>
  <c r="AA57" i="66" s="1"/>
  <c r="AA39" i="66"/>
  <c r="AA40" i="66" s="1"/>
  <c r="AA18" i="66"/>
  <c r="AA19" i="66" s="1"/>
  <c r="AA20" i="66" s="1"/>
  <c r="AA21" i="66" s="1"/>
  <c r="AA22" i="66" s="1"/>
  <c r="AA23" i="66" s="1"/>
  <c r="AA24" i="66" s="1"/>
  <c r="AA25" i="66" s="1"/>
  <c r="AA26" i="66" s="1"/>
  <c r="AA27" i="66" s="1"/>
  <c r="AA28" i="66" s="1"/>
  <c r="AA30" i="66" s="1"/>
  <c r="AA31" i="66" s="1"/>
  <c r="D13" i="66"/>
  <c r="A1" i="66" s="1"/>
  <c r="Q123" i="65"/>
  <c r="P123" i="65"/>
  <c r="O123" i="65"/>
  <c r="N123" i="65"/>
  <c r="M123" i="65"/>
  <c r="L123" i="65"/>
  <c r="K123" i="65"/>
  <c r="J123" i="65"/>
  <c r="I123" i="65"/>
  <c r="H123" i="65"/>
  <c r="Q122" i="65"/>
  <c r="P122" i="65"/>
  <c r="O122" i="65"/>
  <c r="N122" i="65"/>
  <c r="M122" i="65"/>
  <c r="L122" i="65"/>
  <c r="K122" i="65"/>
  <c r="J122" i="65"/>
  <c r="I122" i="65"/>
  <c r="H122" i="65"/>
  <c r="AA113" i="65"/>
  <c r="AA114" i="65" s="1"/>
  <c r="AA115" i="65" s="1"/>
  <c r="AA118" i="65" s="1"/>
  <c r="AA119" i="65" s="1"/>
  <c r="AA120" i="65" s="1"/>
  <c r="AA121" i="65" s="1"/>
  <c r="AA112" i="65"/>
  <c r="D97" i="65"/>
  <c r="D84" i="65"/>
  <c r="D86" i="65" s="1"/>
  <c r="D87" i="65" s="1"/>
  <c r="AA66" i="65"/>
  <c r="AA67" i="65" s="1"/>
  <c r="AA68" i="65" s="1"/>
  <c r="AA69" i="65" s="1"/>
  <c r="AA70" i="65" s="1"/>
  <c r="AA71" i="65" s="1"/>
  <c r="AA65" i="65"/>
  <c r="D59" i="65"/>
  <c r="D63" i="65" s="1"/>
  <c r="D58" i="65"/>
  <c r="D57" i="65"/>
  <c r="D56" i="65"/>
  <c r="Q55" i="65"/>
  <c r="P55" i="65"/>
  <c r="O55" i="65"/>
  <c r="N55" i="65"/>
  <c r="M55" i="65"/>
  <c r="L55" i="65"/>
  <c r="K55" i="65"/>
  <c r="J55" i="65"/>
  <c r="I55" i="65"/>
  <c r="H55" i="65"/>
  <c r="D53" i="65"/>
  <c r="D28" i="65" s="1"/>
  <c r="D52" i="65"/>
  <c r="D27" i="65" s="1"/>
  <c r="D51" i="65"/>
  <c r="D25" i="65" s="1"/>
  <c r="AA44" i="65"/>
  <c r="AA45" i="65" s="1"/>
  <c r="AA48" i="65" s="1"/>
  <c r="AA49" i="65" s="1"/>
  <c r="AA50" i="65" s="1"/>
  <c r="AA51" i="65" s="1"/>
  <c r="AA52" i="65" s="1"/>
  <c r="AA53" i="65" s="1"/>
  <c r="AA54" i="65" s="1"/>
  <c r="AA55" i="65" s="1"/>
  <c r="AA56" i="65" s="1"/>
  <c r="AA57" i="65" s="1"/>
  <c r="AA43" i="65"/>
  <c r="AA39" i="65"/>
  <c r="AA40" i="65" s="1"/>
  <c r="AA19" i="65"/>
  <c r="AA20" i="65" s="1"/>
  <c r="AA21" i="65" s="1"/>
  <c r="AA22" i="65" s="1"/>
  <c r="AA23" i="65" s="1"/>
  <c r="AA24" i="65" s="1"/>
  <c r="AA25" i="65" s="1"/>
  <c r="AA26" i="65" s="1"/>
  <c r="AA27" i="65" s="1"/>
  <c r="AA28" i="65" s="1"/>
  <c r="AA30" i="65" s="1"/>
  <c r="AA31" i="65" s="1"/>
  <c r="AA18" i="65"/>
  <c r="D13" i="65"/>
  <c r="A1" i="65"/>
  <c r="Q123" i="64"/>
  <c r="P123" i="64"/>
  <c r="O123" i="64"/>
  <c r="N123" i="64"/>
  <c r="M123" i="64"/>
  <c r="L123" i="64"/>
  <c r="K123" i="64"/>
  <c r="J123" i="64"/>
  <c r="I123" i="64"/>
  <c r="H123" i="64"/>
  <c r="Q122" i="64"/>
  <c r="P122" i="64"/>
  <c r="O122" i="64"/>
  <c r="N122" i="64"/>
  <c r="M122" i="64"/>
  <c r="L122" i="64"/>
  <c r="K122" i="64"/>
  <c r="J122" i="64"/>
  <c r="I122" i="64"/>
  <c r="H122" i="64"/>
  <c r="AA112" i="64"/>
  <c r="AA113" i="64" s="1"/>
  <c r="AA114" i="64" s="1"/>
  <c r="AA115" i="64" s="1"/>
  <c r="AA118" i="64" s="1"/>
  <c r="AA119" i="64" s="1"/>
  <c r="AA120" i="64" s="1"/>
  <c r="AA121" i="64" s="1"/>
  <c r="AA122" i="64" s="1"/>
  <c r="AA123" i="64" s="1"/>
  <c r="AA124" i="64" s="1"/>
  <c r="D97" i="64"/>
  <c r="D84" i="64"/>
  <c r="D86" i="64" s="1"/>
  <c r="D87" i="64" s="1"/>
  <c r="AA66" i="64"/>
  <c r="AA67" i="64" s="1"/>
  <c r="AA68" i="64" s="1"/>
  <c r="AA69" i="64" s="1"/>
  <c r="AA70" i="64" s="1"/>
  <c r="AA71" i="64" s="1"/>
  <c r="AA72" i="64" s="1"/>
  <c r="AA73" i="64" s="1"/>
  <c r="AA74" i="64" s="1"/>
  <c r="AA77" i="64" s="1"/>
  <c r="AA78" i="64" s="1"/>
  <c r="AA79" i="64" s="1"/>
  <c r="AA80" i="64" s="1"/>
  <c r="AA81" i="64" s="1"/>
  <c r="AA82" i="64" s="1"/>
  <c r="AA83" i="64" s="1"/>
  <c r="AA84" i="64" s="1"/>
  <c r="AA85" i="64" s="1"/>
  <c r="AA86" i="64" s="1"/>
  <c r="AA87" i="64" s="1"/>
  <c r="AA90" i="64" s="1"/>
  <c r="AA91" i="64" s="1"/>
  <c r="AA92" i="64" s="1"/>
  <c r="AA93" i="64" s="1"/>
  <c r="AA94" i="64" s="1"/>
  <c r="AA95" i="64" s="1"/>
  <c r="AA96" i="64" s="1"/>
  <c r="AA97" i="64" s="1"/>
  <c r="AA98" i="64" s="1"/>
  <c r="AA99" i="64" s="1"/>
  <c r="AA100" i="64" s="1"/>
  <c r="AA102" i="64" s="1"/>
  <c r="AA106" i="64" s="1"/>
  <c r="AA107" i="64" s="1"/>
  <c r="AA65" i="64"/>
  <c r="D59" i="64"/>
  <c r="D58" i="64"/>
  <c r="D57" i="64"/>
  <c r="D56" i="64"/>
  <c r="Q55" i="64"/>
  <c r="P55" i="64"/>
  <c r="O55" i="64"/>
  <c r="N55" i="64"/>
  <c r="M55" i="64"/>
  <c r="L55" i="64"/>
  <c r="K55" i="64"/>
  <c r="J55" i="64"/>
  <c r="I55" i="64"/>
  <c r="H55" i="64"/>
  <c r="D53" i="64"/>
  <c r="D28" i="64" s="1"/>
  <c r="D52" i="64"/>
  <c r="D27" i="64" s="1"/>
  <c r="D51" i="64"/>
  <c r="D25" i="64" s="1"/>
  <c r="AA43" i="64"/>
  <c r="AA44" i="64" s="1"/>
  <c r="AA45" i="64" s="1"/>
  <c r="AA48" i="64" s="1"/>
  <c r="AA49" i="64" s="1"/>
  <c r="AA50" i="64" s="1"/>
  <c r="AA51" i="64" s="1"/>
  <c r="AA52" i="64" s="1"/>
  <c r="AA53" i="64" s="1"/>
  <c r="AA54" i="64" s="1"/>
  <c r="AA55" i="64" s="1"/>
  <c r="AA56" i="64" s="1"/>
  <c r="AA57" i="64" s="1"/>
  <c r="AA39" i="64"/>
  <c r="AA40" i="64" s="1"/>
  <c r="AA18" i="64"/>
  <c r="AA19" i="64" s="1"/>
  <c r="AA20" i="64" s="1"/>
  <c r="AA21" i="64" s="1"/>
  <c r="AA22" i="64" s="1"/>
  <c r="AA23" i="64" s="1"/>
  <c r="AA24" i="64" s="1"/>
  <c r="AA25" i="64" s="1"/>
  <c r="AA26" i="64" s="1"/>
  <c r="AA27" i="64" s="1"/>
  <c r="AA28" i="64" s="1"/>
  <c r="AA30" i="64" s="1"/>
  <c r="AA31" i="64" s="1"/>
  <c r="AA32" i="64" s="1"/>
  <c r="AA33" i="64" s="1"/>
  <c r="D13" i="64"/>
  <c r="Q123" i="63"/>
  <c r="P123" i="63"/>
  <c r="O123" i="63"/>
  <c r="N123" i="63"/>
  <c r="M123" i="63"/>
  <c r="L123" i="63"/>
  <c r="K123" i="63"/>
  <c r="J123" i="63"/>
  <c r="I123" i="63"/>
  <c r="H123" i="63"/>
  <c r="Q122" i="63"/>
  <c r="P122" i="63"/>
  <c r="O122" i="63"/>
  <c r="N122" i="63"/>
  <c r="M122" i="63"/>
  <c r="L122" i="63"/>
  <c r="K122" i="63"/>
  <c r="J122" i="63"/>
  <c r="I122" i="63"/>
  <c r="H122" i="63"/>
  <c r="AA112" i="63"/>
  <c r="AA113" i="63" s="1"/>
  <c r="AA114" i="63" s="1"/>
  <c r="AA115" i="63" s="1"/>
  <c r="AA118" i="63" s="1"/>
  <c r="AA119" i="63" s="1"/>
  <c r="AA120" i="63" s="1"/>
  <c r="AA121" i="63" s="1"/>
  <c r="AA122" i="63" s="1"/>
  <c r="AA123" i="63" s="1"/>
  <c r="AA124" i="63" s="1"/>
  <c r="D97" i="63"/>
  <c r="D84" i="63"/>
  <c r="D86" i="63" s="1"/>
  <c r="D87" i="63" s="1"/>
  <c r="AA65" i="63"/>
  <c r="AA66" i="63" s="1"/>
  <c r="AA67" i="63" s="1"/>
  <c r="AA68" i="63" s="1"/>
  <c r="AA69" i="63" s="1"/>
  <c r="AA70" i="63" s="1"/>
  <c r="AA71" i="63" s="1"/>
  <c r="AA72" i="63" s="1"/>
  <c r="AA73" i="63" s="1"/>
  <c r="AA74" i="63" s="1"/>
  <c r="AA77" i="63" s="1"/>
  <c r="AA78" i="63" s="1"/>
  <c r="AA79" i="63" s="1"/>
  <c r="AA80" i="63" s="1"/>
  <c r="AA81" i="63" s="1"/>
  <c r="AA82" i="63" s="1"/>
  <c r="AA83" i="63" s="1"/>
  <c r="AA84" i="63" s="1"/>
  <c r="AA85" i="63" s="1"/>
  <c r="AA86" i="63" s="1"/>
  <c r="AA87" i="63" s="1"/>
  <c r="AA90" i="63" s="1"/>
  <c r="AA91" i="63" s="1"/>
  <c r="AA92" i="63" s="1"/>
  <c r="AA93" i="63" s="1"/>
  <c r="AA94" i="63" s="1"/>
  <c r="AA95" i="63" s="1"/>
  <c r="AA96" i="63" s="1"/>
  <c r="AA97" i="63" s="1"/>
  <c r="AA98" i="63" s="1"/>
  <c r="AA99" i="63" s="1"/>
  <c r="AA100" i="63" s="1"/>
  <c r="AA102" i="63" s="1"/>
  <c r="AA106" i="63" s="1"/>
  <c r="AA107" i="63" s="1"/>
  <c r="D59" i="63"/>
  <c r="D58" i="63"/>
  <c r="D57" i="63"/>
  <c r="D56" i="63"/>
  <c r="Q55" i="63"/>
  <c r="P55" i="63"/>
  <c r="O55" i="63"/>
  <c r="N55" i="63"/>
  <c r="M55" i="63"/>
  <c r="L55" i="63"/>
  <c r="K55" i="63"/>
  <c r="J55" i="63"/>
  <c r="I55" i="63"/>
  <c r="H55" i="63"/>
  <c r="D53" i="63"/>
  <c r="D28" i="63" s="1"/>
  <c r="D52" i="63"/>
  <c r="D27" i="63" s="1"/>
  <c r="D51" i="63"/>
  <c r="D25" i="63" s="1"/>
  <c r="AA43" i="63"/>
  <c r="AA44" i="63" s="1"/>
  <c r="AA45" i="63" s="1"/>
  <c r="AA48" i="63" s="1"/>
  <c r="AA49" i="63" s="1"/>
  <c r="AA50" i="63" s="1"/>
  <c r="AA51" i="63" s="1"/>
  <c r="AA52" i="63" s="1"/>
  <c r="AA53" i="63" s="1"/>
  <c r="AA54" i="63" s="1"/>
  <c r="AA55" i="63" s="1"/>
  <c r="AA56" i="63" s="1"/>
  <c r="AA57" i="63" s="1"/>
  <c r="AA40" i="63"/>
  <c r="AA39" i="63"/>
  <c r="AA18" i="63"/>
  <c r="AA19" i="63" s="1"/>
  <c r="AA20" i="63" s="1"/>
  <c r="AA21" i="63" s="1"/>
  <c r="AA22" i="63" s="1"/>
  <c r="AA23" i="63" s="1"/>
  <c r="AA24" i="63" s="1"/>
  <c r="AA25" i="63" s="1"/>
  <c r="AA26" i="63" s="1"/>
  <c r="AA27" i="63" s="1"/>
  <c r="AA28" i="63" s="1"/>
  <c r="AA30" i="63" s="1"/>
  <c r="AA31" i="63" s="1"/>
  <c r="AA32" i="63" s="1"/>
  <c r="AA33" i="63" s="1"/>
  <c r="D13" i="63"/>
  <c r="Q123" i="62"/>
  <c r="P123" i="62"/>
  <c r="O123" i="62"/>
  <c r="N123" i="62"/>
  <c r="M123" i="62"/>
  <c r="L123" i="62"/>
  <c r="K123" i="62"/>
  <c r="J123" i="62"/>
  <c r="I123" i="62"/>
  <c r="H123" i="62"/>
  <c r="Q122" i="62"/>
  <c r="P122" i="62"/>
  <c r="O122" i="62"/>
  <c r="N122" i="62"/>
  <c r="M122" i="62"/>
  <c r="L122" i="62"/>
  <c r="K122" i="62"/>
  <c r="J122" i="62"/>
  <c r="I122" i="62"/>
  <c r="H122" i="62"/>
  <c r="AA112" i="62"/>
  <c r="AA113" i="62" s="1"/>
  <c r="AA114" i="62" s="1"/>
  <c r="AA115" i="62" s="1"/>
  <c r="AA118" i="62" s="1"/>
  <c r="AA119" i="62" s="1"/>
  <c r="AA120" i="62" s="1"/>
  <c r="AA121" i="62" s="1"/>
  <c r="AA122" i="62" s="1"/>
  <c r="AA123" i="62" s="1"/>
  <c r="AA124" i="62" s="1"/>
  <c r="D97" i="62"/>
  <c r="D84" i="62"/>
  <c r="D86" i="62" s="1"/>
  <c r="D87" i="62" s="1"/>
  <c r="AA65" i="62"/>
  <c r="AA66" i="62" s="1"/>
  <c r="AA67" i="62" s="1"/>
  <c r="AA68" i="62" s="1"/>
  <c r="AA69" i="62" s="1"/>
  <c r="AA70" i="62" s="1"/>
  <c r="AA71" i="62" s="1"/>
  <c r="AA72" i="62" s="1"/>
  <c r="AA73" i="62" s="1"/>
  <c r="AA74" i="62" s="1"/>
  <c r="AA77" i="62" s="1"/>
  <c r="AA78" i="62" s="1"/>
  <c r="AA79" i="62" s="1"/>
  <c r="AA80" i="62" s="1"/>
  <c r="AA81" i="62" s="1"/>
  <c r="AA82" i="62" s="1"/>
  <c r="AA83" i="62" s="1"/>
  <c r="AA84" i="62" s="1"/>
  <c r="AA85" i="62" s="1"/>
  <c r="AA86" i="62" s="1"/>
  <c r="AA87" i="62" s="1"/>
  <c r="AA90" i="62" s="1"/>
  <c r="AA91" i="62" s="1"/>
  <c r="AA92" i="62" s="1"/>
  <c r="AA93" i="62" s="1"/>
  <c r="AA94" i="62" s="1"/>
  <c r="AA95" i="62" s="1"/>
  <c r="AA96" i="62" s="1"/>
  <c r="AA97" i="62" s="1"/>
  <c r="AA98" i="62" s="1"/>
  <c r="AA99" i="62" s="1"/>
  <c r="AA100" i="62" s="1"/>
  <c r="AA102" i="62" s="1"/>
  <c r="AA106" i="62" s="1"/>
  <c r="AA107" i="62" s="1"/>
  <c r="D59" i="62"/>
  <c r="D58" i="62"/>
  <c r="D57" i="62"/>
  <c r="D56" i="62"/>
  <c r="Q55" i="62"/>
  <c r="P55" i="62"/>
  <c r="O55" i="62"/>
  <c r="N55" i="62"/>
  <c r="M55" i="62"/>
  <c r="L55" i="62"/>
  <c r="K55" i="62"/>
  <c r="J55" i="62"/>
  <c r="I55" i="62"/>
  <c r="H55" i="62"/>
  <c r="D53" i="62"/>
  <c r="D28" i="62" s="1"/>
  <c r="D52" i="62"/>
  <c r="D27" i="62" s="1"/>
  <c r="D51" i="62"/>
  <c r="D25" i="62" s="1"/>
  <c r="AA44" i="62"/>
  <c r="AA45" i="62" s="1"/>
  <c r="AA48" i="62" s="1"/>
  <c r="AA49" i="62" s="1"/>
  <c r="AA50" i="62" s="1"/>
  <c r="AA51" i="62" s="1"/>
  <c r="AA52" i="62" s="1"/>
  <c r="AA53" i="62" s="1"/>
  <c r="AA54" i="62" s="1"/>
  <c r="AA55" i="62" s="1"/>
  <c r="AA56" i="62" s="1"/>
  <c r="AA57" i="62" s="1"/>
  <c r="AA43" i="62"/>
  <c r="AA39" i="62"/>
  <c r="AA40" i="62" s="1"/>
  <c r="AA18" i="62"/>
  <c r="AA19" i="62" s="1"/>
  <c r="AA20" i="62" s="1"/>
  <c r="AA21" i="62" s="1"/>
  <c r="AA22" i="62" s="1"/>
  <c r="AA23" i="62" s="1"/>
  <c r="AA24" i="62" s="1"/>
  <c r="AA25" i="62" s="1"/>
  <c r="AA26" i="62" s="1"/>
  <c r="AA27" i="62" s="1"/>
  <c r="AA28" i="62" s="1"/>
  <c r="AA30" i="62" s="1"/>
  <c r="AA31" i="62" s="1"/>
  <c r="AA32" i="62" s="1"/>
  <c r="AA33" i="62" s="1"/>
  <c r="D13" i="62"/>
  <c r="A1" i="62"/>
  <c r="Q123" i="61"/>
  <c r="P123" i="61"/>
  <c r="O123" i="61"/>
  <c r="N123" i="61"/>
  <c r="M123" i="61"/>
  <c r="L123" i="61"/>
  <c r="K123" i="61"/>
  <c r="J123" i="61"/>
  <c r="I123" i="61"/>
  <c r="H123" i="61"/>
  <c r="Q122" i="61"/>
  <c r="P122" i="61"/>
  <c r="O122" i="61"/>
  <c r="N122" i="61"/>
  <c r="M122" i="61"/>
  <c r="L122" i="61"/>
  <c r="K122" i="61"/>
  <c r="J122" i="61"/>
  <c r="I122" i="61"/>
  <c r="H122" i="61"/>
  <c r="AA112" i="61"/>
  <c r="AA113" i="61" s="1"/>
  <c r="AA114" i="61" s="1"/>
  <c r="AA115" i="61" s="1"/>
  <c r="AA118" i="61" s="1"/>
  <c r="AA119" i="61" s="1"/>
  <c r="AA120" i="61" s="1"/>
  <c r="AA121" i="61" s="1"/>
  <c r="D97" i="61"/>
  <c r="D84" i="61"/>
  <c r="D86" i="61" s="1"/>
  <c r="D87" i="61" s="1"/>
  <c r="AA65" i="61"/>
  <c r="AA66" i="61" s="1"/>
  <c r="AA67" i="61" s="1"/>
  <c r="AA68" i="61" s="1"/>
  <c r="AA69" i="61" s="1"/>
  <c r="AA70" i="61" s="1"/>
  <c r="AA71" i="61" s="1"/>
  <c r="D59" i="61"/>
  <c r="D58" i="61"/>
  <c r="D57" i="61"/>
  <c r="D56" i="61"/>
  <c r="Q55" i="61"/>
  <c r="P55" i="61"/>
  <c r="O55" i="61"/>
  <c r="N55" i="61"/>
  <c r="M55" i="61"/>
  <c r="L55" i="61"/>
  <c r="K55" i="61"/>
  <c r="J55" i="61"/>
  <c r="I55" i="61"/>
  <c r="H55" i="61"/>
  <c r="D53" i="61"/>
  <c r="D28" i="61" s="1"/>
  <c r="D52" i="61"/>
  <c r="D27" i="61" s="1"/>
  <c r="D51" i="61"/>
  <c r="D25" i="61" s="1"/>
  <c r="AA43" i="61"/>
  <c r="AA44" i="61" s="1"/>
  <c r="AA45" i="61" s="1"/>
  <c r="AA48" i="61" s="1"/>
  <c r="AA49" i="61" s="1"/>
  <c r="AA50" i="61" s="1"/>
  <c r="AA51" i="61" s="1"/>
  <c r="AA52" i="61" s="1"/>
  <c r="AA53" i="61" s="1"/>
  <c r="AA54" i="61" s="1"/>
  <c r="AA55" i="61" s="1"/>
  <c r="AA56" i="61" s="1"/>
  <c r="AA57" i="61" s="1"/>
  <c r="AA39" i="61"/>
  <c r="AA40" i="61" s="1"/>
  <c r="AA18" i="61"/>
  <c r="AA19" i="61" s="1"/>
  <c r="AA20" i="61" s="1"/>
  <c r="AA21" i="61" s="1"/>
  <c r="AA22" i="61" s="1"/>
  <c r="AA23" i="61" s="1"/>
  <c r="AA24" i="61" s="1"/>
  <c r="AA25" i="61" s="1"/>
  <c r="AA26" i="61" s="1"/>
  <c r="AA27" i="61" s="1"/>
  <c r="AA28" i="61" s="1"/>
  <c r="AA30" i="61" s="1"/>
  <c r="AA31" i="61" s="1"/>
  <c r="D13" i="61"/>
  <c r="Q123" i="60"/>
  <c r="P123" i="60"/>
  <c r="O123" i="60"/>
  <c r="N123" i="60"/>
  <c r="M123" i="60"/>
  <c r="L123" i="60"/>
  <c r="K123" i="60"/>
  <c r="J123" i="60"/>
  <c r="I123" i="60"/>
  <c r="H123" i="60"/>
  <c r="Q122" i="60"/>
  <c r="P122" i="60"/>
  <c r="O122" i="60"/>
  <c r="N122" i="60"/>
  <c r="M122" i="60"/>
  <c r="L122" i="60"/>
  <c r="K122" i="60"/>
  <c r="J122" i="60"/>
  <c r="I122" i="60"/>
  <c r="H122" i="60"/>
  <c r="AA112" i="60"/>
  <c r="AA113" i="60" s="1"/>
  <c r="AA114" i="60" s="1"/>
  <c r="AA115" i="60" s="1"/>
  <c r="AA118" i="60" s="1"/>
  <c r="AA119" i="60" s="1"/>
  <c r="AA120" i="60" s="1"/>
  <c r="AA121" i="60" s="1"/>
  <c r="AA122" i="60" s="1"/>
  <c r="AA123" i="60" s="1"/>
  <c r="AA124" i="60" s="1"/>
  <c r="D97" i="60"/>
  <c r="D84" i="60"/>
  <c r="D86" i="60" s="1"/>
  <c r="D87" i="60" s="1"/>
  <c r="AA65" i="60"/>
  <c r="AA66" i="60" s="1"/>
  <c r="AA67" i="60" s="1"/>
  <c r="AA68" i="60" s="1"/>
  <c r="AA69" i="60" s="1"/>
  <c r="AA70" i="60" s="1"/>
  <c r="AA71" i="60" s="1"/>
  <c r="AA72" i="60" s="1"/>
  <c r="AA73" i="60" s="1"/>
  <c r="AA74" i="60" s="1"/>
  <c r="AA77" i="60" s="1"/>
  <c r="AA78" i="60" s="1"/>
  <c r="AA79" i="60" s="1"/>
  <c r="AA80" i="60" s="1"/>
  <c r="AA81" i="60" s="1"/>
  <c r="AA82" i="60" s="1"/>
  <c r="AA83" i="60" s="1"/>
  <c r="AA84" i="60" s="1"/>
  <c r="AA85" i="60" s="1"/>
  <c r="AA86" i="60" s="1"/>
  <c r="AA87" i="60" s="1"/>
  <c r="AA90" i="60" s="1"/>
  <c r="AA91" i="60" s="1"/>
  <c r="AA92" i="60" s="1"/>
  <c r="AA93" i="60" s="1"/>
  <c r="AA94" i="60" s="1"/>
  <c r="AA95" i="60" s="1"/>
  <c r="AA96" i="60" s="1"/>
  <c r="AA97" i="60" s="1"/>
  <c r="AA98" i="60" s="1"/>
  <c r="AA99" i="60" s="1"/>
  <c r="AA100" i="60" s="1"/>
  <c r="AA102" i="60" s="1"/>
  <c r="AA106" i="60" s="1"/>
  <c r="AA107" i="60" s="1"/>
  <c r="D59" i="60"/>
  <c r="D58" i="60"/>
  <c r="D57" i="60"/>
  <c r="D56" i="60"/>
  <c r="Q55" i="60"/>
  <c r="P55" i="60"/>
  <c r="O55" i="60"/>
  <c r="N55" i="60"/>
  <c r="M55" i="60"/>
  <c r="L55" i="60"/>
  <c r="K55" i="60"/>
  <c r="J55" i="60"/>
  <c r="I55" i="60"/>
  <c r="H55" i="60"/>
  <c r="D53" i="60"/>
  <c r="D28" i="60" s="1"/>
  <c r="D52" i="60"/>
  <c r="D27" i="60" s="1"/>
  <c r="D51" i="60"/>
  <c r="D25" i="60" s="1"/>
  <c r="AA43" i="60"/>
  <c r="AA44" i="60" s="1"/>
  <c r="AA45" i="60" s="1"/>
  <c r="AA48" i="60" s="1"/>
  <c r="AA49" i="60" s="1"/>
  <c r="AA50" i="60" s="1"/>
  <c r="AA51" i="60" s="1"/>
  <c r="AA52" i="60" s="1"/>
  <c r="AA53" i="60" s="1"/>
  <c r="AA54" i="60" s="1"/>
  <c r="AA55" i="60" s="1"/>
  <c r="AA56" i="60" s="1"/>
  <c r="AA57" i="60" s="1"/>
  <c r="AA39" i="60"/>
  <c r="AA40" i="60" s="1"/>
  <c r="AA18" i="60"/>
  <c r="AA19" i="60" s="1"/>
  <c r="AA20" i="60" s="1"/>
  <c r="AA21" i="60" s="1"/>
  <c r="AA22" i="60" s="1"/>
  <c r="AA23" i="60" s="1"/>
  <c r="AA24" i="60" s="1"/>
  <c r="AA25" i="60" s="1"/>
  <c r="AA26" i="60" s="1"/>
  <c r="AA27" i="60" s="1"/>
  <c r="AA28" i="60" s="1"/>
  <c r="AA30" i="60" s="1"/>
  <c r="AA31" i="60" s="1"/>
  <c r="AA32" i="60" s="1"/>
  <c r="AA33" i="60" s="1"/>
  <c r="D13" i="60"/>
  <c r="Q123" i="59"/>
  <c r="P123" i="59"/>
  <c r="O123" i="59"/>
  <c r="N123" i="59"/>
  <c r="M123" i="59"/>
  <c r="L123" i="59"/>
  <c r="K123" i="59"/>
  <c r="J123" i="59"/>
  <c r="I123" i="59"/>
  <c r="H123" i="59"/>
  <c r="Q122" i="59"/>
  <c r="P122" i="59"/>
  <c r="O122" i="59"/>
  <c r="N122" i="59"/>
  <c r="M122" i="59"/>
  <c r="L122" i="59"/>
  <c r="K122" i="59"/>
  <c r="J122" i="59"/>
  <c r="I122" i="59"/>
  <c r="H122" i="59"/>
  <c r="AA112" i="59"/>
  <c r="AA113" i="59" s="1"/>
  <c r="AA114" i="59" s="1"/>
  <c r="AA115" i="59" s="1"/>
  <c r="AA118" i="59" s="1"/>
  <c r="AA119" i="59" s="1"/>
  <c r="AA120" i="59" s="1"/>
  <c r="AA121" i="59" s="1"/>
  <c r="AA122" i="59" s="1"/>
  <c r="AA123" i="59" s="1"/>
  <c r="AA124" i="59" s="1"/>
  <c r="D97" i="59"/>
  <c r="D84" i="59"/>
  <c r="D86" i="59" s="1"/>
  <c r="D87" i="59" s="1"/>
  <c r="AA65" i="59"/>
  <c r="AA66" i="59" s="1"/>
  <c r="AA67" i="59" s="1"/>
  <c r="AA68" i="59" s="1"/>
  <c r="AA69" i="59" s="1"/>
  <c r="AA70" i="59" s="1"/>
  <c r="AA71" i="59" s="1"/>
  <c r="AA72" i="59" s="1"/>
  <c r="AA73" i="59" s="1"/>
  <c r="AA74" i="59" s="1"/>
  <c r="AA77" i="59" s="1"/>
  <c r="AA78" i="59" s="1"/>
  <c r="AA79" i="59" s="1"/>
  <c r="AA80" i="59" s="1"/>
  <c r="AA81" i="59" s="1"/>
  <c r="AA82" i="59" s="1"/>
  <c r="AA83" i="59" s="1"/>
  <c r="AA84" i="59" s="1"/>
  <c r="AA85" i="59" s="1"/>
  <c r="AA86" i="59" s="1"/>
  <c r="AA87" i="59" s="1"/>
  <c r="AA90" i="59" s="1"/>
  <c r="AA91" i="59" s="1"/>
  <c r="AA92" i="59" s="1"/>
  <c r="AA93" i="59" s="1"/>
  <c r="AA94" i="59" s="1"/>
  <c r="AA95" i="59" s="1"/>
  <c r="AA96" i="59" s="1"/>
  <c r="AA97" i="59" s="1"/>
  <c r="AA98" i="59" s="1"/>
  <c r="AA99" i="59" s="1"/>
  <c r="AA100" i="59" s="1"/>
  <c r="AA102" i="59" s="1"/>
  <c r="AA106" i="59" s="1"/>
  <c r="AA107" i="59" s="1"/>
  <c r="D59" i="59"/>
  <c r="D58" i="59"/>
  <c r="D57" i="59"/>
  <c r="D56" i="59"/>
  <c r="Q55" i="59"/>
  <c r="P55" i="59"/>
  <c r="O55" i="59"/>
  <c r="N55" i="59"/>
  <c r="M55" i="59"/>
  <c r="L55" i="59"/>
  <c r="K55" i="59"/>
  <c r="J55" i="59"/>
  <c r="I55" i="59"/>
  <c r="H55" i="59"/>
  <c r="D53" i="59"/>
  <c r="D28" i="59" s="1"/>
  <c r="D52" i="59"/>
  <c r="D27" i="59" s="1"/>
  <c r="D51" i="59"/>
  <c r="D25" i="59" s="1"/>
  <c r="AA43" i="59"/>
  <c r="AA44" i="59" s="1"/>
  <c r="AA45" i="59" s="1"/>
  <c r="AA48" i="59" s="1"/>
  <c r="AA49" i="59" s="1"/>
  <c r="AA50" i="59" s="1"/>
  <c r="AA51" i="59" s="1"/>
  <c r="AA52" i="59" s="1"/>
  <c r="AA53" i="59" s="1"/>
  <c r="AA54" i="59" s="1"/>
  <c r="AA55" i="59" s="1"/>
  <c r="AA56" i="59" s="1"/>
  <c r="AA57" i="59" s="1"/>
  <c r="AA39" i="59"/>
  <c r="AA40" i="59" s="1"/>
  <c r="AA18" i="59"/>
  <c r="AA19" i="59" s="1"/>
  <c r="AA20" i="59" s="1"/>
  <c r="AA21" i="59" s="1"/>
  <c r="AA22" i="59" s="1"/>
  <c r="AA23" i="59" s="1"/>
  <c r="AA24" i="59" s="1"/>
  <c r="AA25" i="59" s="1"/>
  <c r="AA26" i="59" s="1"/>
  <c r="AA27" i="59" s="1"/>
  <c r="AA28" i="59" s="1"/>
  <c r="AA30" i="59" s="1"/>
  <c r="AA31" i="59" s="1"/>
  <c r="AA32" i="59" s="1"/>
  <c r="AA33" i="59" s="1"/>
  <c r="D13" i="59"/>
  <c r="Q123" i="58"/>
  <c r="P123" i="58"/>
  <c r="O123" i="58"/>
  <c r="N123" i="58"/>
  <c r="M123" i="58"/>
  <c r="L123" i="58"/>
  <c r="K123" i="58"/>
  <c r="J123" i="58"/>
  <c r="I123" i="58"/>
  <c r="H123" i="58"/>
  <c r="Q122" i="58"/>
  <c r="P122" i="58"/>
  <c r="O122" i="58"/>
  <c r="N122" i="58"/>
  <c r="M122" i="58"/>
  <c r="L122" i="58"/>
  <c r="K122" i="58"/>
  <c r="J122" i="58"/>
  <c r="I122" i="58"/>
  <c r="H122" i="58"/>
  <c r="AA112" i="58"/>
  <c r="AA113" i="58" s="1"/>
  <c r="AA114" i="58" s="1"/>
  <c r="AA115" i="58" s="1"/>
  <c r="AA118" i="58" s="1"/>
  <c r="AA119" i="58" s="1"/>
  <c r="AA120" i="58" s="1"/>
  <c r="AA121" i="58" s="1"/>
  <c r="AA122" i="58" s="1"/>
  <c r="AA123" i="58" s="1"/>
  <c r="AA124" i="58" s="1"/>
  <c r="D97" i="58"/>
  <c r="D84" i="58"/>
  <c r="D86" i="58" s="1"/>
  <c r="D87" i="58" s="1"/>
  <c r="AA65" i="58"/>
  <c r="AA66" i="58" s="1"/>
  <c r="AA67" i="58" s="1"/>
  <c r="AA68" i="58" s="1"/>
  <c r="AA69" i="58" s="1"/>
  <c r="AA70" i="58" s="1"/>
  <c r="AA71" i="58" s="1"/>
  <c r="AA72" i="58" s="1"/>
  <c r="AA73" i="58" s="1"/>
  <c r="AA74" i="58" s="1"/>
  <c r="AA77" i="58" s="1"/>
  <c r="AA78" i="58" s="1"/>
  <c r="AA79" i="58" s="1"/>
  <c r="AA80" i="58" s="1"/>
  <c r="AA81" i="58" s="1"/>
  <c r="AA82" i="58" s="1"/>
  <c r="AA83" i="58" s="1"/>
  <c r="AA84" i="58" s="1"/>
  <c r="AA85" i="58" s="1"/>
  <c r="AA86" i="58" s="1"/>
  <c r="AA87" i="58" s="1"/>
  <c r="AA90" i="58" s="1"/>
  <c r="AA91" i="58" s="1"/>
  <c r="AA92" i="58" s="1"/>
  <c r="AA93" i="58" s="1"/>
  <c r="AA94" i="58" s="1"/>
  <c r="AA95" i="58" s="1"/>
  <c r="AA96" i="58" s="1"/>
  <c r="AA97" i="58" s="1"/>
  <c r="AA98" i="58" s="1"/>
  <c r="AA99" i="58" s="1"/>
  <c r="AA100" i="58" s="1"/>
  <c r="AA102" i="58" s="1"/>
  <c r="AA106" i="58" s="1"/>
  <c r="AA107" i="58" s="1"/>
  <c r="D59" i="58"/>
  <c r="D58" i="58"/>
  <c r="D57" i="58"/>
  <c r="D56" i="58"/>
  <c r="Q55" i="58"/>
  <c r="P55" i="58"/>
  <c r="O55" i="58"/>
  <c r="N55" i="58"/>
  <c r="M55" i="58"/>
  <c r="L55" i="58"/>
  <c r="K55" i="58"/>
  <c r="J55" i="58"/>
  <c r="I55" i="58"/>
  <c r="H55" i="58"/>
  <c r="D53" i="58"/>
  <c r="D28" i="58" s="1"/>
  <c r="D52" i="58"/>
  <c r="D27" i="58" s="1"/>
  <c r="D51" i="58"/>
  <c r="D25" i="58" s="1"/>
  <c r="AA44" i="58"/>
  <c r="AA45" i="58" s="1"/>
  <c r="AA48" i="58" s="1"/>
  <c r="AA49" i="58" s="1"/>
  <c r="AA50" i="58" s="1"/>
  <c r="AA51" i="58" s="1"/>
  <c r="AA52" i="58" s="1"/>
  <c r="AA53" i="58" s="1"/>
  <c r="AA54" i="58" s="1"/>
  <c r="AA55" i="58" s="1"/>
  <c r="AA56" i="58" s="1"/>
  <c r="AA57" i="58" s="1"/>
  <c r="AA43" i="58"/>
  <c r="AA39" i="58"/>
  <c r="AA40" i="58" s="1"/>
  <c r="AA18" i="58"/>
  <c r="AA19" i="58" s="1"/>
  <c r="AA20" i="58" s="1"/>
  <c r="AA21" i="58" s="1"/>
  <c r="AA22" i="58" s="1"/>
  <c r="AA23" i="58" s="1"/>
  <c r="AA24" i="58" s="1"/>
  <c r="AA25" i="58" s="1"/>
  <c r="AA26" i="58" s="1"/>
  <c r="AA27" i="58" s="1"/>
  <c r="AA28" i="58" s="1"/>
  <c r="AA30" i="58" s="1"/>
  <c r="AA31" i="58" s="1"/>
  <c r="AA32" i="58" s="1"/>
  <c r="AA33" i="58" s="1"/>
  <c r="D13" i="58"/>
  <c r="A1" i="58" s="1"/>
  <c r="Q123" i="57"/>
  <c r="P123" i="57"/>
  <c r="O123" i="57"/>
  <c r="N123" i="57"/>
  <c r="M123" i="57"/>
  <c r="L123" i="57"/>
  <c r="K123" i="57"/>
  <c r="J123" i="57"/>
  <c r="I123" i="57"/>
  <c r="H123" i="57"/>
  <c r="Q122" i="57"/>
  <c r="P122" i="57"/>
  <c r="O122" i="57"/>
  <c r="N122" i="57"/>
  <c r="M122" i="57"/>
  <c r="L122" i="57"/>
  <c r="K122" i="57"/>
  <c r="J122" i="57"/>
  <c r="I122" i="57"/>
  <c r="H122" i="57"/>
  <c r="AA112" i="57"/>
  <c r="AA113" i="57" s="1"/>
  <c r="AA114" i="57" s="1"/>
  <c r="AA115" i="57" s="1"/>
  <c r="AA118" i="57" s="1"/>
  <c r="AA119" i="57" s="1"/>
  <c r="AA120" i="57" s="1"/>
  <c r="AA121" i="57" s="1"/>
  <c r="AA122" i="57" s="1"/>
  <c r="AA123" i="57" s="1"/>
  <c r="AA124" i="57" s="1"/>
  <c r="D97" i="57"/>
  <c r="D84" i="57"/>
  <c r="D86" i="57" s="1"/>
  <c r="D87" i="57" s="1"/>
  <c r="AA65" i="57"/>
  <c r="AA66" i="57" s="1"/>
  <c r="AA67" i="57" s="1"/>
  <c r="AA68" i="57" s="1"/>
  <c r="AA69" i="57" s="1"/>
  <c r="AA70" i="57" s="1"/>
  <c r="AA71" i="57" s="1"/>
  <c r="AA72" i="57" s="1"/>
  <c r="AA73" i="57" s="1"/>
  <c r="AA74" i="57" s="1"/>
  <c r="AA77" i="57" s="1"/>
  <c r="AA78" i="57" s="1"/>
  <c r="AA79" i="57" s="1"/>
  <c r="AA80" i="57" s="1"/>
  <c r="AA81" i="57" s="1"/>
  <c r="AA82" i="57" s="1"/>
  <c r="AA83" i="57" s="1"/>
  <c r="AA84" i="57" s="1"/>
  <c r="AA85" i="57" s="1"/>
  <c r="AA86" i="57" s="1"/>
  <c r="AA87" i="57" s="1"/>
  <c r="AA90" i="57" s="1"/>
  <c r="AA91" i="57" s="1"/>
  <c r="AA92" i="57" s="1"/>
  <c r="AA93" i="57" s="1"/>
  <c r="AA94" i="57" s="1"/>
  <c r="AA95" i="57" s="1"/>
  <c r="AA96" i="57" s="1"/>
  <c r="AA97" i="57" s="1"/>
  <c r="AA98" i="57" s="1"/>
  <c r="AA99" i="57" s="1"/>
  <c r="AA100" i="57" s="1"/>
  <c r="AA102" i="57" s="1"/>
  <c r="AA106" i="57" s="1"/>
  <c r="AA107" i="57" s="1"/>
  <c r="D59" i="57"/>
  <c r="D58" i="57"/>
  <c r="D57" i="57"/>
  <c r="D56" i="57"/>
  <c r="Q55" i="57"/>
  <c r="P55" i="57"/>
  <c r="O55" i="57"/>
  <c r="N55" i="57"/>
  <c r="M55" i="57"/>
  <c r="L55" i="57"/>
  <c r="K55" i="57"/>
  <c r="J55" i="57"/>
  <c r="I55" i="57"/>
  <c r="H55" i="57"/>
  <c r="D53" i="57"/>
  <c r="D28" i="57" s="1"/>
  <c r="D52" i="57"/>
  <c r="D27" i="57" s="1"/>
  <c r="D51" i="57"/>
  <c r="D25" i="57" s="1"/>
  <c r="AA43" i="57"/>
  <c r="AA44" i="57" s="1"/>
  <c r="AA45" i="57" s="1"/>
  <c r="AA48" i="57" s="1"/>
  <c r="AA49" i="57" s="1"/>
  <c r="AA50" i="57" s="1"/>
  <c r="AA51" i="57" s="1"/>
  <c r="AA52" i="57" s="1"/>
  <c r="AA53" i="57" s="1"/>
  <c r="AA54" i="57" s="1"/>
  <c r="AA55" i="57" s="1"/>
  <c r="AA56" i="57" s="1"/>
  <c r="AA57" i="57" s="1"/>
  <c r="AA39" i="57"/>
  <c r="AA40" i="57" s="1"/>
  <c r="AA18" i="57"/>
  <c r="AA19" i="57" s="1"/>
  <c r="AA20" i="57" s="1"/>
  <c r="AA21" i="57" s="1"/>
  <c r="AA22" i="57" s="1"/>
  <c r="AA23" i="57" s="1"/>
  <c r="AA24" i="57" s="1"/>
  <c r="AA25" i="57" s="1"/>
  <c r="AA26" i="57" s="1"/>
  <c r="AA27" i="57" s="1"/>
  <c r="AA28" i="57" s="1"/>
  <c r="AA30" i="57" s="1"/>
  <c r="AA31" i="57" s="1"/>
  <c r="AA32" i="57" s="1"/>
  <c r="AA33" i="57" s="1"/>
  <c r="D13" i="57"/>
  <c r="Q123" i="56"/>
  <c r="P123" i="56"/>
  <c r="O123" i="56"/>
  <c r="N123" i="56"/>
  <c r="M123" i="56"/>
  <c r="L123" i="56"/>
  <c r="K123" i="56"/>
  <c r="J123" i="56"/>
  <c r="I123" i="56"/>
  <c r="H123" i="56"/>
  <c r="Q122" i="56"/>
  <c r="P122" i="56"/>
  <c r="O122" i="56"/>
  <c r="N122" i="56"/>
  <c r="M122" i="56"/>
  <c r="L122" i="56"/>
  <c r="K122" i="56"/>
  <c r="J122" i="56"/>
  <c r="I122" i="56"/>
  <c r="H122" i="56"/>
  <c r="AA112" i="56"/>
  <c r="AA113" i="56" s="1"/>
  <c r="AA114" i="56" s="1"/>
  <c r="AA115" i="56" s="1"/>
  <c r="AA118" i="56" s="1"/>
  <c r="AA119" i="56" s="1"/>
  <c r="AA120" i="56" s="1"/>
  <c r="D97" i="56"/>
  <c r="D84" i="56"/>
  <c r="D86" i="56" s="1"/>
  <c r="D87" i="56" s="1"/>
  <c r="AA65" i="56"/>
  <c r="AA66" i="56" s="1"/>
  <c r="AA67" i="56" s="1"/>
  <c r="AA68" i="56" s="1"/>
  <c r="AA69" i="56" s="1"/>
  <c r="AA70" i="56" s="1"/>
  <c r="AA71" i="56" s="1"/>
  <c r="D59" i="56"/>
  <c r="D58" i="56"/>
  <c r="D57" i="56"/>
  <c r="D56" i="56"/>
  <c r="Q55" i="56"/>
  <c r="P55" i="56"/>
  <c r="O55" i="56"/>
  <c r="N55" i="56"/>
  <c r="M55" i="56"/>
  <c r="L55" i="56"/>
  <c r="K55" i="56"/>
  <c r="J55" i="56"/>
  <c r="I55" i="56"/>
  <c r="H55" i="56"/>
  <c r="D53" i="56"/>
  <c r="D28" i="56" s="1"/>
  <c r="D52" i="56"/>
  <c r="D27" i="56" s="1"/>
  <c r="D51" i="56"/>
  <c r="D25" i="56" s="1"/>
  <c r="AA44" i="56"/>
  <c r="AA45" i="56" s="1"/>
  <c r="AA48" i="56" s="1"/>
  <c r="AA49" i="56" s="1"/>
  <c r="AA43" i="56"/>
  <c r="AA39" i="56"/>
  <c r="AA40" i="56" s="1"/>
  <c r="AA18" i="56"/>
  <c r="AA19" i="56" s="1"/>
  <c r="AA20" i="56" s="1"/>
  <c r="AA21" i="56" s="1"/>
  <c r="AA22" i="56" s="1"/>
  <c r="AA23" i="56" s="1"/>
  <c r="AA24" i="56" s="1"/>
  <c r="AA25" i="56" s="1"/>
  <c r="AA26" i="56" s="1"/>
  <c r="AA27" i="56" s="1"/>
  <c r="AA28" i="56" s="1"/>
  <c r="AA30" i="56" s="1"/>
  <c r="AA31" i="56" s="1"/>
  <c r="D13" i="56"/>
  <c r="Q123" i="55"/>
  <c r="P123" i="55"/>
  <c r="O123" i="55"/>
  <c r="N123" i="55"/>
  <c r="M123" i="55"/>
  <c r="L123" i="55"/>
  <c r="K123" i="55"/>
  <c r="J123" i="55"/>
  <c r="I123" i="55"/>
  <c r="H123" i="55"/>
  <c r="Q122" i="55"/>
  <c r="P122" i="55"/>
  <c r="O122" i="55"/>
  <c r="N122" i="55"/>
  <c r="M122" i="55"/>
  <c r="L122" i="55"/>
  <c r="K122" i="55"/>
  <c r="J122" i="55"/>
  <c r="I122" i="55"/>
  <c r="H122" i="55"/>
  <c r="AA112" i="55"/>
  <c r="AA113" i="55" s="1"/>
  <c r="AA114" i="55" s="1"/>
  <c r="AA115" i="55" s="1"/>
  <c r="AA118" i="55" s="1"/>
  <c r="AA119" i="55" s="1"/>
  <c r="AA120" i="55" s="1"/>
  <c r="AA121" i="55" s="1"/>
  <c r="D97" i="55"/>
  <c r="D84" i="55"/>
  <c r="D86" i="55" s="1"/>
  <c r="D87" i="55" s="1"/>
  <c r="AA65" i="55"/>
  <c r="AA66" i="55" s="1"/>
  <c r="AA67" i="55" s="1"/>
  <c r="AA68" i="55" s="1"/>
  <c r="AA69" i="55" s="1"/>
  <c r="AA70" i="55" s="1"/>
  <c r="AA71" i="55" s="1"/>
  <c r="D59" i="55"/>
  <c r="D58" i="55"/>
  <c r="D57" i="55"/>
  <c r="D56" i="55"/>
  <c r="Q55" i="55"/>
  <c r="P55" i="55"/>
  <c r="O55" i="55"/>
  <c r="N55" i="55"/>
  <c r="M55" i="55"/>
  <c r="L55" i="55"/>
  <c r="K55" i="55"/>
  <c r="J55" i="55"/>
  <c r="I55" i="55"/>
  <c r="H55" i="55"/>
  <c r="D53" i="55"/>
  <c r="D28" i="55" s="1"/>
  <c r="D52" i="55"/>
  <c r="D27" i="55" s="1"/>
  <c r="D51" i="55"/>
  <c r="D25" i="55" s="1"/>
  <c r="AA43" i="55"/>
  <c r="AA44" i="55" s="1"/>
  <c r="AA45" i="55" s="1"/>
  <c r="AA48" i="55" s="1"/>
  <c r="AA49" i="55" s="1"/>
  <c r="AA50" i="55" s="1"/>
  <c r="AA51" i="55" s="1"/>
  <c r="AA52" i="55" s="1"/>
  <c r="AA53" i="55" s="1"/>
  <c r="AA54" i="55" s="1"/>
  <c r="AA55" i="55" s="1"/>
  <c r="AA56" i="55" s="1"/>
  <c r="AA57" i="55" s="1"/>
  <c r="AA39" i="55"/>
  <c r="AA40" i="55" s="1"/>
  <c r="AA18" i="55"/>
  <c r="AA19" i="55" s="1"/>
  <c r="AA20" i="55" s="1"/>
  <c r="AA21" i="55" s="1"/>
  <c r="AA22" i="55" s="1"/>
  <c r="AA23" i="55" s="1"/>
  <c r="AA24" i="55" s="1"/>
  <c r="AA25" i="55" s="1"/>
  <c r="AA26" i="55" s="1"/>
  <c r="AA27" i="55" s="1"/>
  <c r="AA28" i="55" s="1"/>
  <c r="AA30" i="55" s="1"/>
  <c r="AA31" i="55" s="1"/>
  <c r="D13" i="55"/>
  <c r="A1" i="55" s="1"/>
  <c r="Q123" i="54"/>
  <c r="P123" i="54"/>
  <c r="O123" i="54"/>
  <c r="N123" i="54"/>
  <c r="M123" i="54"/>
  <c r="L123" i="54"/>
  <c r="K123" i="54"/>
  <c r="J123" i="54"/>
  <c r="I123" i="54"/>
  <c r="H123" i="54"/>
  <c r="Q122" i="54"/>
  <c r="P122" i="54"/>
  <c r="O122" i="54"/>
  <c r="N122" i="54"/>
  <c r="M122" i="54"/>
  <c r="L122" i="54"/>
  <c r="K122" i="54"/>
  <c r="J122" i="54"/>
  <c r="I122" i="54"/>
  <c r="H122" i="54"/>
  <c r="AA112" i="54"/>
  <c r="AA113" i="54" s="1"/>
  <c r="AA114" i="54" s="1"/>
  <c r="AA115" i="54" s="1"/>
  <c r="AA118" i="54" s="1"/>
  <c r="AA119" i="54" s="1"/>
  <c r="AA120" i="54" s="1"/>
  <c r="AA121" i="54" s="1"/>
  <c r="AA122" i="54" s="1"/>
  <c r="AA123" i="54" s="1"/>
  <c r="AA124" i="54" s="1"/>
  <c r="D97" i="54"/>
  <c r="D84" i="54"/>
  <c r="D86" i="54" s="1"/>
  <c r="D87" i="54" s="1"/>
  <c r="AA65" i="54"/>
  <c r="AA66" i="54" s="1"/>
  <c r="AA67" i="54" s="1"/>
  <c r="AA68" i="54" s="1"/>
  <c r="AA69" i="54" s="1"/>
  <c r="AA70" i="54" s="1"/>
  <c r="AA71" i="54" s="1"/>
  <c r="AA72" i="54" s="1"/>
  <c r="AA73" i="54" s="1"/>
  <c r="AA74" i="54" s="1"/>
  <c r="AA77" i="54" s="1"/>
  <c r="AA78" i="54" s="1"/>
  <c r="AA79" i="54" s="1"/>
  <c r="AA80" i="54" s="1"/>
  <c r="AA81" i="54" s="1"/>
  <c r="AA82" i="54" s="1"/>
  <c r="AA83" i="54" s="1"/>
  <c r="AA84" i="54" s="1"/>
  <c r="AA85" i="54" s="1"/>
  <c r="AA86" i="54" s="1"/>
  <c r="AA87" i="54" s="1"/>
  <c r="AA90" i="54" s="1"/>
  <c r="AA91" i="54" s="1"/>
  <c r="AA92" i="54" s="1"/>
  <c r="AA93" i="54" s="1"/>
  <c r="AA94" i="54" s="1"/>
  <c r="AA95" i="54" s="1"/>
  <c r="AA96" i="54" s="1"/>
  <c r="AA97" i="54" s="1"/>
  <c r="AA98" i="54" s="1"/>
  <c r="AA99" i="54" s="1"/>
  <c r="AA100" i="54" s="1"/>
  <c r="AA102" i="54" s="1"/>
  <c r="AA106" i="54" s="1"/>
  <c r="AA107" i="54" s="1"/>
  <c r="D59" i="54"/>
  <c r="D58" i="54"/>
  <c r="D57" i="54"/>
  <c r="D56" i="54"/>
  <c r="Q55" i="54"/>
  <c r="P55" i="54"/>
  <c r="O55" i="54"/>
  <c r="N55" i="54"/>
  <c r="M55" i="54"/>
  <c r="L55" i="54"/>
  <c r="K55" i="54"/>
  <c r="J55" i="54"/>
  <c r="I55" i="54"/>
  <c r="H55" i="54"/>
  <c r="D53" i="54"/>
  <c r="D28" i="54" s="1"/>
  <c r="D52" i="54"/>
  <c r="D27" i="54" s="1"/>
  <c r="D51" i="54"/>
  <c r="D25" i="54" s="1"/>
  <c r="AA43" i="54"/>
  <c r="AA44" i="54" s="1"/>
  <c r="AA45" i="54" s="1"/>
  <c r="AA48" i="54" s="1"/>
  <c r="AA49" i="54" s="1"/>
  <c r="AA50" i="54" s="1"/>
  <c r="AA51" i="54" s="1"/>
  <c r="AA52" i="54" s="1"/>
  <c r="AA53" i="54" s="1"/>
  <c r="AA54" i="54" s="1"/>
  <c r="AA55" i="54" s="1"/>
  <c r="AA56" i="54" s="1"/>
  <c r="AA57" i="54" s="1"/>
  <c r="AA39" i="54"/>
  <c r="AA40" i="54" s="1"/>
  <c r="AA18" i="54"/>
  <c r="AA19" i="54" s="1"/>
  <c r="AA20" i="54" s="1"/>
  <c r="AA21" i="54" s="1"/>
  <c r="AA22" i="54" s="1"/>
  <c r="AA23" i="54" s="1"/>
  <c r="AA24" i="54" s="1"/>
  <c r="AA25" i="54" s="1"/>
  <c r="AA26" i="54" s="1"/>
  <c r="AA27" i="54" s="1"/>
  <c r="AA28" i="54" s="1"/>
  <c r="AA30" i="54" s="1"/>
  <c r="AA31" i="54" s="1"/>
  <c r="AA32" i="54" s="1"/>
  <c r="AA33" i="54" s="1"/>
  <c r="D13" i="54"/>
  <c r="A1" i="54" s="1"/>
  <c r="Q123" i="53"/>
  <c r="P123" i="53"/>
  <c r="O123" i="53"/>
  <c r="N123" i="53"/>
  <c r="M123" i="53"/>
  <c r="L123" i="53"/>
  <c r="K123" i="53"/>
  <c r="J123" i="53"/>
  <c r="I123" i="53"/>
  <c r="H123" i="53"/>
  <c r="Q122" i="53"/>
  <c r="P122" i="53"/>
  <c r="O122" i="53"/>
  <c r="N122" i="53"/>
  <c r="M122" i="53"/>
  <c r="L122" i="53"/>
  <c r="K122" i="53"/>
  <c r="J122" i="53"/>
  <c r="I122" i="53"/>
  <c r="H122" i="53"/>
  <c r="AA112" i="53"/>
  <c r="AA113" i="53" s="1"/>
  <c r="AA114" i="53" s="1"/>
  <c r="AA115" i="53" s="1"/>
  <c r="AA118" i="53" s="1"/>
  <c r="AA119" i="53" s="1"/>
  <c r="AA120" i="53" s="1"/>
  <c r="AA121" i="53" s="1"/>
  <c r="D97" i="53"/>
  <c r="D84" i="53"/>
  <c r="D86" i="53" s="1"/>
  <c r="D87" i="53" s="1"/>
  <c r="AA65" i="53"/>
  <c r="AA66" i="53" s="1"/>
  <c r="AA67" i="53" s="1"/>
  <c r="AA68" i="53" s="1"/>
  <c r="AA69" i="53" s="1"/>
  <c r="AA70" i="53" s="1"/>
  <c r="AA71" i="53" s="1"/>
  <c r="D59" i="53"/>
  <c r="D58" i="53"/>
  <c r="D57" i="53"/>
  <c r="D56" i="53"/>
  <c r="Q55" i="53"/>
  <c r="P55" i="53"/>
  <c r="O55" i="53"/>
  <c r="N55" i="53"/>
  <c r="M55" i="53"/>
  <c r="L55" i="53"/>
  <c r="K55" i="53"/>
  <c r="J55" i="53"/>
  <c r="I55" i="53"/>
  <c r="H55" i="53"/>
  <c r="D53" i="53"/>
  <c r="D28" i="53" s="1"/>
  <c r="D52" i="53"/>
  <c r="D27" i="53" s="1"/>
  <c r="D51" i="53"/>
  <c r="D25" i="53" s="1"/>
  <c r="AA44" i="53"/>
  <c r="AA45" i="53" s="1"/>
  <c r="AA48" i="53" s="1"/>
  <c r="AA49" i="53" s="1"/>
  <c r="AA50" i="53" s="1"/>
  <c r="AA51" i="53" s="1"/>
  <c r="AA52" i="53" s="1"/>
  <c r="AA53" i="53" s="1"/>
  <c r="AA54" i="53" s="1"/>
  <c r="AA55" i="53" s="1"/>
  <c r="AA56" i="53" s="1"/>
  <c r="AA57" i="53" s="1"/>
  <c r="AA43" i="53"/>
  <c r="AA39" i="53"/>
  <c r="AA40" i="53" s="1"/>
  <c r="AA19" i="53"/>
  <c r="AA20" i="53" s="1"/>
  <c r="AA21" i="53" s="1"/>
  <c r="AA22" i="53" s="1"/>
  <c r="AA23" i="53" s="1"/>
  <c r="AA24" i="53" s="1"/>
  <c r="AA25" i="53" s="1"/>
  <c r="AA26" i="53" s="1"/>
  <c r="AA27" i="53" s="1"/>
  <c r="AA28" i="53" s="1"/>
  <c r="AA30" i="53" s="1"/>
  <c r="AA31" i="53" s="1"/>
  <c r="AA18" i="53"/>
  <c r="D13" i="53"/>
  <c r="A1" i="53" s="1"/>
  <c r="Q123" i="52"/>
  <c r="P123" i="52"/>
  <c r="O123" i="52"/>
  <c r="N123" i="52"/>
  <c r="M123" i="52"/>
  <c r="L123" i="52"/>
  <c r="K123" i="52"/>
  <c r="J123" i="52"/>
  <c r="I123" i="52"/>
  <c r="H123" i="52"/>
  <c r="Q122" i="52"/>
  <c r="P122" i="52"/>
  <c r="O122" i="52"/>
  <c r="N122" i="52"/>
  <c r="M122" i="52"/>
  <c r="L122" i="52"/>
  <c r="K122" i="52"/>
  <c r="J122" i="52"/>
  <c r="I122" i="52"/>
  <c r="H122" i="52"/>
  <c r="AA112" i="52"/>
  <c r="AA113" i="52" s="1"/>
  <c r="AA114" i="52" s="1"/>
  <c r="AA115" i="52" s="1"/>
  <c r="AA118" i="52" s="1"/>
  <c r="AA119" i="52" s="1"/>
  <c r="AA120" i="52" s="1"/>
  <c r="AA121" i="52" s="1"/>
  <c r="D97" i="52"/>
  <c r="D84" i="52"/>
  <c r="D86" i="52" s="1"/>
  <c r="D87" i="52" s="1"/>
  <c r="AA65" i="52"/>
  <c r="AA66" i="52" s="1"/>
  <c r="AA67" i="52" s="1"/>
  <c r="AA68" i="52" s="1"/>
  <c r="AA69" i="52" s="1"/>
  <c r="AA70" i="52" s="1"/>
  <c r="AA71" i="52" s="1"/>
  <c r="D59" i="52"/>
  <c r="D58" i="52"/>
  <c r="D57" i="52"/>
  <c r="D56" i="52"/>
  <c r="Q55" i="52"/>
  <c r="P55" i="52"/>
  <c r="O55" i="52"/>
  <c r="N55" i="52"/>
  <c r="M55" i="52"/>
  <c r="L55" i="52"/>
  <c r="K55" i="52"/>
  <c r="J55" i="52"/>
  <c r="I55" i="52"/>
  <c r="H55" i="52"/>
  <c r="D53" i="52"/>
  <c r="D28" i="52" s="1"/>
  <c r="D52" i="52"/>
  <c r="D27" i="52" s="1"/>
  <c r="D51" i="52"/>
  <c r="D25" i="52" s="1"/>
  <c r="AA44" i="52"/>
  <c r="AA45" i="52" s="1"/>
  <c r="AA48" i="52" s="1"/>
  <c r="AA49" i="52" s="1"/>
  <c r="AA50" i="52" s="1"/>
  <c r="AA51" i="52" s="1"/>
  <c r="AA52" i="52" s="1"/>
  <c r="AA53" i="52" s="1"/>
  <c r="AA54" i="52" s="1"/>
  <c r="AA55" i="52" s="1"/>
  <c r="AA56" i="52" s="1"/>
  <c r="AA57" i="52" s="1"/>
  <c r="AA43" i="52"/>
  <c r="AA39" i="52"/>
  <c r="AA40" i="52" s="1"/>
  <c r="AA18" i="52"/>
  <c r="AA19" i="52" s="1"/>
  <c r="AA20" i="52" s="1"/>
  <c r="AA21" i="52" s="1"/>
  <c r="AA22" i="52" s="1"/>
  <c r="AA23" i="52" s="1"/>
  <c r="AA24" i="52" s="1"/>
  <c r="AA25" i="52" s="1"/>
  <c r="AA26" i="52" s="1"/>
  <c r="AA27" i="52" s="1"/>
  <c r="AA28" i="52" s="1"/>
  <c r="AA30" i="52" s="1"/>
  <c r="AA31" i="52" s="1"/>
  <c r="D13" i="52"/>
  <c r="A1" i="52" s="1"/>
  <c r="Q123" i="51"/>
  <c r="P123" i="51"/>
  <c r="O123" i="51"/>
  <c r="N123" i="51"/>
  <c r="M123" i="51"/>
  <c r="L123" i="51"/>
  <c r="K123" i="51"/>
  <c r="J123" i="51"/>
  <c r="I123" i="51"/>
  <c r="H123" i="51"/>
  <c r="Q122" i="51"/>
  <c r="P122" i="51"/>
  <c r="O122" i="51"/>
  <c r="N122" i="51"/>
  <c r="M122" i="51"/>
  <c r="L122" i="51"/>
  <c r="K122" i="51"/>
  <c r="J122" i="51"/>
  <c r="I122" i="51"/>
  <c r="H122" i="51"/>
  <c r="AA112" i="51"/>
  <c r="AA113" i="51" s="1"/>
  <c r="AA114" i="51" s="1"/>
  <c r="AA115" i="51" s="1"/>
  <c r="AA118" i="51" s="1"/>
  <c r="AA119" i="51" s="1"/>
  <c r="AA120" i="51" s="1"/>
  <c r="AA121" i="51" s="1"/>
  <c r="D97" i="51"/>
  <c r="D84" i="51"/>
  <c r="D86" i="51" s="1"/>
  <c r="D87" i="51" s="1"/>
  <c r="AA65" i="51"/>
  <c r="AA66" i="51" s="1"/>
  <c r="AA67" i="51" s="1"/>
  <c r="AA68" i="51" s="1"/>
  <c r="AA69" i="51" s="1"/>
  <c r="AA70" i="51" s="1"/>
  <c r="AA71" i="51" s="1"/>
  <c r="D59" i="51"/>
  <c r="D58" i="51"/>
  <c r="D57" i="51"/>
  <c r="D56" i="51"/>
  <c r="Q55" i="51"/>
  <c r="P55" i="51"/>
  <c r="O55" i="51"/>
  <c r="N55" i="51"/>
  <c r="M55" i="51"/>
  <c r="L55" i="51"/>
  <c r="K55" i="51"/>
  <c r="J55" i="51"/>
  <c r="I55" i="51"/>
  <c r="H55" i="51"/>
  <c r="D53" i="51"/>
  <c r="D28" i="51" s="1"/>
  <c r="D52" i="51"/>
  <c r="D27" i="51" s="1"/>
  <c r="D51" i="51"/>
  <c r="D25" i="51" s="1"/>
  <c r="AA43" i="51"/>
  <c r="AA44" i="51" s="1"/>
  <c r="AA45" i="51" s="1"/>
  <c r="AA48" i="51" s="1"/>
  <c r="AA49" i="51" s="1"/>
  <c r="AA50" i="51" s="1"/>
  <c r="AA51" i="51" s="1"/>
  <c r="AA52" i="51" s="1"/>
  <c r="AA53" i="51" s="1"/>
  <c r="AA54" i="51" s="1"/>
  <c r="AA55" i="51" s="1"/>
  <c r="AA56" i="51" s="1"/>
  <c r="AA57" i="51" s="1"/>
  <c r="AA39" i="51"/>
  <c r="AA40" i="51" s="1"/>
  <c r="AA19" i="51"/>
  <c r="AA20" i="51" s="1"/>
  <c r="AA21" i="51" s="1"/>
  <c r="AA22" i="51" s="1"/>
  <c r="AA23" i="51" s="1"/>
  <c r="AA24" i="51" s="1"/>
  <c r="AA25" i="51" s="1"/>
  <c r="AA26" i="51" s="1"/>
  <c r="AA27" i="51" s="1"/>
  <c r="AA28" i="51" s="1"/>
  <c r="AA30" i="51" s="1"/>
  <c r="AA31" i="51" s="1"/>
  <c r="AA18" i="51"/>
  <c r="D13" i="51"/>
  <c r="A1" i="51"/>
  <c r="Q123" i="50"/>
  <c r="P123" i="50"/>
  <c r="O123" i="50"/>
  <c r="N123" i="50"/>
  <c r="M123" i="50"/>
  <c r="L123" i="50"/>
  <c r="K123" i="50"/>
  <c r="J123" i="50"/>
  <c r="I123" i="50"/>
  <c r="H123" i="50"/>
  <c r="Q122" i="50"/>
  <c r="P122" i="50"/>
  <c r="O122" i="50"/>
  <c r="N122" i="50"/>
  <c r="M122" i="50"/>
  <c r="L122" i="50"/>
  <c r="K122" i="50"/>
  <c r="J122" i="50"/>
  <c r="I122" i="50"/>
  <c r="H122" i="50"/>
  <c r="AA112" i="50"/>
  <c r="AA113" i="50" s="1"/>
  <c r="AA114" i="50" s="1"/>
  <c r="AA115" i="50" s="1"/>
  <c r="AA118" i="50" s="1"/>
  <c r="AA119" i="50" s="1"/>
  <c r="AA120" i="50" s="1"/>
  <c r="AA121" i="50" s="1"/>
  <c r="AA122" i="50" s="1"/>
  <c r="AA123" i="50" s="1"/>
  <c r="AA124" i="50" s="1"/>
  <c r="D97" i="50"/>
  <c r="D84" i="50"/>
  <c r="D86" i="50" s="1"/>
  <c r="D87" i="50" s="1"/>
  <c r="AA65" i="50"/>
  <c r="AA66" i="50" s="1"/>
  <c r="AA67" i="50" s="1"/>
  <c r="AA68" i="50" s="1"/>
  <c r="AA69" i="50" s="1"/>
  <c r="AA70" i="50" s="1"/>
  <c r="AA71" i="50" s="1"/>
  <c r="AA72" i="50" s="1"/>
  <c r="AA73" i="50" s="1"/>
  <c r="AA74" i="50" s="1"/>
  <c r="AA77" i="50" s="1"/>
  <c r="AA78" i="50" s="1"/>
  <c r="AA79" i="50" s="1"/>
  <c r="AA80" i="50" s="1"/>
  <c r="AA81" i="50" s="1"/>
  <c r="AA82" i="50" s="1"/>
  <c r="AA83" i="50" s="1"/>
  <c r="AA84" i="50" s="1"/>
  <c r="AA85" i="50" s="1"/>
  <c r="AA86" i="50" s="1"/>
  <c r="AA87" i="50" s="1"/>
  <c r="AA90" i="50" s="1"/>
  <c r="AA91" i="50" s="1"/>
  <c r="AA92" i="50" s="1"/>
  <c r="AA93" i="50" s="1"/>
  <c r="AA94" i="50" s="1"/>
  <c r="AA95" i="50" s="1"/>
  <c r="AA96" i="50" s="1"/>
  <c r="AA97" i="50" s="1"/>
  <c r="AA98" i="50" s="1"/>
  <c r="AA99" i="50" s="1"/>
  <c r="AA100" i="50" s="1"/>
  <c r="AA102" i="50" s="1"/>
  <c r="AA106" i="50" s="1"/>
  <c r="AA107" i="50" s="1"/>
  <c r="D59" i="50"/>
  <c r="D58" i="50"/>
  <c r="D57" i="50"/>
  <c r="D56" i="50"/>
  <c r="Q55" i="50"/>
  <c r="P55" i="50"/>
  <c r="O55" i="50"/>
  <c r="N55" i="50"/>
  <c r="M55" i="50"/>
  <c r="L55" i="50"/>
  <c r="K55" i="50"/>
  <c r="J55" i="50"/>
  <c r="I55" i="50"/>
  <c r="H55" i="50"/>
  <c r="D53" i="50"/>
  <c r="D28" i="50" s="1"/>
  <c r="D52" i="50"/>
  <c r="D27" i="50" s="1"/>
  <c r="D51" i="50"/>
  <c r="D25" i="50" s="1"/>
  <c r="AA43" i="50"/>
  <c r="AA44" i="50" s="1"/>
  <c r="AA45" i="50" s="1"/>
  <c r="AA48" i="50" s="1"/>
  <c r="AA49" i="50" s="1"/>
  <c r="AA50" i="50" s="1"/>
  <c r="AA51" i="50" s="1"/>
  <c r="AA52" i="50" s="1"/>
  <c r="AA53" i="50" s="1"/>
  <c r="AA54" i="50" s="1"/>
  <c r="AA55" i="50" s="1"/>
  <c r="AA56" i="50" s="1"/>
  <c r="AA57" i="50" s="1"/>
  <c r="AA39" i="50"/>
  <c r="AA40" i="50" s="1"/>
  <c r="AA18" i="50"/>
  <c r="AA19" i="50" s="1"/>
  <c r="AA20" i="50" s="1"/>
  <c r="AA21" i="50" s="1"/>
  <c r="AA22" i="50" s="1"/>
  <c r="AA23" i="50" s="1"/>
  <c r="AA24" i="50" s="1"/>
  <c r="AA25" i="50" s="1"/>
  <c r="AA26" i="50" s="1"/>
  <c r="AA27" i="50" s="1"/>
  <c r="AA28" i="50" s="1"/>
  <c r="AA30" i="50" s="1"/>
  <c r="AA31" i="50" s="1"/>
  <c r="AA32" i="50" s="1"/>
  <c r="AA33" i="50" s="1"/>
  <c r="D13" i="50"/>
  <c r="D63" i="58" l="1"/>
  <c r="D122" i="71"/>
  <c r="D63" i="69"/>
  <c r="D63" i="61"/>
  <c r="D63" i="72"/>
  <c r="D122" i="66"/>
  <c r="D123" i="63"/>
  <c r="D123" i="73"/>
  <c r="D63" i="68"/>
  <c r="D123" i="72"/>
  <c r="D122" i="55"/>
  <c r="D123" i="67"/>
  <c r="D63" i="64"/>
  <c r="D63" i="54"/>
  <c r="D55" i="72"/>
  <c r="D33" i="72" s="1"/>
  <c r="D36" i="72" s="1"/>
  <c r="D41" i="72" s="1"/>
  <c r="A1" i="57"/>
  <c r="A1" i="56"/>
  <c r="D63" i="55"/>
  <c r="D63" i="57"/>
  <c r="D123" i="59"/>
  <c r="A1" i="63"/>
  <c r="D122" i="61"/>
  <c r="A1" i="61"/>
  <c r="D123" i="60"/>
  <c r="D122" i="62"/>
  <c r="D123" i="62"/>
  <c r="D63" i="62"/>
  <c r="D63" i="63"/>
  <c r="D122" i="63"/>
  <c r="D123" i="65"/>
  <c r="D123" i="64"/>
  <c r="D122" i="65"/>
  <c r="D63" i="66"/>
  <c r="D122" i="64"/>
  <c r="D123" i="68"/>
  <c r="D123" i="69"/>
  <c r="D63" i="70"/>
  <c r="D123" i="66"/>
  <c r="D55" i="68"/>
  <c r="D33" i="68" s="1"/>
  <c r="D36" i="68" s="1"/>
  <c r="D41" i="68" s="1"/>
  <c r="D122" i="67"/>
  <c r="D122" i="68"/>
  <c r="D123" i="70"/>
  <c r="D63" i="71"/>
  <c r="D122" i="70"/>
  <c r="D122" i="69"/>
  <c r="D122" i="73"/>
  <c r="D122" i="72"/>
  <c r="D55" i="71"/>
  <c r="D33" i="71" s="1"/>
  <c r="D36" i="71" s="1"/>
  <c r="D41" i="71" s="1"/>
  <c r="D123" i="71"/>
  <c r="D63" i="73"/>
  <c r="D122" i="53"/>
  <c r="D55" i="66"/>
  <c r="D33" i="66" s="1"/>
  <c r="D36" i="66" s="1"/>
  <c r="D41" i="66" s="1"/>
  <c r="D55" i="70"/>
  <c r="D33" i="70" s="1"/>
  <c r="D36" i="70" s="1"/>
  <c r="D41" i="70" s="1"/>
  <c r="D55" i="67"/>
  <c r="D33" i="67" s="1"/>
  <c r="D36" i="67" s="1"/>
  <c r="D41" i="67" s="1"/>
  <c r="D55" i="55"/>
  <c r="D33" i="55" s="1"/>
  <c r="D36" i="55" s="1"/>
  <c r="D55" i="64"/>
  <c r="D33" i="64" s="1"/>
  <c r="D36" i="64" s="1"/>
  <c r="D41" i="64" s="1"/>
  <c r="D55" i="65"/>
  <c r="D33" i="65" s="1"/>
  <c r="D36" i="65" s="1"/>
  <c r="D41" i="65" s="1"/>
  <c r="D55" i="62"/>
  <c r="D33" i="62" s="1"/>
  <c r="D36" i="62" s="1"/>
  <c r="D41" i="62" s="1"/>
  <c r="D55" i="56"/>
  <c r="D33" i="56" s="1"/>
  <c r="D36" i="56" s="1"/>
  <c r="D55" i="60"/>
  <c r="D33" i="60" s="1"/>
  <c r="D36" i="60" s="1"/>
  <c r="D55" i="69"/>
  <c r="D33" i="69" s="1"/>
  <c r="D36" i="69" s="1"/>
  <c r="D41" i="69" s="1"/>
  <c r="D55" i="73"/>
  <c r="D33" i="73" s="1"/>
  <c r="D36" i="73" s="1"/>
  <c r="D41" i="73" s="1"/>
  <c r="D55" i="63"/>
  <c r="D33" i="63" s="1"/>
  <c r="D36" i="63" s="1"/>
  <c r="D41" i="63" s="1"/>
  <c r="D55" i="61"/>
  <c r="D33" i="61" s="1"/>
  <c r="D36" i="61" s="1"/>
  <c r="D41" i="61" s="1"/>
  <c r="D55" i="52"/>
  <c r="D33" i="52" s="1"/>
  <c r="D36" i="52" s="1"/>
  <c r="D63" i="50"/>
  <c r="D55" i="51"/>
  <c r="D33" i="51" s="1"/>
  <c r="D36" i="51" s="1"/>
  <c r="AA25" i="73"/>
  <c r="AA26" i="73" s="1"/>
  <c r="AA27" i="73" s="1"/>
  <c r="AA28" i="73" s="1"/>
  <c r="AA30" i="73" s="1"/>
  <c r="AA31" i="73" s="1"/>
  <c r="AA32" i="73" s="1"/>
  <c r="AA33" i="73" s="1"/>
  <c r="A1" i="73"/>
  <c r="AA119" i="71"/>
  <c r="AA120" i="71" s="1"/>
  <c r="AA24" i="71"/>
  <c r="AA25" i="71" s="1"/>
  <c r="AA26" i="71" s="1"/>
  <c r="AA27" i="71" s="1"/>
  <c r="AA28" i="71" s="1"/>
  <c r="AA30" i="71" s="1"/>
  <c r="AA72" i="71"/>
  <c r="AA50" i="71"/>
  <c r="AA51" i="71" s="1"/>
  <c r="A1" i="70"/>
  <c r="A1" i="69"/>
  <c r="A1" i="67"/>
  <c r="AA72" i="66"/>
  <c r="AA73" i="66" s="1"/>
  <c r="AA74" i="66" s="1"/>
  <c r="AA77" i="66" s="1"/>
  <c r="AA78" i="66" s="1"/>
  <c r="AA122" i="66"/>
  <c r="AA123" i="66" s="1"/>
  <c r="AA124" i="66" s="1"/>
  <c r="AA32" i="66"/>
  <c r="AA33" i="66" s="1"/>
  <c r="AA122" i="65"/>
  <c r="AA123" i="65" s="1"/>
  <c r="AA124" i="65" s="1"/>
  <c r="AA72" i="65"/>
  <c r="AA73" i="65" s="1"/>
  <c r="AA74" i="65" s="1"/>
  <c r="AA77" i="65" s="1"/>
  <c r="AA78" i="65" s="1"/>
  <c r="AA32" i="65"/>
  <c r="AA33" i="65" s="1"/>
  <c r="A1" i="64"/>
  <c r="AA32" i="61"/>
  <c r="AA33" i="61" s="1"/>
  <c r="AA122" i="61"/>
  <c r="AA123" i="61" s="1"/>
  <c r="AA124" i="61" s="1"/>
  <c r="AA72" i="61"/>
  <c r="AA73" i="61" s="1"/>
  <c r="AA74" i="61" s="1"/>
  <c r="AA77" i="61" s="1"/>
  <c r="AA78" i="61" s="1"/>
  <c r="D123" i="61"/>
  <c r="D63" i="60"/>
  <c r="D122" i="60"/>
  <c r="D55" i="59"/>
  <c r="D33" i="59" s="1"/>
  <c r="D36" i="59" s="1"/>
  <c r="D63" i="59"/>
  <c r="D122" i="59"/>
  <c r="D122" i="58"/>
  <c r="D55" i="58"/>
  <c r="D33" i="58" s="1"/>
  <c r="D36" i="58" s="1"/>
  <c r="D123" i="58"/>
  <c r="D123" i="57"/>
  <c r="D55" i="57"/>
  <c r="D33" i="57" s="1"/>
  <c r="D36" i="57" s="1"/>
  <c r="D122" i="57"/>
  <c r="D122" i="56"/>
  <c r="D123" i="56"/>
  <c r="D63" i="56"/>
  <c r="D123" i="55"/>
  <c r="D55" i="54"/>
  <c r="D33" i="54" s="1"/>
  <c r="D36" i="54" s="1"/>
  <c r="D123" i="54"/>
  <c r="D122" i="54"/>
  <c r="D55" i="53"/>
  <c r="D33" i="53" s="1"/>
  <c r="D36" i="53" s="1"/>
  <c r="D123" i="53"/>
  <c r="D63" i="53"/>
  <c r="D63" i="52"/>
  <c r="D122" i="52"/>
  <c r="D123" i="52"/>
  <c r="D122" i="51"/>
  <c r="D123" i="51"/>
  <c r="D63" i="51"/>
  <c r="D55" i="50"/>
  <c r="D33" i="50" s="1"/>
  <c r="D36" i="50" s="1"/>
  <c r="D123" i="50"/>
  <c r="D122" i="50"/>
  <c r="A1" i="60"/>
  <c r="A1" i="59"/>
  <c r="AA32" i="56"/>
  <c r="AA33" i="56" s="1"/>
  <c r="AA50" i="56"/>
  <c r="AA51" i="56" s="1"/>
  <c r="AA72" i="56"/>
  <c r="AA121" i="56"/>
  <c r="AA72" i="55"/>
  <c r="AA73" i="55" s="1"/>
  <c r="AA74" i="55" s="1"/>
  <c r="AA77" i="55" s="1"/>
  <c r="AA78" i="55" s="1"/>
  <c r="AA32" i="55"/>
  <c r="AA33" i="55" s="1"/>
  <c r="AA122" i="55"/>
  <c r="AA123" i="55" s="1"/>
  <c r="AA124" i="55" s="1"/>
  <c r="AA32" i="53"/>
  <c r="AA33" i="53" s="1"/>
  <c r="AA72" i="53"/>
  <c r="AA73" i="53" s="1"/>
  <c r="AA74" i="53" s="1"/>
  <c r="AA77" i="53" s="1"/>
  <c r="AA78" i="53" s="1"/>
  <c r="AA122" i="53"/>
  <c r="AA123" i="53" s="1"/>
  <c r="AA124" i="53" s="1"/>
  <c r="AA122" i="52"/>
  <c r="AA123" i="52" s="1"/>
  <c r="AA124" i="52" s="1"/>
  <c r="AA72" i="52"/>
  <c r="AA73" i="52" s="1"/>
  <c r="AA74" i="52" s="1"/>
  <c r="AA77" i="52" s="1"/>
  <c r="AA78" i="52" s="1"/>
  <c r="AA32" i="52"/>
  <c r="AA33" i="52" s="1"/>
  <c r="AA122" i="51"/>
  <c r="AA123" i="51" s="1"/>
  <c r="AA124" i="51" s="1"/>
  <c r="AA72" i="51"/>
  <c r="AA73" i="51" s="1"/>
  <c r="AA74" i="51" s="1"/>
  <c r="AA77" i="51" s="1"/>
  <c r="AA78" i="51" s="1"/>
  <c r="AA32" i="51"/>
  <c r="AA33" i="51" s="1"/>
  <c r="A1" i="50"/>
  <c r="C4" i="17"/>
  <c r="E16" i="17" s="1"/>
  <c r="D30" i="65" l="1"/>
  <c r="D30" i="61"/>
  <c r="D30" i="71"/>
  <c r="D30" i="64"/>
  <c r="D30" i="66"/>
  <c r="D30" i="67"/>
  <c r="D30" i="63"/>
  <c r="D30" i="72"/>
  <c r="D30" i="70"/>
  <c r="D30" i="68"/>
  <c r="D30" i="62"/>
  <c r="D30" i="73"/>
  <c r="D30" i="69"/>
  <c r="AA52" i="71"/>
  <c r="AA31" i="71"/>
  <c r="AA121" i="71"/>
  <c r="AA73" i="71"/>
  <c r="AA79" i="66"/>
  <c r="AA79" i="65"/>
  <c r="AA79" i="61"/>
  <c r="AA52" i="56"/>
  <c r="AA73" i="56"/>
  <c r="AA122" i="56"/>
  <c r="AA79" i="55"/>
  <c r="AA79" i="53"/>
  <c r="AA79" i="52"/>
  <c r="AA79" i="51"/>
  <c r="AA32" i="71" l="1"/>
  <c r="AA74" i="71"/>
  <c r="AA53" i="71"/>
  <c r="AA122" i="71"/>
  <c r="AA80" i="66"/>
  <c r="AA80" i="65"/>
  <c r="AA80" i="61"/>
  <c r="AA123" i="56"/>
  <c r="AA74" i="56"/>
  <c r="AA53" i="56"/>
  <c r="AA80" i="55"/>
  <c r="AA80" i="53"/>
  <c r="AA80" i="52"/>
  <c r="AA80" i="51"/>
  <c r="AA123" i="71" l="1"/>
  <c r="AA54" i="71"/>
  <c r="AA77" i="71"/>
  <c r="AA33" i="71"/>
  <c r="AA81" i="66"/>
  <c r="AA81" i="65"/>
  <c r="AA81" i="61"/>
  <c r="AA124" i="56"/>
  <c r="AA77" i="56"/>
  <c r="AA54" i="56"/>
  <c r="AA81" i="55"/>
  <c r="AA81" i="53"/>
  <c r="AA81" i="52"/>
  <c r="AA81" i="51"/>
  <c r="D53" i="4"/>
  <c r="D52" i="4"/>
  <c r="AA78" i="71" l="1"/>
  <c r="AA55" i="71"/>
  <c r="AA124" i="71"/>
  <c r="AA82" i="66"/>
  <c r="AA82" i="65"/>
  <c r="AA82" i="61"/>
  <c r="AA55" i="56"/>
  <c r="AA78" i="56"/>
  <c r="AA82" i="55"/>
  <c r="AA82" i="53"/>
  <c r="AA82" i="52"/>
  <c r="AA82" i="51"/>
  <c r="I55" i="4"/>
  <c r="J55" i="4"/>
  <c r="K55" i="4"/>
  <c r="M55" i="4"/>
  <c r="N55" i="4"/>
  <c r="O55" i="4"/>
  <c r="P55" i="4"/>
  <c r="Q55" i="4"/>
  <c r="D58" i="4"/>
  <c r="D59" i="4"/>
  <c r="D57" i="4"/>
  <c r="D56" i="4"/>
  <c r="D28" i="4"/>
  <c r="D51" i="4"/>
  <c r="D25" i="4" s="1"/>
  <c r="D84" i="4"/>
  <c r="D86" i="4" s="1"/>
  <c r="D87" i="4" s="1"/>
  <c r="D97" i="4"/>
  <c r="AA56" i="71" l="1"/>
  <c r="AA79" i="71"/>
  <c r="AA83" i="66"/>
  <c r="AA83" i="65"/>
  <c r="AA83" i="61"/>
  <c r="AA79" i="56"/>
  <c r="AA56" i="56"/>
  <c r="AA83" i="55"/>
  <c r="AA83" i="53"/>
  <c r="AA83" i="52"/>
  <c r="AA83" i="51"/>
  <c r="D63" i="4"/>
  <c r="AA57" i="71" l="1"/>
  <c r="AA80" i="71"/>
  <c r="AA84" i="66"/>
  <c r="AA84" i="65"/>
  <c r="AA84" i="61"/>
  <c r="AA57" i="56"/>
  <c r="AA80" i="56"/>
  <c r="AA84" i="55"/>
  <c r="AA84" i="53"/>
  <c r="AA84" i="52"/>
  <c r="AA84" i="51"/>
  <c r="H12" i="45"/>
  <c r="I12" i="45"/>
  <c r="D23" i="34"/>
  <c r="H46" i="45"/>
  <c r="A223" i="17"/>
  <c r="A193" i="17"/>
  <c r="A183" i="17"/>
  <c r="A113" i="17"/>
  <c r="A203" i="17"/>
  <c r="A163" i="17"/>
  <c r="A123" i="17"/>
  <c r="A133" i="17"/>
  <c r="A233" i="17"/>
  <c r="A213" i="17"/>
  <c r="A263" i="17"/>
  <c r="A253" i="17"/>
  <c r="A153" i="17"/>
  <c r="A143" i="17"/>
  <c r="A173" i="17"/>
  <c r="A243" i="17"/>
  <c r="AA81" i="71" l="1"/>
  <c r="AA85" i="66"/>
  <c r="AA85" i="65"/>
  <c r="AA85" i="61"/>
  <c r="AA81" i="56"/>
  <c r="AA85" i="55"/>
  <c r="AA85" i="53"/>
  <c r="AA85" i="52"/>
  <c r="AA85" i="51"/>
  <c r="B266" i="17"/>
  <c r="B267" i="17"/>
  <c r="B264" i="17"/>
  <c r="B268" i="17"/>
  <c r="B269" i="17"/>
  <c r="B270" i="17"/>
  <c r="B272" i="17"/>
  <c r="B265" i="17"/>
  <c r="B263" i="17"/>
  <c r="B256" i="17"/>
  <c r="B257" i="17"/>
  <c r="B258" i="17"/>
  <c r="B260" i="17"/>
  <c r="B262" i="17"/>
  <c r="B259" i="17"/>
  <c r="B254" i="17"/>
  <c r="B255" i="17"/>
  <c r="B253" i="17"/>
  <c r="B248" i="17"/>
  <c r="B249" i="17"/>
  <c r="B250" i="17"/>
  <c r="B252" i="17"/>
  <c r="B244" i="17"/>
  <c r="B246" i="17"/>
  <c r="B243" i="17"/>
  <c r="B245" i="17"/>
  <c r="B247" i="17"/>
  <c r="B237" i="17"/>
  <c r="B233" i="17"/>
  <c r="B239" i="17"/>
  <c r="B240" i="17"/>
  <c r="B235" i="17"/>
  <c r="B238" i="17"/>
  <c r="B242" i="17"/>
  <c r="B234" i="17"/>
  <c r="B236" i="17"/>
  <c r="B228" i="17"/>
  <c r="B229" i="17"/>
  <c r="B224" i="17"/>
  <c r="B223" i="17"/>
  <c r="B230" i="17"/>
  <c r="B232" i="17"/>
  <c r="B226" i="17"/>
  <c r="B227" i="17"/>
  <c r="B225" i="17"/>
  <c r="B216" i="17"/>
  <c r="B217" i="17"/>
  <c r="B218" i="17"/>
  <c r="B219" i="17"/>
  <c r="B220" i="17"/>
  <c r="B222" i="17"/>
  <c r="B214" i="17"/>
  <c r="B215" i="17"/>
  <c r="B213" i="17"/>
  <c r="B206" i="17"/>
  <c r="B210" i="17"/>
  <c r="B205" i="17"/>
  <c r="B207" i="17"/>
  <c r="B203" i="17"/>
  <c r="B208" i="17"/>
  <c r="B209" i="17"/>
  <c r="B204" i="17"/>
  <c r="B212" i="17"/>
  <c r="B200" i="17"/>
  <c r="B198" i="17"/>
  <c r="B199" i="17"/>
  <c r="B202" i="17"/>
  <c r="B194" i="17"/>
  <c r="B195" i="17"/>
  <c r="B196" i="17"/>
  <c r="B197" i="17"/>
  <c r="B193" i="17"/>
  <c r="B186" i="17"/>
  <c r="B187" i="17"/>
  <c r="B183" i="17"/>
  <c r="B188" i="17"/>
  <c r="B189" i="17"/>
  <c r="B190" i="17"/>
  <c r="B192" i="17"/>
  <c r="B184" i="17"/>
  <c r="B185" i="17"/>
  <c r="B176" i="17"/>
  <c r="B177" i="17"/>
  <c r="B173" i="17"/>
  <c r="B179" i="17"/>
  <c r="B178" i="17"/>
  <c r="B182" i="17"/>
  <c r="B174" i="17"/>
  <c r="B175" i="17"/>
  <c r="B180" i="17"/>
  <c r="B168" i="17"/>
  <c r="B172" i="17"/>
  <c r="B164" i="17"/>
  <c r="B165" i="17"/>
  <c r="B166" i="17"/>
  <c r="B167" i="17"/>
  <c r="B163" i="17"/>
  <c r="B169" i="17"/>
  <c r="B170" i="17"/>
  <c r="B157" i="17"/>
  <c r="B153" i="17"/>
  <c r="B158" i="17"/>
  <c r="B159" i="17"/>
  <c r="B155" i="17"/>
  <c r="B160" i="17"/>
  <c r="B154" i="17"/>
  <c r="B162" i="17"/>
  <c r="B156" i="17"/>
  <c r="B146" i="17"/>
  <c r="B148" i="17"/>
  <c r="B149" i="17"/>
  <c r="B147" i="17"/>
  <c r="B143" i="17"/>
  <c r="B150" i="17"/>
  <c r="B152" i="17"/>
  <c r="B144" i="17"/>
  <c r="B145" i="17"/>
  <c r="B136" i="17"/>
  <c r="B137" i="17"/>
  <c r="B138" i="17"/>
  <c r="B139" i="17"/>
  <c r="B142" i="17"/>
  <c r="B140" i="17"/>
  <c r="B134" i="17"/>
  <c r="B135" i="17"/>
  <c r="B133" i="17"/>
  <c r="B126" i="17"/>
  <c r="B127" i="17"/>
  <c r="B123" i="17"/>
  <c r="B129" i="17"/>
  <c r="B130" i="17"/>
  <c r="B128" i="17"/>
  <c r="B132" i="17"/>
  <c r="B124" i="17"/>
  <c r="B125" i="17"/>
  <c r="B122" i="17"/>
  <c r="A122" i="17" s="1"/>
  <c r="B117" i="17"/>
  <c r="A117" i="17" s="1"/>
  <c r="B114" i="17"/>
  <c r="A114" i="17" s="1"/>
  <c r="B118" i="17"/>
  <c r="A118" i="17" s="1"/>
  <c r="B120" i="17"/>
  <c r="A120" i="17" s="1"/>
  <c r="B116" i="17"/>
  <c r="A116" i="17" s="1"/>
  <c r="B119" i="17"/>
  <c r="A119" i="17" s="1"/>
  <c r="B115" i="17"/>
  <c r="A115" i="17" s="1"/>
  <c r="B113" i="17"/>
  <c r="C243" i="17"/>
  <c r="C133" i="17"/>
  <c r="C253" i="17"/>
  <c r="C203" i="17"/>
  <c r="C213" i="17"/>
  <c r="C223" i="17"/>
  <c r="C153" i="17"/>
  <c r="C173" i="17"/>
  <c r="C143" i="17"/>
  <c r="C163" i="17"/>
  <c r="C123" i="17"/>
  <c r="C183" i="17"/>
  <c r="C193" i="17"/>
  <c r="C263" i="17"/>
  <c r="C233" i="17"/>
  <c r="AA82" i="71" l="1"/>
  <c r="AA86" i="66"/>
  <c r="AA86" i="65"/>
  <c r="AA86" i="61"/>
  <c r="AA82" i="56"/>
  <c r="AA86" i="55"/>
  <c r="AA86" i="53"/>
  <c r="AA86" i="52"/>
  <c r="AA86" i="51"/>
  <c r="E272" i="17"/>
  <c r="A272" i="17"/>
  <c r="E269" i="17"/>
  <c r="A269" i="17"/>
  <c r="A268" i="17"/>
  <c r="E268" i="17"/>
  <c r="A270" i="17"/>
  <c r="E270" i="17"/>
  <c r="E264" i="17"/>
  <c r="A264" i="17"/>
  <c r="A267" i="17"/>
  <c r="E267" i="17"/>
  <c r="A265" i="17"/>
  <c r="E265" i="17"/>
  <c r="E266" i="17"/>
  <c r="A266" i="17"/>
  <c r="E254" i="17"/>
  <c r="A254" i="17"/>
  <c r="E259" i="17"/>
  <c r="A259" i="17"/>
  <c r="E262" i="17"/>
  <c r="A262" i="17"/>
  <c r="E260" i="17"/>
  <c r="A260" i="17"/>
  <c r="A258" i="17"/>
  <c r="E258" i="17"/>
  <c r="A257" i="17"/>
  <c r="E257" i="17"/>
  <c r="A255" i="17"/>
  <c r="E255" i="17"/>
  <c r="A256" i="17"/>
  <c r="E256" i="17"/>
  <c r="E246" i="17"/>
  <c r="A246" i="17"/>
  <c r="E244" i="17"/>
  <c r="A244" i="17"/>
  <c r="E252" i="17"/>
  <c r="A252" i="17"/>
  <c r="A250" i="17"/>
  <c r="E250" i="17"/>
  <c r="A247" i="17"/>
  <c r="E247" i="17"/>
  <c r="A249" i="17"/>
  <c r="E249" i="17"/>
  <c r="E245" i="17"/>
  <c r="A245" i="17"/>
  <c r="A248" i="17"/>
  <c r="E248" i="17"/>
  <c r="E242" i="17"/>
  <c r="A242" i="17"/>
  <c r="E234" i="17"/>
  <c r="A234" i="17"/>
  <c r="A238" i="17"/>
  <c r="E238" i="17"/>
  <c r="E235" i="17"/>
  <c r="A235" i="17"/>
  <c r="E240" i="17"/>
  <c r="A240" i="17"/>
  <c r="A239" i="17"/>
  <c r="E239" i="17"/>
  <c r="A236" i="17"/>
  <c r="E236" i="17"/>
  <c r="A237" i="17"/>
  <c r="E237" i="17"/>
  <c r="E226" i="17"/>
  <c r="A226" i="17"/>
  <c r="E232" i="17"/>
  <c r="A232" i="17"/>
  <c r="A230" i="17"/>
  <c r="E230" i="17"/>
  <c r="E224" i="17"/>
  <c r="A224" i="17"/>
  <c r="E225" i="17"/>
  <c r="A225" i="17"/>
  <c r="A229" i="17"/>
  <c r="E229" i="17"/>
  <c r="A227" i="17"/>
  <c r="E227" i="17"/>
  <c r="A228" i="17"/>
  <c r="E228" i="17"/>
  <c r="E214" i="17"/>
  <c r="A214" i="17"/>
  <c r="E222" i="17"/>
  <c r="A222" i="17"/>
  <c r="E220" i="17"/>
  <c r="A220" i="17"/>
  <c r="E219" i="17"/>
  <c r="A219" i="17"/>
  <c r="A218" i="17"/>
  <c r="E218" i="17"/>
  <c r="A217" i="17"/>
  <c r="E217" i="17"/>
  <c r="A215" i="17"/>
  <c r="E215" i="17"/>
  <c r="E216" i="17"/>
  <c r="A216" i="17"/>
  <c r="A208" i="17"/>
  <c r="E208" i="17"/>
  <c r="E209" i="17"/>
  <c r="A209" i="17"/>
  <c r="A207" i="17"/>
  <c r="E207" i="17"/>
  <c r="A205" i="17"/>
  <c r="E205" i="17"/>
  <c r="E210" i="17"/>
  <c r="A210" i="17"/>
  <c r="A212" i="17"/>
  <c r="E212" i="17"/>
  <c r="E204" i="17"/>
  <c r="A204" i="17"/>
  <c r="A206" i="17"/>
  <c r="E206" i="17"/>
  <c r="E196" i="17"/>
  <c r="A196" i="17"/>
  <c r="E195" i="17"/>
  <c r="A195" i="17"/>
  <c r="E194" i="17"/>
  <c r="A194" i="17"/>
  <c r="E202" i="17"/>
  <c r="A202" i="17"/>
  <c r="E199" i="17"/>
  <c r="A199" i="17"/>
  <c r="A198" i="17"/>
  <c r="E198" i="17"/>
  <c r="A197" i="17"/>
  <c r="E197" i="17"/>
  <c r="A200" i="17"/>
  <c r="E200" i="17"/>
  <c r="E192" i="17"/>
  <c r="A192" i="17"/>
  <c r="E190" i="17"/>
  <c r="A190" i="17"/>
  <c r="E189" i="17"/>
  <c r="A189" i="17"/>
  <c r="A188" i="17"/>
  <c r="E188" i="17"/>
  <c r="A187" i="17"/>
  <c r="E187" i="17"/>
  <c r="A185" i="17"/>
  <c r="E185" i="17"/>
  <c r="E184" i="17"/>
  <c r="A184" i="17"/>
  <c r="A186" i="17"/>
  <c r="E186" i="17"/>
  <c r="E182" i="17"/>
  <c r="A182" i="17"/>
  <c r="A178" i="17"/>
  <c r="E178" i="17"/>
  <c r="A174" i="17"/>
  <c r="E174" i="17"/>
  <c r="E179" i="17"/>
  <c r="A179" i="17"/>
  <c r="A177" i="17"/>
  <c r="E177" i="17"/>
  <c r="E180" i="17"/>
  <c r="A180" i="17"/>
  <c r="A175" i="17"/>
  <c r="E175" i="17"/>
  <c r="A176" i="17"/>
  <c r="E176" i="17"/>
  <c r="A166" i="17"/>
  <c r="E166" i="17"/>
  <c r="E165" i="17"/>
  <c r="A165" i="17"/>
  <c r="E164" i="17"/>
  <c r="A164" i="17"/>
  <c r="A167" i="17"/>
  <c r="E167" i="17"/>
  <c r="A170" i="17"/>
  <c r="E170" i="17"/>
  <c r="E172" i="17"/>
  <c r="A172" i="17"/>
  <c r="A169" i="17"/>
  <c r="E169" i="17"/>
  <c r="A168" i="17"/>
  <c r="E168" i="17"/>
  <c r="E154" i="17"/>
  <c r="A154" i="17"/>
  <c r="E160" i="17"/>
  <c r="A160" i="17"/>
  <c r="A155" i="17"/>
  <c r="E155" i="17"/>
  <c r="E159" i="17"/>
  <c r="A159" i="17"/>
  <c r="A158" i="17"/>
  <c r="E158" i="17"/>
  <c r="A156" i="17"/>
  <c r="E156" i="17"/>
  <c r="E162" i="17"/>
  <c r="A162" i="17"/>
  <c r="A157" i="17"/>
  <c r="E157" i="17"/>
  <c r="E152" i="17"/>
  <c r="A152" i="17"/>
  <c r="E150" i="17"/>
  <c r="A150" i="17"/>
  <c r="A147" i="17"/>
  <c r="E147" i="17"/>
  <c r="E149" i="17"/>
  <c r="A149" i="17"/>
  <c r="A148" i="17"/>
  <c r="E148" i="17"/>
  <c r="A145" i="17"/>
  <c r="E145" i="17"/>
  <c r="A144" i="17"/>
  <c r="E144" i="17"/>
  <c r="A146" i="17"/>
  <c r="E146" i="17"/>
  <c r="E134" i="17"/>
  <c r="A134" i="17"/>
  <c r="E140" i="17"/>
  <c r="A140" i="17"/>
  <c r="E142" i="17"/>
  <c r="A142" i="17"/>
  <c r="E139" i="17"/>
  <c r="A139" i="17"/>
  <c r="A138" i="17"/>
  <c r="E138" i="17"/>
  <c r="A137" i="17"/>
  <c r="E137" i="17"/>
  <c r="A135" i="17"/>
  <c r="E135" i="17"/>
  <c r="A136" i="17"/>
  <c r="E136" i="17"/>
  <c r="A128" i="17"/>
  <c r="E128" i="17"/>
  <c r="E132" i="17"/>
  <c r="A132" i="17"/>
  <c r="E130" i="17"/>
  <c r="A130" i="17"/>
  <c r="E129" i="17"/>
  <c r="A129" i="17"/>
  <c r="A127" i="17"/>
  <c r="E127" i="17"/>
  <c r="A125" i="17"/>
  <c r="E125" i="17"/>
  <c r="A124" i="17"/>
  <c r="E124" i="17"/>
  <c r="A126" i="17"/>
  <c r="E126" i="17"/>
  <c r="AA83" i="71" l="1"/>
  <c r="AA87" i="66"/>
  <c r="AA87" i="65"/>
  <c r="AA87" i="61"/>
  <c r="AA83" i="56"/>
  <c r="AA87" i="55"/>
  <c r="AA87" i="53"/>
  <c r="AA87" i="52"/>
  <c r="AA87" i="51"/>
  <c r="AA84" i="71" l="1"/>
  <c r="AA90" i="66"/>
  <c r="AA90" i="65"/>
  <c r="AA90" i="61"/>
  <c r="AA84" i="56"/>
  <c r="AA90" i="55"/>
  <c r="AA90" i="53"/>
  <c r="AA90" i="52"/>
  <c r="AA90" i="51"/>
  <c r="E122" i="17"/>
  <c r="E120" i="17"/>
  <c r="E119" i="17"/>
  <c r="E118" i="17"/>
  <c r="E117" i="17"/>
  <c r="E116" i="17"/>
  <c r="E115" i="17"/>
  <c r="E114" i="17"/>
  <c r="AA85" i="71" l="1"/>
  <c r="AA91" i="66"/>
  <c r="AA91" i="65"/>
  <c r="AA91" i="61"/>
  <c r="AA85" i="56"/>
  <c r="AA91" i="55"/>
  <c r="AA91" i="53"/>
  <c r="AA91" i="52"/>
  <c r="AA91" i="51"/>
  <c r="AD9" i="13"/>
  <c r="Q123" i="4"/>
  <c r="P123" i="4"/>
  <c r="O123" i="4"/>
  <c r="N123" i="4"/>
  <c r="M123" i="4"/>
  <c r="L123" i="4"/>
  <c r="Q122" i="4"/>
  <c r="P122" i="4"/>
  <c r="O122" i="4"/>
  <c r="N122" i="4"/>
  <c r="M122" i="4"/>
  <c r="L122" i="4"/>
  <c r="K122" i="4"/>
  <c r="J122" i="4"/>
  <c r="I122" i="4"/>
  <c r="AA112" i="4"/>
  <c r="AA113" i="4" s="1"/>
  <c r="AA114" i="4" s="1"/>
  <c r="AA115" i="4" s="1"/>
  <c r="AA118" i="4" s="1"/>
  <c r="AA119" i="4" s="1"/>
  <c r="AA120" i="4" s="1"/>
  <c r="AA121" i="4" s="1"/>
  <c r="AA122" i="4" s="1"/>
  <c r="AA123" i="4" s="1"/>
  <c r="AA124" i="4" s="1"/>
  <c r="AA65" i="4"/>
  <c r="AA66" i="4" s="1"/>
  <c r="AA67" i="4" s="1"/>
  <c r="AA68" i="4" s="1"/>
  <c r="AA69" i="4" s="1"/>
  <c r="AA70" i="4" s="1"/>
  <c r="AA71" i="4" s="1"/>
  <c r="AA72" i="4" s="1"/>
  <c r="AA73" i="4" s="1"/>
  <c r="AA74" i="4" s="1"/>
  <c r="AA77" i="4" s="1"/>
  <c r="AA78" i="4" s="1"/>
  <c r="AA79" i="4" s="1"/>
  <c r="AA80" i="4" s="1"/>
  <c r="AA81" i="4" s="1"/>
  <c r="AA82" i="4" s="1"/>
  <c r="AA83" i="4" s="1"/>
  <c r="AA84" i="4" s="1"/>
  <c r="AA85" i="4" s="1"/>
  <c r="AA86" i="4" s="1"/>
  <c r="AA87" i="4" s="1"/>
  <c r="AA90" i="4" s="1"/>
  <c r="AA91" i="4" s="1"/>
  <c r="AA92" i="4" s="1"/>
  <c r="AA93" i="4" s="1"/>
  <c r="AA94" i="4" s="1"/>
  <c r="AA95" i="4" s="1"/>
  <c r="AA96" i="4" s="1"/>
  <c r="AA97" i="4" s="1"/>
  <c r="AA98" i="4" s="1"/>
  <c r="AA99" i="4" s="1"/>
  <c r="AA100" i="4" s="1"/>
  <c r="AA102" i="4" s="1"/>
  <c r="AA106" i="4" s="1"/>
  <c r="AA107" i="4" s="1"/>
  <c r="D27" i="4"/>
  <c r="AA44" i="4"/>
  <c r="AA45" i="4" s="1"/>
  <c r="AA48" i="4" s="1"/>
  <c r="AA49" i="4" s="1"/>
  <c r="AA50" i="4" s="1"/>
  <c r="AA51" i="4" s="1"/>
  <c r="AA52" i="4" s="1"/>
  <c r="AA53" i="4" s="1"/>
  <c r="AA54" i="4" s="1"/>
  <c r="AA55" i="4" s="1"/>
  <c r="AA56" i="4" s="1"/>
  <c r="AA57" i="4" s="1"/>
  <c r="AA43" i="4"/>
  <c r="AA39" i="4"/>
  <c r="AA40" i="4" s="1"/>
  <c r="AA18" i="4"/>
  <c r="AA19" i="4" s="1"/>
  <c r="AA20" i="4" s="1"/>
  <c r="AA21" i="4" s="1"/>
  <c r="AA22" i="4" s="1"/>
  <c r="AA23" i="4" s="1"/>
  <c r="AA24" i="4" s="1"/>
  <c r="AA25" i="4" s="1"/>
  <c r="AA26" i="4" s="1"/>
  <c r="AA27" i="4" s="1"/>
  <c r="AA28" i="4" s="1"/>
  <c r="AA30" i="4" s="1"/>
  <c r="AA31" i="4" s="1"/>
  <c r="AA32" i="4" s="1"/>
  <c r="AA33" i="4" s="1"/>
  <c r="D13" i="4"/>
  <c r="D6" i="35"/>
  <c r="E6" i="35" s="1"/>
  <c r="F6" i="35" s="1"/>
  <c r="G6" i="35" s="1"/>
  <c r="H6" i="35" s="1"/>
  <c r="I6" i="35" s="1"/>
  <c r="J6" i="35" s="1"/>
  <c r="K6" i="35" s="1"/>
  <c r="L6" i="35" s="1"/>
  <c r="M6" i="35" s="1"/>
  <c r="N6" i="35" s="1"/>
  <c r="O6" i="35" s="1"/>
  <c r="P6" i="35" s="1"/>
  <c r="Q6" i="35" s="1"/>
  <c r="R6" i="35" s="1"/>
  <c r="S6" i="35" s="1"/>
  <c r="T6" i="35" s="1"/>
  <c r="U6" i="35" s="1"/>
  <c r="V6" i="35" s="1"/>
  <c r="W6" i="35" s="1"/>
  <c r="X6" i="35" s="1"/>
  <c r="Y6" i="35" s="1"/>
  <c r="Z6" i="35" s="1"/>
  <c r="AA6" i="35" s="1"/>
  <c r="AA5" i="35"/>
  <c r="Z5" i="35"/>
  <c r="Y5" i="35"/>
  <c r="X5" i="35"/>
  <c r="W5" i="35"/>
  <c r="V5" i="35"/>
  <c r="U5" i="35"/>
  <c r="T5" i="35"/>
  <c r="S5" i="35"/>
  <c r="R5" i="35"/>
  <c r="Q5" i="35"/>
  <c r="P5" i="35"/>
  <c r="O5" i="35"/>
  <c r="N5" i="35"/>
  <c r="M5" i="35"/>
  <c r="L5" i="35"/>
  <c r="K5" i="35"/>
  <c r="J5" i="35"/>
  <c r="I5" i="35"/>
  <c r="H5" i="35"/>
  <c r="G5" i="35"/>
  <c r="F5" i="35"/>
  <c r="E5" i="35"/>
  <c r="D5" i="35"/>
  <c r="C5" i="35"/>
  <c r="J306" i="19"/>
  <c r="B306" i="19"/>
  <c r="A306" i="19"/>
  <c r="J305" i="19"/>
  <c r="B305" i="19"/>
  <c r="A305" i="19"/>
  <c r="J304" i="19"/>
  <c r="B304" i="19"/>
  <c r="A304" i="19"/>
  <c r="J303" i="19"/>
  <c r="B303" i="19"/>
  <c r="A303" i="19"/>
  <c r="J302" i="19"/>
  <c r="B302" i="19"/>
  <c r="A302" i="19"/>
  <c r="J301" i="19"/>
  <c r="B301" i="19"/>
  <c r="A301" i="19"/>
  <c r="J300" i="19"/>
  <c r="B300" i="19"/>
  <c r="A300" i="19"/>
  <c r="J299" i="19"/>
  <c r="B299" i="19"/>
  <c r="A299" i="19"/>
  <c r="J298" i="19"/>
  <c r="B298" i="19"/>
  <c r="A298" i="19"/>
  <c r="J297" i="19"/>
  <c r="B297" i="19"/>
  <c r="A297" i="19"/>
  <c r="J296" i="19"/>
  <c r="B296" i="19"/>
  <c r="A296" i="19"/>
  <c r="J295" i="19"/>
  <c r="B295" i="19"/>
  <c r="A295" i="19"/>
  <c r="J294" i="19"/>
  <c r="B294" i="19"/>
  <c r="A294" i="19"/>
  <c r="J293" i="19"/>
  <c r="B293" i="19"/>
  <c r="A293" i="19"/>
  <c r="J292" i="19"/>
  <c r="B292" i="19"/>
  <c r="A292" i="19"/>
  <c r="J291" i="19"/>
  <c r="B291" i="19"/>
  <c r="A291" i="19"/>
  <c r="J290" i="19"/>
  <c r="B290" i="19"/>
  <c r="A290" i="19"/>
  <c r="J289" i="19"/>
  <c r="B289" i="19"/>
  <c r="A289" i="19"/>
  <c r="J288" i="19"/>
  <c r="B288" i="19"/>
  <c r="A288" i="19"/>
  <c r="J287" i="19"/>
  <c r="B287" i="19"/>
  <c r="A287" i="19"/>
  <c r="J286" i="19"/>
  <c r="B286" i="19"/>
  <c r="A286" i="19"/>
  <c r="J285" i="19"/>
  <c r="B285" i="19"/>
  <c r="A285" i="19"/>
  <c r="J284" i="19"/>
  <c r="B284" i="19"/>
  <c r="A284" i="19"/>
  <c r="J283" i="19"/>
  <c r="B283" i="19"/>
  <c r="A283" i="19"/>
  <c r="J282" i="19"/>
  <c r="B282" i="19"/>
  <c r="A282" i="19"/>
  <c r="J281" i="19"/>
  <c r="B281" i="19"/>
  <c r="A281" i="19"/>
  <c r="J280" i="19"/>
  <c r="B280" i="19"/>
  <c r="A280" i="19"/>
  <c r="J279" i="19"/>
  <c r="B279" i="19"/>
  <c r="A279" i="19"/>
  <c r="J278" i="19"/>
  <c r="B278" i="19"/>
  <c r="A278" i="19"/>
  <c r="J277" i="19"/>
  <c r="B277" i="19"/>
  <c r="A277" i="19"/>
  <c r="J276" i="19"/>
  <c r="B276" i="19"/>
  <c r="A276" i="19"/>
  <c r="J275" i="19"/>
  <c r="B275" i="19"/>
  <c r="A275" i="19"/>
  <c r="J274" i="19"/>
  <c r="B274" i="19"/>
  <c r="A274" i="19"/>
  <c r="J273" i="19"/>
  <c r="B273" i="19"/>
  <c r="A273" i="19"/>
  <c r="J272" i="19"/>
  <c r="B272" i="19"/>
  <c r="A272" i="19"/>
  <c r="J271" i="19"/>
  <c r="B271" i="19"/>
  <c r="A271" i="19"/>
  <c r="J270" i="19"/>
  <c r="B270" i="19"/>
  <c r="A270" i="19"/>
  <c r="J269" i="19"/>
  <c r="B269" i="19"/>
  <c r="A269" i="19"/>
  <c r="J268" i="19"/>
  <c r="B268" i="19"/>
  <c r="A268" i="19"/>
  <c r="J267" i="19"/>
  <c r="B267" i="19"/>
  <c r="A267" i="19"/>
  <c r="J266" i="19"/>
  <c r="B266" i="19"/>
  <c r="A266" i="19"/>
  <c r="J265" i="19"/>
  <c r="B265" i="19"/>
  <c r="A265" i="19"/>
  <c r="J264" i="19"/>
  <c r="B264" i="19"/>
  <c r="A264" i="19"/>
  <c r="J263" i="19"/>
  <c r="B263" i="19"/>
  <c r="A263" i="19"/>
  <c r="J262" i="19"/>
  <c r="B262" i="19"/>
  <c r="A262" i="19"/>
  <c r="J261" i="19"/>
  <c r="B261" i="19"/>
  <c r="A261" i="19"/>
  <c r="J260" i="19"/>
  <c r="B260" i="19"/>
  <c r="A260" i="19"/>
  <c r="J259" i="19"/>
  <c r="B259" i="19"/>
  <c r="A259" i="19"/>
  <c r="J258" i="19"/>
  <c r="B258" i="19"/>
  <c r="A258" i="19"/>
  <c r="J257" i="19"/>
  <c r="B257" i="19"/>
  <c r="A257" i="19"/>
  <c r="J256" i="19"/>
  <c r="B256" i="19"/>
  <c r="A256" i="19"/>
  <c r="J255" i="19"/>
  <c r="B255" i="19"/>
  <c r="A255" i="19"/>
  <c r="J254" i="19"/>
  <c r="B254" i="19"/>
  <c r="A254" i="19"/>
  <c r="J253" i="19"/>
  <c r="B253" i="19"/>
  <c r="A253" i="19"/>
  <c r="J252" i="19"/>
  <c r="B252" i="19"/>
  <c r="A252" i="19"/>
  <c r="J251" i="19"/>
  <c r="B251" i="19"/>
  <c r="A251" i="19"/>
  <c r="J250" i="19"/>
  <c r="B250" i="19"/>
  <c r="A250" i="19"/>
  <c r="J249" i="19"/>
  <c r="B249" i="19"/>
  <c r="A249" i="19"/>
  <c r="J248" i="19"/>
  <c r="B248" i="19"/>
  <c r="A248" i="19"/>
  <c r="J247" i="19"/>
  <c r="B247" i="19"/>
  <c r="A247" i="19"/>
  <c r="J246" i="19"/>
  <c r="B246" i="19"/>
  <c r="A246" i="19"/>
  <c r="J245" i="19"/>
  <c r="B245" i="19"/>
  <c r="A245" i="19"/>
  <c r="J244" i="19"/>
  <c r="B244" i="19"/>
  <c r="A244" i="19"/>
  <c r="J243" i="19"/>
  <c r="B243" i="19"/>
  <c r="A243" i="19"/>
  <c r="J242" i="19"/>
  <c r="B242" i="19"/>
  <c r="A242" i="19"/>
  <c r="J241" i="19"/>
  <c r="B241" i="19"/>
  <c r="A241" i="19"/>
  <c r="J240" i="19"/>
  <c r="B240" i="19"/>
  <c r="A240" i="19"/>
  <c r="J239" i="19"/>
  <c r="B239" i="19"/>
  <c r="A239" i="19"/>
  <c r="J238" i="19"/>
  <c r="B238" i="19"/>
  <c r="A238" i="19"/>
  <c r="J237" i="19"/>
  <c r="B237" i="19"/>
  <c r="A237" i="19"/>
  <c r="J236" i="19"/>
  <c r="B236" i="19"/>
  <c r="A236" i="19"/>
  <c r="J235" i="19"/>
  <c r="B235" i="19"/>
  <c r="A235" i="19"/>
  <c r="J234" i="19"/>
  <c r="B234" i="19"/>
  <c r="A234" i="19"/>
  <c r="J233" i="19"/>
  <c r="B233" i="19"/>
  <c r="A233" i="19"/>
  <c r="J232" i="19"/>
  <c r="B232" i="19"/>
  <c r="A232" i="19"/>
  <c r="J231" i="19"/>
  <c r="B231" i="19"/>
  <c r="A231" i="19"/>
  <c r="J230" i="19"/>
  <c r="B230" i="19"/>
  <c r="A230" i="19"/>
  <c r="J229" i="19"/>
  <c r="B229" i="19"/>
  <c r="A229" i="19"/>
  <c r="J228" i="19"/>
  <c r="B228" i="19"/>
  <c r="A228" i="19"/>
  <c r="J227" i="19"/>
  <c r="B227" i="19"/>
  <c r="A227" i="19"/>
  <c r="J226" i="19"/>
  <c r="B226" i="19"/>
  <c r="A226" i="19"/>
  <c r="J225" i="19"/>
  <c r="B225" i="19"/>
  <c r="A225" i="19"/>
  <c r="J224" i="19"/>
  <c r="B224" i="19"/>
  <c r="A224" i="19"/>
  <c r="J223" i="19"/>
  <c r="B223" i="19"/>
  <c r="A223" i="19"/>
  <c r="J222" i="19"/>
  <c r="B222" i="19"/>
  <c r="A222" i="19"/>
  <c r="J221" i="19"/>
  <c r="B221" i="19"/>
  <c r="A221" i="19"/>
  <c r="J220" i="19"/>
  <c r="B220" i="19"/>
  <c r="A220" i="19"/>
  <c r="J219" i="19"/>
  <c r="B219" i="19"/>
  <c r="A219" i="19"/>
  <c r="J218" i="19"/>
  <c r="B218" i="19"/>
  <c r="A218" i="19"/>
  <c r="J217" i="19"/>
  <c r="B217" i="19"/>
  <c r="A217" i="19"/>
  <c r="J216" i="19"/>
  <c r="B216" i="19"/>
  <c r="A216" i="19"/>
  <c r="J215" i="19"/>
  <c r="B215" i="19"/>
  <c r="A215" i="19"/>
  <c r="J214" i="19"/>
  <c r="B214" i="19"/>
  <c r="A214" i="19"/>
  <c r="J213" i="19"/>
  <c r="B213" i="19"/>
  <c r="A213" i="19"/>
  <c r="J212" i="19"/>
  <c r="B212" i="19"/>
  <c r="A212" i="19"/>
  <c r="J211" i="19"/>
  <c r="B211" i="19"/>
  <c r="A211" i="19"/>
  <c r="J210" i="19"/>
  <c r="B210" i="19"/>
  <c r="A210" i="19"/>
  <c r="J209" i="19"/>
  <c r="B209" i="19"/>
  <c r="A209" i="19"/>
  <c r="J208" i="19"/>
  <c r="B208" i="19"/>
  <c r="A208" i="19"/>
  <c r="J207" i="19"/>
  <c r="B207" i="19"/>
  <c r="A207" i="19"/>
  <c r="J206" i="19"/>
  <c r="B206" i="19"/>
  <c r="A206" i="19"/>
  <c r="J205" i="19"/>
  <c r="B205" i="19"/>
  <c r="A205" i="19"/>
  <c r="J204" i="19"/>
  <c r="B204" i="19"/>
  <c r="A204" i="19"/>
  <c r="J203" i="19"/>
  <c r="B203" i="19"/>
  <c r="A203" i="19"/>
  <c r="J202" i="19"/>
  <c r="B202" i="19"/>
  <c r="A202" i="19"/>
  <c r="J201" i="19"/>
  <c r="B201" i="19"/>
  <c r="A201" i="19"/>
  <c r="J200" i="19"/>
  <c r="B200" i="19"/>
  <c r="A200" i="19"/>
  <c r="J199" i="19"/>
  <c r="B199" i="19"/>
  <c r="A199" i="19"/>
  <c r="J198" i="19"/>
  <c r="B198" i="19"/>
  <c r="A198" i="19"/>
  <c r="J197" i="19"/>
  <c r="B197" i="19"/>
  <c r="A197" i="19"/>
  <c r="J196" i="19"/>
  <c r="B196" i="19"/>
  <c r="A196" i="19"/>
  <c r="J195" i="19"/>
  <c r="B195" i="19"/>
  <c r="A195" i="19"/>
  <c r="J194" i="19"/>
  <c r="B194" i="19"/>
  <c r="A194" i="19"/>
  <c r="J193" i="19"/>
  <c r="B193" i="19"/>
  <c r="A193" i="19"/>
  <c r="J192" i="19"/>
  <c r="B192" i="19"/>
  <c r="A192" i="19"/>
  <c r="J191" i="19"/>
  <c r="B191" i="19"/>
  <c r="A191" i="19"/>
  <c r="J190" i="19"/>
  <c r="B190" i="19"/>
  <c r="A190" i="19"/>
  <c r="J189" i="19"/>
  <c r="B189" i="19"/>
  <c r="A189" i="19"/>
  <c r="J188" i="19"/>
  <c r="B188" i="19"/>
  <c r="A188" i="19"/>
  <c r="J187" i="19"/>
  <c r="B187" i="19"/>
  <c r="A187" i="19"/>
  <c r="J186" i="19"/>
  <c r="B186" i="19"/>
  <c r="A186" i="19"/>
  <c r="J185" i="19"/>
  <c r="B185" i="19"/>
  <c r="A185" i="19"/>
  <c r="J184" i="19"/>
  <c r="B184" i="19"/>
  <c r="A184" i="19"/>
  <c r="J183" i="19"/>
  <c r="B183" i="19"/>
  <c r="A183" i="19"/>
  <c r="J182" i="19"/>
  <c r="B182" i="19"/>
  <c r="A182" i="19"/>
  <c r="J181" i="19"/>
  <c r="B181" i="19"/>
  <c r="A181" i="19"/>
  <c r="J180" i="19"/>
  <c r="B180" i="19"/>
  <c r="A180" i="19"/>
  <c r="J179" i="19"/>
  <c r="B179" i="19"/>
  <c r="A179" i="19"/>
  <c r="J178" i="19"/>
  <c r="B178" i="19"/>
  <c r="A178" i="19"/>
  <c r="J177" i="19"/>
  <c r="B177" i="19"/>
  <c r="A177" i="19"/>
  <c r="J176" i="19"/>
  <c r="B176" i="19"/>
  <c r="A176" i="19"/>
  <c r="J175" i="19"/>
  <c r="B175" i="19"/>
  <c r="A175" i="19"/>
  <c r="J174" i="19"/>
  <c r="B174" i="19"/>
  <c r="A174" i="19"/>
  <c r="J173" i="19"/>
  <c r="B173" i="19"/>
  <c r="A173" i="19"/>
  <c r="J172" i="19"/>
  <c r="B172" i="19"/>
  <c r="A172" i="19"/>
  <c r="J171" i="19"/>
  <c r="B171" i="19"/>
  <c r="A171" i="19"/>
  <c r="J170" i="19"/>
  <c r="B170" i="19"/>
  <c r="A170" i="19"/>
  <c r="J169" i="19"/>
  <c r="B169" i="19"/>
  <c r="A169" i="19"/>
  <c r="J168" i="19"/>
  <c r="B168" i="19"/>
  <c r="A168" i="19"/>
  <c r="J167" i="19"/>
  <c r="B167" i="19"/>
  <c r="A167" i="19"/>
  <c r="J166" i="19"/>
  <c r="B166" i="19"/>
  <c r="A166" i="19"/>
  <c r="J165" i="19"/>
  <c r="B165" i="19"/>
  <c r="A165" i="19"/>
  <c r="J164" i="19"/>
  <c r="B164" i="19"/>
  <c r="A164" i="19"/>
  <c r="J163" i="19"/>
  <c r="B163" i="19"/>
  <c r="A163" i="19"/>
  <c r="J162" i="19"/>
  <c r="B162" i="19"/>
  <c r="A162" i="19"/>
  <c r="J161" i="19"/>
  <c r="B161" i="19"/>
  <c r="A161" i="19"/>
  <c r="J160" i="19"/>
  <c r="B160" i="19"/>
  <c r="A160" i="19"/>
  <c r="J159" i="19"/>
  <c r="B159" i="19"/>
  <c r="A159" i="19"/>
  <c r="J158" i="19"/>
  <c r="B158" i="19"/>
  <c r="A158" i="19"/>
  <c r="J157" i="19"/>
  <c r="B157" i="19"/>
  <c r="A157" i="19"/>
  <c r="J156" i="19"/>
  <c r="B156" i="19"/>
  <c r="A156" i="19"/>
  <c r="J155" i="19"/>
  <c r="B155" i="19"/>
  <c r="A155" i="19"/>
  <c r="J154" i="19"/>
  <c r="B154" i="19"/>
  <c r="A154" i="19"/>
  <c r="J153" i="19"/>
  <c r="B153" i="19"/>
  <c r="A153" i="19"/>
  <c r="J152" i="19"/>
  <c r="B152" i="19"/>
  <c r="A152" i="19"/>
  <c r="J151" i="19"/>
  <c r="B151" i="19"/>
  <c r="A151" i="19"/>
  <c r="J150" i="19"/>
  <c r="B150" i="19"/>
  <c r="A150" i="19"/>
  <c r="J149" i="19"/>
  <c r="B149" i="19"/>
  <c r="A149" i="19"/>
  <c r="J148" i="19"/>
  <c r="B148" i="19"/>
  <c r="A148" i="19"/>
  <c r="J147" i="19"/>
  <c r="B147" i="19"/>
  <c r="A147" i="19"/>
  <c r="J146" i="19"/>
  <c r="B146" i="19"/>
  <c r="A146" i="19"/>
  <c r="J145" i="19"/>
  <c r="B145" i="19"/>
  <c r="A145" i="19"/>
  <c r="J144" i="19"/>
  <c r="B144" i="19"/>
  <c r="A144" i="19"/>
  <c r="J143" i="19"/>
  <c r="B143" i="19"/>
  <c r="A143" i="19"/>
  <c r="J142" i="19"/>
  <c r="B142" i="19"/>
  <c r="A142" i="19"/>
  <c r="J141" i="19"/>
  <c r="B141" i="19"/>
  <c r="A141" i="19"/>
  <c r="J140" i="19"/>
  <c r="B140" i="19"/>
  <c r="A140" i="19"/>
  <c r="J139" i="19"/>
  <c r="B139" i="19"/>
  <c r="A139" i="19"/>
  <c r="J138" i="19"/>
  <c r="B138" i="19"/>
  <c r="A138" i="19"/>
  <c r="J137" i="19"/>
  <c r="B137" i="19"/>
  <c r="A137" i="19"/>
  <c r="J136" i="19"/>
  <c r="B136" i="19"/>
  <c r="A136" i="19"/>
  <c r="J135" i="19"/>
  <c r="B135" i="19"/>
  <c r="A135" i="19"/>
  <c r="J134" i="19"/>
  <c r="B134" i="19"/>
  <c r="A134" i="19"/>
  <c r="J133" i="19"/>
  <c r="B133" i="19"/>
  <c r="A133" i="19"/>
  <c r="J132" i="19"/>
  <c r="B132" i="19"/>
  <c r="A132" i="19"/>
  <c r="J131" i="19"/>
  <c r="B131" i="19"/>
  <c r="A131" i="19"/>
  <c r="J130" i="19"/>
  <c r="B130" i="19"/>
  <c r="A130" i="19"/>
  <c r="J129" i="19"/>
  <c r="B129" i="19"/>
  <c r="A129" i="19"/>
  <c r="J128" i="19"/>
  <c r="B128" i="19"/>
  <c r="A128" i="19"/>
  <c r="J127" i="19"/>
  <c r="B127" i="19"/>
  <c r="A127" i="19"/>
  <c r="J126" i="19"/>
  <c r="B126" i="19"/>
  <c r="A126" i="19"/>
  <c r="J125" i="19"/>
  <c r="B125" i="19"/>
  <c r="A125" i="19"/>
  <c r="J124" i="19"/>
  <c r="B124" i="19"/>
  <c r="A124" i="19"/>
  <c r="J123" i="19"/>
  <c r="B123" i="19"/>
  <c r="A123" i="19"/>
  <c r="J122" i="19"/>
  <c r="B122" i="19"/>
  <c r="A122" i="19"/>
  <c r="J121" i="19"/>
  <c r="B121" i="19"/>
  <c r="A121" i="19"/>
  <c r="J120" i="19"/>
  <c r="B120" i="19"/>
  <c r="A120" i="19"/>
  <c r="J119" i="19"/>
  <c r="B119" i="19"/>
  <c r="A119" i="19"/>
  <c r="J118" i="19"/>
  <c r="B118" i="19"/>
  <c r="A118" i="19"/>
  <c r="J117" i="19"/>
  <c r="B117" i="19"/>
  <c r="A117" i="19"/>
  <c r="J116" i="19"/>
  <c r="B116" i="19"/>
  <c r="A116" i="19"/>
  <c r="J115" i="19"/>
  <c r="B115" i="19"/>
  <c r="A115" i="19"/>
  <c r="J114" i="19"/>
  <c r="B114" i="19"/>
  <c r="A114" i="19"/>
  <c r="J113" i="19"/>
  <c r="B113" i="19"/>
  <c r="A113" i="19"/>
  <c r="J112" i="19"/>
  <c r="B112" i="19"/>
  <c r="A112" i="19"/>
  <c r="J111" i="19"/>
  <c r="B111" i="19"/>
  <c r="A111" i="19"/>
  <c r="J110" i="19"/>
  <c r="B110" i="19"/>
  <c r="A110" i="19"/>
  <c r="J109" i="19"/>
  <c r="B109" i="19"/>
  <c r="A109" i="19"/>
  <c r="J108" i="19"/>
  <c r="B108" i="19"/>
  <c r="A108" i="19"/>
  <c r="J107" i="19"/>
  <c r="B107" i="19"/>
  <c r="A107" i="19"/>
  <c r="J106" i="19"/>
  <c r="B106" i="19"/>
  <c r="A106" i="19"/>
  <c r="J105" i="19"/>
  <c r="B105" i="19"/>
  <c r="A105" i="19"/>
  <c r="J104" i="19"/>
  <c r="B104" i="19"/>
  <c r="A104" i="19"/>
  <c r="J103" i="19"/>
  <c r="B103" i="19"/>
  <c r="A103" i="19"/>
  <c r="J102" i="19"/>
  <c r="B102" i="19"/>
  <c r="A102" i="19"/>
  <c r="J101" i="19"/>
  <c r="B101" i="19"/>
  <c r="A101" i="19"/>
  <c r="J100" i="19"/>
  <c r="B100" i="19"/>
  <c r="A100" i="19"/>
  <c r="J99" i="19"/>
  <c r="B99" i="19"/>
  <c r="A99" i="19"/>
  <c r="J98" i="19"/>
  <c r="B98" i="19"/>
  <c r="A98" i="19"/>
  <c r="J97" i="19"/>
  <c r="B97" i="19"/>
  <c r="A97" i="19"/>
  <c r="J96" i="19"/>
  <c r="B96" i="19"/>
  <c r="A96" i="19"/>
  <c r="J95" i="19"/>
  <c r="B95" i="19"/>
  <c r="A95" i="19"/>
  <c r="J94" i="19"/>
  <c r="B94" i="19"/>
  <c r="A94" i="19"/>
  <c r="J93" i="19"/>
  <c r="B93" i="19"/>
  <c r="A93" i="19"/>
  <c r="J92" i="19"/>
  <c r="B92" i="19"/>
  <c r="A92" i="19"/>
  <c r="J91" i="19"/>
  <c r="B91" i="19"/>
  <c r="A91" i="19"/>
  <c r="J90" i="19"/>
  <c r="B90" i="19"/>
  <c r="A90" i="19"/>
  <c r="J89" i="19"/>
  <c r="B89" i="19"/>
  <c r="A89" i="19"/>
  <c r="J88" i="19"/>
  <c r="B88" i="19"/>
  <c r="A88" i="19"/>
  <c r="J87" i="19"/>
  <c r="B87" i="19"/>
  <c r="A87" i="19"/>
  <c r="J86" i="19"/>
  <c r="B86" i="19"/>
  <c r="A86" i="19"/>
  <c r="J85" i="19"/>
  <c r="B85" i="19"/>
  <c r="A85" i="19"/>
  <c r="J84" i="19"/>
  <c r="B84" i="19"/>
  <c r="A84" i="19"/>
  <c r="J83" i="19"/>
  <c r="B83" i="19"/>
  <c r="A83" i="19"/>
  <c r="J82" i="19"/>
  <c r="B82" i="19"/>
  <c r="A82" i="19"/>
  <c r="J81" i="19"/>
  <c r="B81" i="19"/>
  <c r="A81" i="19"/>
  <c r="J80" i="19"/>
  <c r="B80" i="19"/>
  <c r="A80" i="19"/>
  <c r="J79" i="19"/>
  <c r="B79" i="19"/>
  <c r="A79" i="19"/>
  <c r="J78" i="19"/>
  <c r="B78" i="19"/>
  <c r="A78" i="19"/>
  <c r="J77" i="19"/>
  <c r="B77" i="19"/>
  <c r="A77" i="19"/>
  <c r="J76" i="19"/>
  <c r="B76" i="19"/>
  <c r="A76" i="19"/>
  <c r="J75" i="19"/>
  <c r="B75" i="19"/>
  <c r="A75" i="19"/>
  <c r="J74" i="19"/>
  <c r="B74" i="19"/>
  <c r="A74" i="19"/>
  <c r="J73" i="19"/>
  <c r="B73" i="19"/>
  <c r="A73" i="19"/>
  <c r="J72" i="19"/>
  <c r="B72" i="19"/>
  <c r="A72" i="19"/>
  <c r="J71" i="19"/>
  <c r="B71" i="19"/>
  <c r="A71" i="19"/>
  <c r="J70" i="19"/>
  <c r="B70" i="19"/>
  <c r="A70" i="19"/>
  <c r="J69" i="19"/>
  <c r="B69" i="19"/>
  <c r="A69" i="19"/>
  <c r="J68" i="19"/>
  <c r="B68" i="19"/>
  <c r="A68" i="19"/>
  <c r="J67" i="19"/>
  <c r="B67" i="19"/>
  <c r="A67" i="19"/>
  <c r="J66" i="19"/>
  <c r="B66" i="19"/>
  <c r="A66" i="19"/>
  <c r="J65" i="19"/>
  <c r="B65" i="19"/>
  <c r="A65" i="19"/>
  <c r="J64" i="19"/>
  <c r="B64" i="19"/>
  <c r="A64" i="19"/>
  <c r="J63" i="19"/>
  <c r="B63" i="19"/>
  <c r="A63" i="19"/>
  <c r="J62" i="19"/>
  <c r="B62" i="19"/>
  <c r="A62" i="19"/>
  <c r="J61" i="19"/>
  <c r="B61" i="19"/>
  <c r="A61" i="19"/>
  <c r="J60" i="19"/>
  <c r="B60" i="19"/>
  <c r="A60" i="19"/>
  <c r="J59" i="19"/>
  <c r="B59" i="19"/>
  <c r="A59" i="19"/>
  <c r="J58" i="19"/>
  <c r="B58" i="19"/>
  <c r="A58" i="19"/>
  <c r="J57" i="19"/>
  <c r="B57" i="19"/>
  <c r="A57" i="19"/>
  <c r="J56" i="19"/>
  <c r="B56" i="19"/>
  <c r="A56" i="19"/>
  <c r="J55" i="19"/>
  <c r="B55" i="19"/>
  <c r="A55" i="19"/>
  <c r="J54" i="19"/>
  <c r="B54" i="19"/>
  <c r="A54" i="19"/>
  <c r="J53" i="19"/>
  <c r="B53" i="19"/>
  <c r="A53" i="19"/>
  <c r="J52" i="19"/>
  <c r="B52" i="19"/>
  <c r="A52" i="19"/>
  <c r="J51" i="19"/>
  <c r="B51" i="19"/>
  <c r="A51" i="19"/>
  <c r="J50" i="19"/>
  <c r="B50" i="19"/>
  <c r="A50" i="19"/>
  <c r="J49" i="19"/>
  <c r="B49" i="19"/>
  <c r="A49" i="19"/>
  <c r="J48" i="19"/>
  <c r="B48" i="19"/>
  <c r="A48" i="19"/>
  <c r="J47" i="19"/>
  <c r="B47" i="19"/>
  <c r="A47" i="19"/>
  <c r="J46" i="19"/>
  <c r="B46" i="19"/>
  <c r="A46" i="19"/>
  <c r="J45" i="19"/>
  <c r="B45" i="19"/>
  <c r="A45" i="19"/>
  <c r="J44" i="19"/>
  <c r="B44" i="19"/>
  <c r="A44" i="19"/>
  <c r="J43" i="19"/>
  <c r="B43" i="19"/>
  <c r="A43" i="19"/>
  <c r="J42" i="19"/>
  <c r="B42" i="19"/>
  <c r="A42" i="19"/>
  <c r="J41" i="19"/>
  <c r="B41" i="19"/>
  <c r="A41" i="19"/>
  <c r="J40" i="19"/>
  <c r="B40" i="19"/>
  <c r="A40" i="19"/>
  <c r="J39" i="19"/>
  <c r="B39" i="19"/>
  <c r="A39" i="19"/>
  <c r="J38" i="19"/>
  <c r="B38" i="19"/>
  <c r="A38" i="19"/>
  <c r="J37" i="19"/>
  <c r="B37" i="19"/>
  <c r="A37" i="19"/>
  <c r="J36" i="19"/>
  <c r="B36" i="19"/>
  <c r="A36" i="19"/>
  <c r="J35" i="19"/>
  <c r="B35" i="19"/>
  <c r="A35" i="19"/>
  <c r="J34" i="19"/>
  <c r="B34" i="19"/>
  <c r="A34" i="19"/>
  <c r="J33" i="19"/>
  <c r="B33" i="19"/>
  <c r="A33" i="19"/>
  <c r="J32" i="19"/>
  <c r="B32" i="19"/>
  <c r="A32" i="19"/>
  <c r="J31" i="19"/>
  <c r="B31" i="19"/>
  <c r="A31" i="19"/>
  <c r="J30" i="19"/>
  <c r="B30" i="19"/>
  <c r="A30" i="19"/>
  <c r="J29" i="19"/>
  <c r="B29" i="19"/>
  <c r="A29" i="19"/>
  <c r="J28" i="19"/>
  <c r="B28" i="19"/>
  <c r="A28" i="19"/>
  <c r="J27" i="19"/>
  <c r="B27" i="19"/>
  <c r="A27" i="19"/>
  <c r="J26" i="19"/>
  <c r="B26" i="19"/>
  <c r="A26" i="19"/>
  <c r="J25" i="19"/>
  <c r="B25" i="19"/>
  <c r="A25" i="19"/>
  <c r="J24" i="19"/>
  <c r="B24" i="19"/>
  <c r="A24" i="19"/>
  <c r="J23" i="19"/>
  <c r="B23" i="19"/>
  <c r="A23" i="19"/>
  <c r="J22" i="19"/>
  <c r="B22" i="19"/>
  <c r="A22" i="19"/>
  <c r="J21" i="19"/>
  <c r="B21" i="19"/>
  <c r="A21" i="19"/>
  <c r="J20" i="19"/>
  <c r="B20" i="19"/>
  <c r="A20" i="19"/>
  <c r="J19" i="19"/>
  <c r="B19" i="19"/>
  <c r="A19" i="19"/>
  <c r="J18" i="19"/>
  <c r="B18" i="19"/>
  <c r="A18" i="19"/>
  <c r="J17" i="19"/>
  <c r="B17" i="19"/>
  <c r="A17" i="19"/>
  <c r="J16" i="19"/>
  <c r="B16" i="19"/>
  <c r="A16" i="19"/>
  <c r="J15" i="19"/>
  <c r="B15" i="19"/>
  <c r="A15" i="19"/>
  <c r="H14" i="19"/>
  <c r="G14" i="19"/>
  <c r="F14" i="19"/>
  <c r="J304" i="18"/>
  <c r="B304" i="18"/>
  <c r="A304" i="18"/>
  <c r="J303" i="18"/>
  <c r="B303" i="18"/>
  <c r="A303" i="18"/>
  <c r="J302" i="18"/>
  <c r="B302" i="18"/>
  <c r="A302" i="18"/>
  <c r="J301" i="18"/>
  <c r="B301" i="18"/>
  <c r="A301" i="18"/>
  <c r="J300" i="18"/>
  <c r="B300" i="18"/>
  <c r="A300" i="18"/>
  <c r="J299" i="18"/>
  <c r="B299" i="18"/>
  <c r="A299" i="18"/>
  <c r="J298" i="18"/>
  <c r="B298" i="18"/>
  <c r="A298" i="18"/>
  <c r="J297" i="18"/>
  <c r="B297" i="18"/>
  <c r="A297" i="18"/>
  <c r="J296" i="18"/>
  <c r="B296" i="18"/>
  <c r="A296" i="18"/>
  <c r="J295" i="18"/>
  <c r="B295" i="18"/>
  <c r="A295" i="18"/>
  <c r="J294" i="18"/>
  <c r="B294" i="18"/>
  <c r="A294" i="18"/>
  <c r="J293" i="18"/>
  <c r="B293" i="18"/>
  <c r="A293" i="18"/>
  <c r="J292" i="18"/>
  <c r="B292" i="18"/>
  <c r="A292" i="18"/>
  <c r="J291" i="18"/>
  <c r="B291" i="18"/>
  <c r="A291" i="18"/>
  <c r="J290" i="18"/>
  <c r="B290" i="18"/>
  <c r="A290" i="18"/>
  <c r="J289" i="18"/>
  <c r="B289" i="18"/>
  <c r="A289" i="18"/>
  <c r="J288" i="18"/>
  <c r="B288" i="18"/>
  <c r="A288" i="18"/>
  <c r="J287" i="18"/>
  <c r="B287" i="18"/>
  <c r="A287" i="18"/>
  <c r="J286" i="18"/>
  <c r="B286" i="18"/>
  <c r="A286" i="18"/>
  <c r="J285" i="18"/>
  <c r="B285" i="18"/>
  <c r="A285" i="18"/>
  <c r="J284" i="18"/>
  <c r="B284" i="18"/>
  <c r="A284" i="18"/>
  <c r="J283" i="18"/>
  <c r="B283" i="18"/>
  <c r="A283" i="18"/>
  <c r="J282" i="18"/>
  <c r="B282" i="18"/>
  <c r="A282" i="18"/>
  <c r="J281" i="18"/>
  <c r="B281" i="18"/>
  <c r="A281" i="18"/>
  <c r="J280" i="18"/>
  <c r="B280" i="18"/>
  <c r="A280" i="18"/>
  <c r="J279" i="18"/>
  <c r="B279" i="18"/>
  <c r="A279" i="18"/>
  <c r="J278" i="18"/>
  <c r="B278" i="18"/>
  <c r="A278" i="18"/>
  <c r="J277" i="18"/>
  <c r="B277" i="18"/>
  <c r="A277" i="18"/>
  <c r="J276" i="18"/>
  <c r="B276" i="18"/>
  <c r="A276" i="18"/>
  <c r="J275" i="18"/>
  <c r="B275" i="18"/>
  <c r="A275" i="18"/>
  <c r="J274" i="18"/>
  <c r="B274" i="18"/>
  <c r="A274" i="18"/>
  <c r="J273" i="18"/>
  <c r="B273" i="18"/>
  <c r="A273" i="18"/>
  <c r="J272" i="18"/>
  <c r="B272" i="18"/>
  <c r="A272" i="18"/>
  <c r="J271" i="18"/>
  <c r="B271" i="18"/>
  <c r="A271" i="18"/>
  <c r="J270" i="18"/>
  <c r="B270" i="18"/>
  <c r="A270" i="18"/>
  <c r="J269" i="18"/>
  <c r="B269" i="18"/>
  <c r="A269" i="18"/>
  <c r="J268" i="18"/>
  <c r="B268" i="18"/>
  <c r="A268" i="18"/>
  <c r="J267" i="18"/>
  <c r="B267" i="18"/>
  <c r="A267" i="18"/>
  <c r="J266" i="18"/>
  <c r="B266" i="18"/>
  <c r="A266" i="18"/>
  <c r="J265" i="18"/>
  <c r="B265" i="18"/>
  <c r="A265" i="18"/>
  <c r="J264" i="18"/>
  <c r="B264" i="18"/>
  <c r="A264" i="18"/>
  <c r="J263" i="18"/>
  <c r="B263" i="18"/>
  <c r="A263" i="18"/>
  <c r="J262" i="18"/>
  <c r="B262" i="18"/>
  <c r="A262" i="18"/>
  <c r="J261" i="18"/>
  <c r="B261" i="18"/>
  <c r="A261" i="18"/>
  <c r="J260" i="18"/>
  <c r="B260" i="18"/>
  <c r="A260" i="18"/>
  <c r="J259" i="18"/>
  <c r="B259" i="18"/>
  <c r="A259" i="18"/>
  <c r="J258" i="18"/>
  <c r="B258" i="18"/>
  <c r="A258" i="18"/>
  <c r="J257" i="18"/>
  <c r="B257" i="18"/>
  <c r="A257" i="18"/>
  <c r="J256" i="18"/>
  <c r="B256" i="18"/>
  <c r="A256" i="18"/>
  <c r="J255" i="18"/>
  <c r="B255" i="18"/>
  <c r="A255" i="18"/>
  <c r="J254" i="18"/>
  <c r="B254" i="18"/>
  <c r="A254" i="18"/>
  <c r="J253" i="18"/>
  <c r="B253" i="18"/>
  <c r="A253" i="18"/>
  <c r="J252" i="18"/>
  <c r="B252" i="18"/>
  <c r="A252" i="18"/>
  <c r="J251" i="18"/>
  <c r="B251" i="18"/>
  <c r="A251" i="18"/>
  <c r="J250" i="18"/>
  <c r="B250" i="18"/>
  <c r="A250" i="18"/>
  <c r="J249" i="18"/>
  <c r="B249" i="18"/>
  <c r="A249" i="18"/>
  <c r="J248" i="18"/>
  <c r="B248" i="18"/>
  <c r="A248" i="18"/>
  <c r="J247" i="18"/>
  <c r="B247" i="18"/>
  <c r="A247" i="18"/>
  <c r="J246" i="18"/>
  <c r="B246" i="18"/>
  <c r="A246" i="18"/>
  <c r="J245" i="18"/>
  <c r="B245" i="18"/>
  <c r="A245" i="18"/>
  <c r="J244" i="18"/>
  <c r="B244" i="18"/>
  <c r="A244" i="18"/>
  <c r="J243" i="18"/>
  <c r="B243" i="18"/>
  <c r="A243" i="18"/>
  <c r="J242" i="18"/>
  <c r="B242" i="18"/>
  <c r="A242" i="18"/>
  <c r="J241" i="18"/>
  <c r="B241" i="18"/>
  <c r="A241" i="18"/>
  <c r="J240" i="18"/>
  <c r="B240" i="18"/>
  <c r="A240" i="18"/>
  <c r="J239" i="18"/>
  <c r="B239" i="18"/>
  <c r="A239" i="18"/>
  <c r="J238" i="18"/>
  <c r="B238" i="18"/>
  <c r="A238" i="18"/>
  <c r="J237" i="18"/>
  <c r="B237" i="18"/>
  <c r="A237" i="18"/>
  <c r="J236" i="18"/>
  <c r="B236" i="18"/>
  <c r="A236" i="18"/>
  <c r="J235" i="18"/>
  <c r="B235" i="18"/>
  <c r="A235" i="18"/>
  <c r="J234" i="18"/>
  <c r="B234" i="18"/>
  <c r="A234" i="18"/>
  <c r="J233" i="18"/>
  <c r="B233" i="18"/>
  <c r="A233" i="18"/>
  <c r="J232" i="18"/>
  <c r="B232" i="18"/>
  <c r="A232" i="18"/>
  <c r="J231" i="18"/>
  <c r="B231" i="18"/>
  <c r="A231" i="18"/>
  <c r="J230" i="18"/>
  <c r="B230" i="18"/>
  <c r="A230" i="18"/>
  <c r="J229" i="18"/>
  <c r="B229" i="18"/>
  <c r="A229" i="18"/>
  <c r="J228" i="18"/>
  <c r="B228" i="18"/>
  <c r="A228" i="18"/>
  <c r="J227" i="18"/>
  <c r="B227" i="18"/>
  <c r="A227" i="18"/>
  <c r="J226" i="18"/>
  <c r="B226" i="18"/>
  <c r="A226" i="18"/>
  <c r="J225" i="18"/>
  <c r="B225" i="18"/>
  <c r="A225" i="18"/>
  <c r="J224" i="18"/>
  <c r="B224" i="18"/>
  <c r="A224" i="18"/>
  <c r="J223" i="18"/>
  <c r="B223" i="18"/>
  <c r="A223" i="18"/>
  <c r="J222" i="18"/>
  <c r="B222" i="18"/>
  <c r="A222" i="18"/>
  <c r="J221" i="18"/>
  <c r="B221" i="18"/>
  <c r="A221" i="18"/>
  <c r="J220" i="18"/>
  <c r="B220" i="18"/>
  <c r="A220" i="18"/>
  <c r="J219" i="18"/>
  <c r="B219" i="18"/>
  <c r="A219" i="18"/>
  <c r="J218" i="18"/>
  <c r="B218" i="18"/>
  <c r="A218" i="18"/>
  <c r="J217" i="18"/>
  <c r="B217" i="18"/>
  <c r="A217" i="18"/>
  <c r="J216" i="18"/>
  <c r="B216" i="18"/>
  <c r="A216" i="18"/>
  <c r="J215" i="18"/>
  <c r="B215" i="18"/>
  <c r="A215" i="18"/>
  <c r="J214" i="18"/>
  <c r="B214" i="18"/>
  <c r="A214" i="18"/>
  <c r="J213" i="18"/>
  <c r="B213" i="18"/>
  <c r="A213" i="18"/>
  <c r="J212" i="18"/>
  <c r="B212" i="18"/>
  <c r="A212" i="18"/>
  <c r="J211" i="18"/>
  <c r="B211" i="18"/>
  <c r="A211" i="18"/>
  <c r="J210" i="18"/>
  <c r="B210" i="18"/>
  <c r="A210" i="18"/>
  <c r="J209" i="18"/>
  <c r="B209" i="18"/>
  <c r="A209" i="18"/>
  <c r="J208" i="18"/>
  <c r="B208" i="18"/>
  <c r="A208" i="18"/>
  <c r="J207" i="18"/>
  <c r="B207" i="18"/>
  <c r="A207" i="18"/>
  <c r="J206" i="18"/>
  <c r="B206" i="18"/>
  <c r="A206" i="18"/>
  <c r="J205" i="18"/>
  <c r="B205" i="18"/>
  <c r="A205" i="18"/>
  <c r="J204" i="18"/>
  <c r="B204" i="18"/>
  <c r="A204" i="18"/>
  <c r="J203" i="18"/>
  <c r="B203" i="18"/>
  <c r="A203" i="18"/>
  <c r="J202" i="18"/>
  <c r="B202" i="18"/>
  <c r="A202" i="18"/>
  <c r="J201" i="18"/>
  <c r="B201" i="18"/>
  <c r="A201" i="18"/>
  <c r="J200" i="18"/>
  <c r="B200" i="18"/>
  <c r="A200" i="18"/>
  <c r="J199" i="18"/>
  <c r="B199" i="18"/>
  <c r="A199" i="18"/>
  <c r="J198" i="18"/>
  <c r="B198" i="18"/>
  <c r="A198" i="18"/>
  <c r="J197" i="18"/>
  <c r="B197" i="18"/>
  <c r="A197" i="18"/>
  <c r="J196" i="18"/>
  <c r="B196" i="18"/>
  <c r="A196" i="18"/>
  <c r="J195" i="18"/>
  <c r="B195" i="18"/>
  <c r="A195" i="18"/>
  <c r="J194" i="18"/>
  <c r="B194" i="18"/>
  <c r="A194" i="18"/>
  <c r="J193" i="18"/>
  <c r="B193" i="18"/>
  <c r="A193" i="18"/>
  <c r="J192" i="18"/>
  <c r="B192" i="18"/>
  <c r="A192" i="18"/>
  <c r="J191" i="18"/>
  <c r="B191" i="18"/>
  <c r="A191" i="18"/>
  <c r="J190" i="18"/>
  <c r="B190" i="18"/>
  <c r="A190" i="18"/>
  <c r="J189" i="18"/>
  <c r="B189" i="18"/>
  <c r="A189" i="18"/>
  <c r="J188" i="18"/>
  <c r="B188" i="18"/>
  <c r="A188" i="18"/>
  <c r="J187" i="18"/>
  <c r="B187" i="18"/>
  <c r="A187" i="18"/>
  <c r="J186" i="18"/>
  <c r="B186" i="18"/>
  <c r="A186" i="18"/>
  <c r="J185" i="18"/>
  <c r="B185" i="18"/>
  <c r="A185" i="18"/>
  <c r="J184" i="18"/>
  <c r="B184" i="18"/>
  <c r="A184" i="18"/>
  <c r="J183" i="18"/>
  <c r="B183" i="18"/>
  <c r="A183" i="18"/>
  <c r="J182" i="18"/>
  <c r="B182" i="18"/>
  <c r="A182" i="18"/>
  <c r="J181" i="18"/>
  <c r="B181" i="18"/>
  <c r="A181" i="18"/>
  <c r="J180" i="18"/>
  <c r="B180" i="18"/>
  <c r="A180" i="18"/>
  <c r="J179" i="18"/>
  <c r="B179" i="18"/>
  <c r="A179" i="18"/>
  <c r="J178" i="18"/>
  <c r="B178" i="18"/>
  <c r="A178" i="18"/>
  <c r="J177" i="18"/>
  <c r="B177" i="18"/>
  <c r="A177" i="18"/>
  <c r="J176" i="18"/>
  <c r="B176" i="18"/>
  <c r="A176" i="18"/>
  <c r="J175" i="18"/>
  <c r="B175" i="18"/>
  <c r="A175" i="18"/>
  <c r="J174" i="18"/>
  <c r="B174" i="18"/>
  <c r="A174" i="18"/>
  <c r="J173" i="18"/>
  <c r="B173" i="18"/>
  <c r="A173" i="18"/>
  <c r="J172" i="18"/>
  <c r="B172" i="18"/>
  <c r="A172" i="18"/>
  <c r="J171" i="18"/>
  <c r="B171" i="18"/>
  <c r="A171" i="18"/>
  <c r="J170" i="18"/>
  <c r="B170" i="18"/>
  <c r="A170" i="18"/>
  <c r="J169" i="18"/>
  <c r="B169" i="18"/>
  <c r="A169" i="18"/>
  <c r="J168" i="18"/>
  <c r="B168" i="18"/>
  <c r="A168" i="18"/>
  <c r="J167" i="18"/>
  <c r="B167" i="18"/>
  <c r="A167" i="18"/>
  <c r="J166" i="18"/>
  <c r="B166" i="18"/>
  <c r="A166" i="18"/>
  <c r="J165" i="18"/>
  <c r="B165" i="18"/>
  <c r="A165" i="18"/>
  <c r="J164" i="18"/>
  <c r="B164" i="18"/>
  <c r="A164" i="18"/>
  <c r="J163" i="18"/>
  <c r="B163" i="18"/>
  <c r="A163" i="18"/>
  <c r="J162" i="18"/>
  <c r="B162" i="18"/>
  <c r="A162" i="18"/>
  <c r="J161" i="18"/>
  <c r="B161" i="18"/>
  <c r="A161" i="18"/>
  <c r="J160" i="18"/>
  <c r="B160" i="18"/>
  <c r="A160" i="18"/>
  <c r="J159" i="18"/>
  <c r="B159" i="18"/>
  <c r="A159" i="18"/>
  <c r="J158" i="18"/>
  <c r="B158" i="18"/>
  <c r="A158" i="18"/>
  <c r="J157" i="18"/>
  <c r="B157" i="18"/>
  <c r="A157" i="18"/>
  <c r="J156" i="18"/>
  <c r="B156" i="18"/>
  <c r="A156" i="18"/>
  <c r="J155" i="18"/>
  <c r="B155" i="18"/>
  <c r="A155" i="18"/>
  <c r="J154" i="18"/>
  <c r="B154" i="18"/>
  <c r="A154" i="18"/>
  <c r="J153" i="18"/>
  <c r="B153" i="18"/>
  <c r="A153" i="18"/>
  <c r="J152" i="18"/>
  <c r="B152" i="18"/>
  <c r="A152" i="18"/>
  <c r="J151" i="18"/>
  <c r="B151" i="18"/>
  <c r="A151" i="18"/>
  <c r="J150" i="18"/>
  <c r="B150" i="18"/>
  <c r="A150" i="18"/>
  <c r="J149" i="18"/>
  <c r="B149" i="18"/>
  <c r="A149" i="18"/>
  <c r="J148" i="18"/>
  <c r="B148" i="18"/>
  <c r="A148" i="18"/>
  <c r="J147" i="18"/>
  <c r="B147" i="18"/>
  <c r="A147" i="18"/>
  <c r="J146" i="18"/>
  <c r="B146" i="18"/>
  <c r="A146" i="18"/>
  <c r="J145" i="18"/>
  <c r="B145" i="18"/>
  <c r="A145" i="18"/>
  <c r="J144" i="18"/>
  <c r="B144" i="18"/>
  <c r="A144" i="18"/>
  <c r="J143" i="18"/>
  <c r="B143" i="18"/>
  <c r="A143" i="18"/>
  <c r="J142" i="18"/>
  <c r="B142" i="18"/>
  <c r="A142" i="18"/>
  <c r="J141" i="18"/>
  <c r="B141" i="18"/>
  <c r="A141" i="18"/>
  <c r="J140" i="18"/>
  <c r="B140" i="18"/>
  <c r="A140" i="18"/>
  <c r="J139" i="18"/>
  <c r="B139" i="18"/>
  <c r="A139" i="18"/>
  <c r="J138" i="18"/>
  <c r="B138" i="18"/>
  <c r="A138" i="18"/>
  <c r="J137" i="18"/>
  <c r="B137" i="18"/>
  <c r="A137" i="18"/>
  <c r="J136" i="18"/>
  <c r="B136" i="18"/>
  <c r="A136" i="18"/>
  <c r="J135" i="18"/>
  <c r="B135" i="18"/>
  <c r="A135" i="18"/>
  <c r="J134" i="18"/>
  <c r="B134" i="18"/>
  <c r="A134" i="18"/>
  <c r="J133" i="18"/>
  <c r="B133" i="18"/>
  <c r="A133" i="18"/>
  <c r="J132" i="18"/>
  <c r="B132" i="18"/>
  <c r="A132" i="18"/>
  <c r="J131" i="18"/>
  <c r="B131" i="18"/>
  <c r="A131" i="18"/>
  <c r="J130" i="18"/>
  <c r="B130" i="18"/>
  <c r="A130" i="18"/>
  <c r="J129" i="18"/>
  <c r="B129" i="18"/>
  <c r="A129" i="18"/>
  <c r="J128" i="18"/>
  <c r="B128" i="18"/>
  <c r="A128" i="18"/>
  <c r="J127" i="18"/>
  <c r="B127" i="18"/>
  <c r="A127" i="18"/>
  <c r="J126" i="18"/>
  <c r="B126" i="18"/>
  <c r="A126" i="18"/>
  <c r="J125" i="18"/>
  <c r="B125" i="18"/>
  <c r="A125" i="18"/>
  <c r="J124" i="18"/>
  <c r="B124" i="18"/>
  <c r="A124" i="18"/>
  <c r="J123" i="18"/>
  <c r="B123" i="18"/>
  <c r="A123" i="18"/>
  <c r="J122" i="18"/>
  <c r="B122" i="18"/>
  <c r="A122" i="18"/>
  <c r="J121" i="18"/>
  <c r="B121" i="18"/>
  <c r="A121" i="18"/>
  <c r="J120" i="18"/>
  <c r="B120" i="18"/>
  <c r="A120" i="18"/>
  <c r="J119" i="18"/>
  <c r="B119" i="18"/>
  <c r="A119" i="18"/>
  <c r="J118" i="18"/>
  <c r="B118" i="18"/>
  <c r="A118" i="18"/>
  <c r="J117" i="18"/>
  <c r="B117" i="18"/>
  <c r="A117" i="18"/>
  <c r="J116" i="18"/>
  <c r="B116" i="18"/>
  <c r="A116" i="18"/>
  <c r="J115" i="18"/>
  <c r="B115" i="18"/>
  <c r="A115" i="18"/>
  <c r="J114" i="18"/>
  <c r="B114" i="18"/>
  <c r="A114" i="18"/>
  <c r="J113" i="18"/>
  <c r="B113" i="18"/>
  <c r="A113" i="18"/>
  <c r="J112" i="18"/>
  <c r="B112" i="18"/>
  <c r="A112" i="18"/>
  <c r="J111" i="18"/>
  <c r="B111" i="18"/>
  <c r="A111" i="18"/>
  <c r="J110" i="18"/>
  <c r="B110" i="18"/>
  <c r="A110" i="18"/>
  <c r="J109" i="18"/>
  <c r="B109" i="18"/>
  <c r="A109" i="18"/>
  <c r="J108" i="18"/>
  <c r="B108" i="18"/>
  <c r="A108" i="18"/>
  <c r="J107" i="18"/>
  <c r="B107" i="18"/>
  <c r="A107" i="18"/>
  <c r="J106" i="18"/>
  <c r="B106" i="18"/>
  <c r="A106" i="18"/>
  <c r="J105" i="18"/>
  <c r="B105" i="18"/>
  <c r="A105" i="18"/>
  <c r="J104" i="18"/>
  <c r="B104" i="18"/>
  <c r="A104" i="18"/>
  <c r="J103" i="18"/>
  <c r="B103" i="18"/>
  <c r="A103" i="18"/>
  <c r="J102" i="18"/>
  <c r="B102" i="18"/>
  <c r="A102" i="18"/>
  <c r="J101" i="18"/>
  <c r="B101" i="18"/>
  <c r="A101" i="18"/>
  <c r="J100" i="18"/>
  <c r="B100" i="18"/>
  <c r="A100" i="18"/>
  <c r="J99" i="18"/>
  <c r="B99" i="18"/>
  <c r="A99" i="18"/>
  <c r="J98" i="18"/>
  <c r="B98" i="18"/>
  <c r="A98" i="18"/>
  <c r="J97" i="18"/>
  <c r="B97" i="18"/>
  <c r="A97" i="18"/>
  <c r="J96" i="18"/>
  <c r="B96" i="18"/>
  <c r="A96" i="18"/>
  <c r="J95" i="18"/>
  <c r="B95" i="18"/>
  <c r="A95" i="18"/>
  <c r="J94" i="18"/>
  <c r="B94" i="18"/>
  <c r="A94" i="18"/>
  <c r="J93" i="18"/>
  <c r="B93" i="18"/>
  <c r="A93" i="18"/>
  <c r="J92" i="18"/>
  <c r="B92" i="18"/>
  <c r="A92" i="18"/>
  <c r="J91" i="18"/>
  <c r="B91" i="18"/>
  <c r="A91" i="18"/>
  <c r="J90" i="18"/>
  <c r="B90" i="18"/>
  <c r="A90" i="18"/>
  <c r="J89" i="18"/>
  <c r="B89" i="18"/>
  <c r="A89" i="18"/>
  <c r="J88" i="18"/>
  <c r="B88" i="18"/>
  <c r="A88" i="18"/>
  <c r="J87" i="18"/>
  <c r="B87" i="18"/>
  <c r="A87" i="18"/>
  <c r="J86" i="18"/>
  <c r="B86" i="18"/>
  <c r="A86" i="18"/>
  <c r="J85" i="18"/>
  <c r="B85" i="18"/>
  <c r="A85" i="18"/>
  <c r="J84" i="18"/>
  <c r="B84" i="18"/>
  <c r="A84" i="18"/>
  <c r="J83" i="18"/>
  <c r="B83" i="18"/>
  <c r="A83" i="18"/>
  <c r="J82" i="18"/>
  <c r="B82" i="18"/>
  <c r="A82" i="18"/>
  <c r="J81" i="18"/>
  <c r="B81" i="18"/>
  <c r="A81" i="18"/>
  <c r="J80" i="18"/>
  <c r="B80" i="18"/>
  <c r="A80" i="18"/>
  <c r="J79" i="18"/>
  <c r="B79" i="18"/>
  <c r="A79" i="18"/>
  <c r="J78" i="18"/>
  <c r="B78" i="18"/>
  <c r="A78" i="18"/>
  <c r="J77" i="18"/>
  <c r="B77" i="18"/>
  <c r="A77" i="18"/>
  <c r="J76" i="18"/>
  <c r="B76" i="18"/>
  <c r="A76" i="18"/>
  <c r="J75" i="18"/>
  <c r="B75" i="18"/>
  <c r="A75" i="18"/>
  <c r="J74" i="18"/>
  <c r="B74" i="18"/>
  <c r="A74" i="18"/>
  <c r="J73" i="18"/>
  <c r="B73" i="18"/>
  <c r="A73" i="18"/>
  <c r="J72" i="18"/>
  <c r="B72" i="18"/>
  <c r="A72" i="18"/>
  <c r="J71" i="18"/>
  <c r="B71" i="18"/>
  <c r="A71" i="18"/>
  <c r="J70" i="18"/>
  <c r="B70" i="18"/>
  <c r="A70" i="18"/>
  <c r="J69" i="18"/>
  <c r="B69" i="18"/>
  <c r="A69" i="18"/>
  <c r="J68" i="18"/>
  <c r="B68" i="18"/>
  <c r="A68" i="18"/>
  <c r="J67" i="18"/>
  <c r="B67" i="18"/>
  <c r="A67" i="18"/>
  <c r="J66" i="18"/>
  <c r="B66" i="18"/>
  <c r="A66" i="18"/>
  <c r="J65" i="18"/>
  <c r="B65" i="18"/>
  <c r="A65" i="18"/>
  <c r="J64" i="18"/>
  <c r="B64" i="18"/>
  <c r="A64" i="18"/>
  <c r="J63" i="18"/>
  <c r="B63" i="18"/>
  <c r="A63" i="18"/>
  <c r="J62" i="18"/>
  <c r="B62" i="18"/>
  <c r="A62" i="18"/>
  <c r="J61" i="18"/>
  <c r="B61" i="18"/>
  <c r="A61" i="18"/>
  <c r="J60" i="18"/>
  <c r="B60" i="18"/>
  <c r="A60" i="18"/>
  <c r="J59" i="18"/>
  <c r="B59" i="18"/>
  <c r="A59" i="18"/>
  <c r="J58" i="18"/>
  <c r="B58" i="18"/>
  <c r="A58" i="18"/>
  <c r="J57" i="18"/>
  <c r="B57" i="18"/>
  <c r="A57" i="18"/>
  <c r="J56" i="18"/>
  <c r="B56" i="18"/>
  <c r="A56" i="18"/>
  <c r="J55" i="18"/>
  <c r="B55" i="18"/>
  <c r="A55" i="18"/>
  <c r="J54" i="18"/>
  <c r="B54" i="18"/>
  <c r="A54" i="18"/>
  <c r="J53" i="18"/>
  <c r="B53" i="18"/>
  <c r="A53" i="18"/>
  <c r="J52" i="18"/>
  <c r="B52" i="18"/>
  <c r="A52" i="18"/>
  <c r="J51" i="18"/>
  <c r="B51" i="18"/>
  <c r="A51" i="18"/>
  <c r="J50" i="18"/>
  <c r="B50" i="18"/>
  <c r="A50" i="18"/>
  <c r="J49" i="18"/>
  <c r="B49" i="18"/>
  <c r="A49" i="18"/>
  <c r="J48" i="18"/>
  <c r="B48" i="18"/>
  <c r="A48" i="18"/>
  <c r="J47" i="18"/>
  <c r="B47" i="18"/>
  <c r="A47" i="18"/>
  <c r="J46" i="18"/>
  <c r="B46" i="18"/>
  <c r="A46" i="18"/>
  <c r="J45" i="18"/>
  <c r="B45" i="18"/>
  <c r="A45" i="18"/>
  <c r="J44" i="18"/>
  <c r="B44" i="18"/>
  <c r="A44" i="18"/>
  <c r="J43" i="18"/>
  <c r="B43" i="18"/>
  <c r="A43" i="18"/>
  <c r="J42" i="18"/>
  <c r="B42" i="18"/>
  <c r="A42" i="18"/>
  <c r="J41" i="18"/>
  <c r="B41" i="18"/>
  <c r="A41" i="18"/>
  <c r="J40" i="18"/>
  <c r="B40" i="18"/>
  <c r="A40" i="18"/>
  <c r="J39" i="18"/>
  <c r="B39" i="18"/>
  <c r="A39" i="18"/>
  <c r="J38" i="18"/>
  <c r="B38" i="18"/>
  <c r="A38" i="18"/>
  <c r="J37" i="18"/>
  <c r="B37" i="18"/>
  <c r="A37" i="18"/>
  <c r="J36" i="18"/>
  <c r="B36" i="18"/>
  <c r="A36" i="18"/>
  <c r="J35" i="18"/>
  <c r="B35" i="18"/>
  <c r="A35" i="18"/>
  <c r="J34" i="18"/>
  <c r="B34" i="18"/>
  <c r="A34" i="18"/>
  <c r="J33" i="18"/>
  <c r="B33" i="18"/>
  <c r="A33" i="18"/>
  <c r="J32" i="18"/>
  <c r="B32" i="18"/>
  <c r="A32" i="18"/>
  <c r="J31" i="18"/>
  <c r="B31" i="18"/>
  <c r="A31" i="18"/>
  <c r="J30" i="18"/>
  <c r="B30" i="18"/>
  <c r="A30" i="18"/>
  <c r="J29" i="18"/>
  <c r="B29" i="18"/>
  <c r="A29" i="18"/>
  <c r="J28" i="18"/>
  <c r="B28" i="18"/>
  <c r="A28" i="18"/>
  <c r="J27" i="18"/>
  <c r="B27" i="18"/>
  <c r="A27" i="18"/>
  <c r="J26" i="18"/>
  <c r="B26" i="18"/>
  <c r="A26" i="18"/>
  <c r="J25" i="18"/>
  <c r="B25" i="18"/>
  <c r="A25" i="18"/>
  <c r="J24" i="18"/>
  <c r="B24" i="18"/>
  <c r="A24" i="18"/>
  <c r="J23" i="18"/>
  <c r="B23" i="18"/>
  <c r="A23" i="18"/>
  <c r="J22" i="18"/>
  <c r="B22" i="18"/>
  <c r="A22" i="18"/>
  <c r="J21" i="18"/>
  <c r="B21" i="18"/>
  <c r="A21" i="18"/>
  <c r="J20" i="18"/>
  <c r="B20" i="18"/>
  <c r="A20" i="18"/>
  <c r="J19" i="18"/>
  <c r="B19" i="18"/>
  <c r="A19" i="18"/>
  <c r="J18" i="18"/>
  <c r="B18" i="18"/>
  <c r="A18" i="18"/>
  <c r="J17" i="18"/>
  <c r="B17" i="18"/>
  <c r="A17" i="18"/>
  <c r="J16" i="18"/>
  <c r="B16" i="18"/>
  <c r="A16" i="18"/>
  <c r="J15" i="18"/>
  <c r="B15" i="18"/>
  <c r="A15" i="18"/>
  <c r="J14" i="18"/>
  <c r="B14" i="18"/>
  <c r="A14" i="18"/>
  <c r="J13" i="18"/>
  <c r="B13" i="18"/>
  <c r="A13" i="18"/>
  <c r="H12" i="18"/>
  <c r="G12" i="18"/>
  <c r="F12" i="18"/>
  <c r="F71" i="45"/>
  <c r="F70" i="45"/>
  <c r="F69" i="45"/>
  <c r="F68" i="45"/>
  <c r="F67" i="45"/>
  <c r="F66" i="45"/>
  <c r="F65" i="45"/>
  <c r="F64" i="45"/>
  <c r="F63" i="45"/>
  <c r="F62" i="45"/>
  <c r="F61" i="45"/>
  <c r="F60" i="45"/>
  <c r="F59" i="45"/>
  <c r="F58" i="45"/>
  <c r="F57" i="45"/>
  <c r="F56" i="45"/>
  <c r="F55" i="45"/>
  <c r="F54" i="45"/>
  <c r="F53" i="45"/>
  <c r="F52" i="45"/>
  <c r="L12" i="45"/>
  <c r="W31" i="34"/>
  <c r="Y30" i="34"/>
  <c r="E20" i="17"/>
  <c r="B4" i="1"/>
  <c r="A20" i="1" s="1"/>
  <c r="A103" i="17"/>
  <c r="A23" i="17"/>
  <c r="A33" i="17"/>
  <c r="A63" i="17"/>
  <c r="A73" i="17"/>
  <c r="A83" i="17"/>
  <c r="A43" i="17"/>
  <c r="A93" i="17"/>
  <c r="A53" i="17"/>
  <c r="J14" i="19" l="1"/>
  <c r="D10" i="34" s="1"/>
  <c r="O47" i="50"/>
  <c r="O47" i="58"/>
  <c r="O47" i="66"/>
  <c r="O47" i="4"/>
  <c r="N47" i="57"/>
  <c r="N47" i="65"/>
  <c r="N47" i="73"/>
  <c r="M47" i="56"/>
  <c r="M47" i="64"/>
  <c r="M47" i="72"/>
  <c r="O47" i="51"/>
  <c r="O47" i="59"/>
  <c r="O47" i="67"/>
  <c r="N47" i="50"/>
  <c r="N47" i="58"/>
  <c r="N47" i="66"/>
  <c r="N47" i="4"/>
  <c r="M47" i="57"/>
  <c r="M47" i="65"/>
  <c r="M47" i="73"/>
  <c r="N47" i="56"/>
  <c r="O47" i="52"/>
  <c r="O47" i="60"/>
  <c r="O47" i="68"/>
  <c r="N47" i="51"/>
  <c r="N47" i="59"/>
  <c r="N47" i="67"/>
  <c r="M47" i="50"/>
  <c r="M47" i="58"/>
  <c r="M47" i="66"/>
  <c r="M47" i="4"/>
  <c r="N47" i="64"/>
  <c r="O47" i="53"/>
  <c r="O47" i="61"/>
  <c r="O47" i="69"/>
  <c r="N47" i="52"/>
  <c r="N47" i="60"/>
  <c r="N47" i="68"/>
  <c r="M47" i="51"/>
  <c r="M47" i="59"/>
  <c r="M47" i="67"/>
  <c r="O47" i="73"/>
  <c r="M47" i="63"/>
  <c r="O47" i="54"/>
  <c r="O47" i="62"/>
  <c r="O47" i="70"/>
  <c r="N47" i="53"/>
  <c r="N47" i="61"/>
  <c r="N47" i="69"/>
  <c r="M47" i="52"/>
  <c r="M47" i="60"/>
  <c r="M47" i="68"/>
  <c r="N47" i="72"/>
  <c r="O47" i="55"/>
  <c r="O47" i="63"/>
  <c r="O47" i="71"/>
  <c r="N47" i="54"/>
  <c r="N47" i="62"/>
  <c r="N47" i="70"/>
  <c r="M47" i="53"/>
  <c r="M47" i="61"/>
  <c r="M47" i="69"/>
  <c r="O47" i="65"/>
  <c r="M47" i="55"/>
  <c r="O47" i="56"/>
  <c r="O47" i="64"/>
  <c r="O47" i="72"/>
  <c r="N47" i="55"/>
  <c r="N47" i="63"/>
  <c r="N47" i="71"/>
  <c r="M47" i="54"/>
  <c r="M47" i="62"/>
  <c r="M47" i="70"/>
  <c r="O47" i="57"/>
  <c r="M47" i="71"/>
  <c r="K120" i="73"/>
  <c r="A117" i="73"/>
  <c r="B108" i="73"/>
  <c r="H98" i="73"/>
  <c r="H93" i="73"/>
  <c r="B87" i="73"/>
  <c r="B82" i="73"/>
  <c r="B74" i="73"/>
  <c r="B67" i="73"/>
  <c r="A61" i="73"/>
  <c r="R50" i="73"/>
  <c r="L47" i="73"/>
  <c r="B44" i="73"/>
  <c r="B36" i="73"/>
  <c r="B32" i="73"/>
  <c r="B27" i="73"/>
  <c r="B21" i="73"/>
  <c r="H16" i="73"/>
  <c r="W12" i="73"/>
  <c r="W47" i="73" s="1"/>
  <c r="W61" i="73" s="1"/>
  <c r="W76" i="73" s="1"/>
  <c r="W89" i="73" s="1"/>
  <c r="D8" i="73"/>
  <c r="H5" i="73"/>
  <c r="B123" i="72"/>
  <c r="P120" i="72"/>
  <c r="H120" i="72"/>
  <c r="B106" i="72"/>
  <c r="H92" i="72"/>
  <c r="B85" i="72"/>
  <c r="B81" i="72"/>
  <c r="B72" i="72"/>
  <c r="C56" i="72"/>
  <c r="B54" i="72"/>
  <c r="C50" i="72"/>
  <c r="K47" i="72"/>
  <c r="B44" i="72"/>
  <c r="B36" i="72"/>
  <c r="B32" i="72"/>
  <c r="H26" i="72"/>
  <c r="B21" i="72"/>
  <c r="B17" i="72"/>
  <c r="X12" i="72"/>
  <c r="X47" i="72" s="1"/>
  <c r="X61" i="72" s="1"/>
  <c r="X76" i="72" s="1"/>
  <c r="X89" i="72" s="1"/>
  <c r="B121" i="73"/>
  <c r="J120" i="73"/>
  <c r="B115" i="73"/>
  <c r="B107" i="73"/>
  <c r="B98" i="73"/>
  <c r="B93" i="73"/>
  <c r="B86" i="73"/>
  <c r="L81" i="73"/>
  <c r="B73" i="73"/>
  <c r="C56" i="73"/>
  <c r="B54" i="73"/>
  <c r="C50" i="73"/>
  <c r="K47" i="73"/>
  <c r="B40" i="73"/>
  <c r="H35" i="73"/>
  <c r="H31" i="73"/>
  <c r="H26" i="73"/>
  <c r="H20" i="73"/>
  <c r="B16" i="73"/>
  <c r="V12" i="73"/>
  <c r="V47" i="73" s="1"/>
  <c r="V61" i="73" s="1"/>
  <c r="V76" i="73" s="1"/>
  <c r="V89" i="73" s="1"/>
  <c r="B8" i="73"/>
  <c r="B5" i="73"/>
  <c r="O120" i="72"/>
  <c r="B120" i="72"/>
  <c r="B113" i="72"/>
  <c r="A105" i="72"/>
  <c r="B97" i="72"/>
  <c r="B92" i="72"/>
  <c r="H84" i="72"/>
  <c r="B80" i="72"/>
  <c r="B71" i="72"/>
  <c r="B66" i="72"/>
  <c r="B59" i="72"/>
  <c r="B56" i="72"/>
  <c r="B50" i="72"/>
  <c r="J47" i="72"/>
  <c r="B40" i="72"/>
  <c r="H35" i="72"/>
  <c r="H31" i="72"/>
  <c r="B26" i="72"/>
  <c r="H20" i="72"/>
  <c r="H16" i="72"/>
  <c r="W12" i="72"/>
  <c r="W47" i="72" s="1"/>
  <c r="W61" i="72" s="1"/>
  <c r="W76" i="72" s="1"/>
  <c r="W89" i="72" s="1"/>
  <c r="D8" i="72"/>
  <c r="H5" i="72"/>
  <c r="K120" i="71"/>
  <c r="A117" i="71"/>
  <c r="B109" i="71"/>
  <c r="B99" i="71"/>
  <c r="B94" i="71"/>
  <c r="B89" i="71"/>
  <c r="B83" i="71"/>
  <c r="B76" i="71"/>
  <c r="B68" i="71"/>
  <c r="B62" i="71"/>
  <c r="B57" i="71"/>
  <c r="Q120" i="73"/>
  <c r="I120" i="73"/>
  <c r="B114" i="73"/>
  <c r="B106" i="73"/>
  <c r="H92" i="73"/>
  <c r="B85" i="73"/>
  <c r="B81" i="73"/>
  <c r="B72" i="73"/>
  <c r="B66" i="73"/>
  <c r="B59" i="73"/>
  <c r="B56" i="73"/>
  <c r="B50" i="73"/>
  <c r="J47" i="73"/>
  <c r="H43" i="73"/>
  <c r="B35" i="73"/>
  <c r="B31" i="73"/>
  <c r="B26" i="73"/>
  <c r="B20" i="73"/>
  <c r="H15" i="73"/>
  <c r="M12" i="73"/>
  <c r="T47" i="73" s="1"/>
  <c r="M61" i="73" s="1"/>
  <c r="Q76" i="73" s="1"/>
  <c r="M89" i="73" s="1"/>
  <c r="M117" i="73" s="1"/>
  <c r="B7" i="73"/>
  <c r="A4" i="73"/>
  <c r="N120" i="72"/>
  <c r="B102" i="72"/>
  <c r="B96" i="72"/>
  <c r="H91" i="72"/>
  <c r="B79" i="72"/>
  <c r="B70" i="72"/>
  <c r="B53" i="72"/>
  <c r="B49" i="72"/>
  <c r="I47" i="72"/>
  <c r="H43" i="72"/>
  <c r="B35" i="72"/>
  <c r="B31" i="72"/>
  <c r="B20" i="72"/>
  <c r="B16" i="72"/>
  <c r="V12" i="72"/>
  <c r="V47" i="72" s="1"/>
  <c r="V61" i="72" s="1"/>
  <c r="V76" i="72" s="1"/>
  <c r="V89" i="72" s="1"/>
  <c r="B8" i="72"/>
  <c r="B5" i="72"/>
  <c r="B121" i="71"/>
  <c r="J120" i="71"/>
  <c r="B115" i="71"/>
  <c r="B108" i="71"/>
  <c r="H98" i="71"/>
  <c r="H93" i="71"/>
  <c r="B87" i="71"/>
  <c r="B82" i="71"/>
  <c r="B74" i="71"/>
  <c r="B67" i="71"/>
  <c r="A61" i="71"/>
  <c r="B123" i="73"/>
  <c r="P120" i="73"/>
  <c r="H120" i="73"/>
  <c r="B113" i="73"/>
  <c r="A105" i="73"/>
  <c r="B97" i="73"/>
  <c r="B92" i="73"/>
  <c r="H84" i="73"/>
  <c r="B80" i="73"/>
  <c r="B71" i="73"/>
  <c r="B53" i="73"/>
  <c r="B49" i="73"/>
  <c r="I47" i="73"/>
  <c r="B43" i="73"/>
  <c r="H39" i="73"/>
  <c r="H34" i="73"/>
  <c r="B30" i="73"/>
  <c r="B25" i="73"/>
  <c r="B19" i="73"/>
  <c r="H13" i="73"/>
  <c r="H12" i="73"/>
  <c r="R47" i="73" s="1"/>
  <c r="H61" i="73" s="1"/>
  <c r="L76" i="73" s="1"/>
  <c r="H89" i="73" s="1"/>
  <c r="H117" i="73" s="1"/>
  <c r="S6" i="73"/>
  <c r="B122" i="72"/>
  <c r="M120" i="72"/>
  <c r="B119" i="72"/>
  <c r="B112" i="72"/>
  <c r="B101" i="72"/>
  <c r="H95" i="72"/>
  <c r="B91" i="72"/>
  <c r="B84" i="72"/>
  <c r="B78" i="72"/>
  <c r="B69" i="72"/>
  <c r="B65" i="72"/>
  <c r="O120" i="73"/>
  <c r="B120" i="73"/>
  <c r="B102" i="73"/>
  <c r="B96" i="73"/>
  <c r="H91" i="73"/>
  <c r="B79" i="73"/>
  <c r="B70" i="73"/>
  <c r="B65" i="73"/>
  <c r="R48" i="73"/>
  <c r="H47" i="73"/>
  <c r="H42" i="73"/>
  <c r="B39" i="73"/>
  <c r="B34" i="73"/>
  <c r="B29" i="73"/>
  <c r="B24" i="73"/>
  <c r="B12" i="73"/>
  <c r="O6" i="73"/>
  <c r="L120" i="72"/>
  <c r="B118" i="72"/>
  <c r="A111" i="72"/>
  <c r="B100" i="72"/>
  <c r="B95" i="72"/>
  <c r="B90" i="72"/>
  <c r="H83" i="72"/>
  <c r="B77" i="72"/>
  <c r="B64" i="72"/>
  <c r="B58" i="72"/>
  <c r="B55" i="72"/>
  <c r="B52" i="72"/>
  <c r="B48" i="72"/>
  <c r="B47" i="72"/>
  <c r="H42" i="72"/>
  <c r="B39" i="72"/>
  <c r="B34" i="72"/>
  <c r="B29" i="72"/>
  <c r="B24" i="72"/>
  <c r="B19" i="72"/>
  <c r="H13" i="72"/>
  <c r="H12" i="72"/>
  <c r="R47" i="72" s="1"/>
  <c r="H61" i="72" s="1"/>
  <c r="L76" i="72" s="1"/>
  <c r="H89" i="72" s="1"/>
  <c r="H117" i="72" s="1"/>
  <c r="S6" i="72"/>
  <c r="A2" i="72"/>
  <c r="P120" i="71"/>
  <c r="H120" i="71"/>
  <c r="B106" i="71"/>
  <c r="H92" i="71"/>
  <c r="N120" i="73"/>
  <c r="B112" i="73"/>
  <c r="B101" i="73"/>
  <c r="H95" i="73"/>
  <c r="B91" i="73"/>
  <c r="B84" i="73"/>
  <c r="B78" i="73"/>
  <c r="B69" i="73"/>
  <c r="B64" i="73"/>
  <c r="B58" i="73"/>
  <c r="B55" i="73"/>
  <c r="B52" i="73"/>
  <c r="B48" i="73"/>
  <c r="B47" i="73"/>
  <c r="B42" i="73"/>
  <c r="B38" i="73"/>
  <c r="H33" i="73"/>
  <c r="B23" i="73"/>
  <c r="B18" i="73"/>
  <c r="B13" i="73"/>
  <c r="A12" i="73"/>
  <c r="K6" i="73"/>
  <c r="K120" i="72"/>
  <c r="A117" i="72"/>
  <c r="B109" i="72"/>
  <c r="B99" i="72"/>
  <c r="B94" i="72"/>
  <c r="B89" i="72"/>
  <c r="B83" i="72"/>
  <c r="B76" i="72"/>
  <c r="B68" i="72"/>
  <c r="B63" i="72"/>
  <c r="R54" i="72"/>
  <c r="Q47" i="72"/>
  <c r="B45" i="72"/>
  <c r="B42" i="72"/>
  <c r="B38" i="72"/>
  <c r="H33" i="72"/>
  <c r="B23" i="72"/>
  <c r="B12" i="72"/>
  <c r="O6" i="72"/>
  <c r="B122" i="73"/>
  <c r="M120" i="73"/>
  <c r="B119" i="73"/>
  <c r="A111" i="73"/>
  <c r="B100" i="73"/>
  <c r="B95" i="73"/>
  <c r="B90" i="73"/>
  <c r="H83" i="73"/>
  <c r="B77" i="73"/>
  <c r="B63" i="73"/>
  <c r="R54" i="73"/>
  <c r="Q47" i="73"/>
  <c r="B45" i="73"/>
  <c r="H37" i="73"/>
  <c r="B33" i="73"/>
  <c r="B28" i="73"/>
  <c r="B22" i="73"/>
  <c r="H17" i="73"/>
  <c r="Y12" i="73"/>
  <c r="Y47" i="73" s="1"/>
  <c r="Y61" i="73" s="1"/>
  <c r="Y76" i="73" s="1"/>
  <c r="Y89" i="73" s="1"/>
  <c r="A10" i="73"/>
  <c r="D6" i="73"/>
  <c r="B121" i="72"/>
  <c r="J120" i="72"/>
  <c r="B115" i="72"/>
  <c r="B108" i="72"/>
  <c r="H98" i="72"/>
  <c r="H93" i="72"/>
  <c r="B87" i="72"/>
  <c r="B82" i="72"/>
  <c r="B74" i="72"/>
  <c r="B67" i="72"/>
  <c r="B62" i="72"/>
  <c r="B57" i="72"/>
  <c r="B51" i="72"/>
  <c r="P47" i="72"/>
  <c r="H37" i="72"/>
  <c r="B33" i="72"/>
  <c r="B28" i="72"/>
  <c r="B22" i="72"/>
  <c r="B18" i="72"/>
  <c r="B13" i="72"/>
  <c r="A12" i="72"/>
  <c r="K6" i="72"/>
  <c r="L120" i="73"/>
  <c r="B118" i="73"/>
  <c r="B109" i="73"/>
  <c r="B99" i="73"/>
  <c r="B94" i="73"/>
  <c r="B89" i="73"/>
  <c r="B83" i="73"/>
  <c r="B76" i="73"/>
  <c r="B68" i="73"/>
  <c r="B62" i="73"/>
  <c r="B57" i="73"/>
  <c r="B51" i="73"/>
  <c r="P47" i="73"/>
  <c r="H44" i="73"/>
  <c r="B41" i="73"/>
  <c r="B37" i="73"/>
  <c r="H32" i="73"/>
  <c r="H21" i="73"/>
  <c r="B17" i="73"/>
  <c r="X12" i="73"/>
  <c r="X47" i="73" s="1"/>
  <c r="X61" i="73" s="1"/>
  <c r="X76" i="73" s="1"/>
  <c r="X89" i="73" s="1"/>
  <c r="K8" i="73"/>
  <c r="B6" i="73"/>
  <c r="Q120" i="72"/>
  <c r="I120" i="72"/>
  <c r="B114" i="72"/>
  <c r="B107" i="72"/>
  <c r="B98" i="72"/>
  <c r="B93" i="72"/>
  <c r="B86" i="72"/>
  <c r="L81" i="72"/>
  <c r="B73" i="72"/>
  <c r="A61" i="72"/>
  <c r="R50" i="72"/>
  <c r="L47" i="72"/>
  <c r="H44" i="72"/>
  <c r="B41" i="72"/>
  <c r="B37" i="72"/>
  <c r="H32" i="72"/>
  <c r="B27" i="72"/>
  <c r="H21" i="72"/>
  <c r="H17" i="72"/>
  <c r="Y12" i="72"/>
  <c r="Y47" i="72" s="1"/>
  <c r="Y61" i="72" s="1"/>
  <c r="Y76" i="72" s="1"/>
  <c r="Y89" i="72" s="1"/>
  <c r="A10" i="72"/>
  <c r="D6" i="72"/>
  <c r="B122" i="71"/>
  <c r="M120" i="71"/>
  <c r="B119" i="71"/>
  <c r="B112" i="71"/>
  <c r="B101" i="71"/>
  <c r="H95" i="71"/>
  <c r="B91" i="71"/>
  <c r="B84" i="71"/>
  <c r="B78" i="71"/>
  <c r="B69" i="71"/>
  <c r="B64" i="71"/>
  <c r="B58" i="71"/>
  <c r="B55" i="71"/>
  <c r="B52" i="71"/>
  <c r="B48" i="71"/>
  <c r="B47" i="71"/>
  <c r="H42" i="71"/>
  <c r="B39" i="71"/>
  <c r="B34" i="71"/>
  <c r="B29" i="71"/>
  <c r="B25" i="71"/>
  <c r="H15" i="71"/>
  <c r="M12" i="71"/>
  <c r="T47" i="71" s="1"/>
  <c r="M61" i="71" s="1"/>
  <c r="Q76" i="71" s="1"/>
  <c r="M89" i="71" s="1"/>
  <c r="M117" i="71" s="1"/>
  <c r="B7" i="71"/>
  <c r="A4" i="71"/>
  <c r="O120" i="70"/>
  <c r="B120" i="70"/>
  <c r="B113" i="70"/>
  <c r="A105" i="70"/>
  <c r="B97" i="70"/>
  <c r="B92" i="70"/>
  <c r="H84" i="70"/>
  <c r="B80" i="70"/>
  <c r="B71" i="70"/>
  <c r="B66" i="70"/>
  <c r="H47" i="72"/>
  <c r="H34" i="72"/>
  <c r="M12" i="72"/>
  <c r="T47" i="72" s="1"/>
  <c r="M61" i="72" s="1"/>
  <c r="Q76" i="72" s="1"/>
  <c r="M89" i="72" s="1"/>
  <c r="M117" i="72" s="1"/>
  <c r="O120" i="71"/>
  <c r="B113" i="71"/>
  <c r="B86" i="71"/>
  <c r="B79" i="71"/>
  <c r="B66" i="71"/>
  <c r="C50" i="71"/>
  <c r="J47" i="71"/>
  <c r="H43" i="71"/>
  <c r="H39" i="71"/>
  <c r="H33" i="71"/>
  <c r="B28" i="71"/>
  <c r="B22" i="71"/>
  <c r="H17" i="71"/>
  <c r="X12" i="71"/>
  <c r="X47" i="71" s="1"/>
  <c r="X61" i="71" s="1"/>
  <c r="X76" i="71" s="1"/>
  <c r="X89" i="71" s="1"/>
  <c r="D8" i="71"/>
  <c r="B5" i="71"/>
  <c r="N120" i="70"/>
  <c r="B119" i="70"/>
  <c r="A111" i="70"/>
  <c r="B99" i="70"/>
  <c r="H93" i="70"/>
  <c r="B86" i="70"/>
  <c r="B81" i="70"/>
  <c r="B70" i="70"/>
  <c r="B65" i="70"/>
  <c r="R48" i="70"/>
  <c r="H47" i="70"/>
  <c r="B43" i="70"/>
  <c r="H39" i="70"/>
  <c r="H34" i="70"/>
  <c r="B30" i="70"/>
  <c r="B25" i="70"/>
  <c r="H15" i="70"/>
  <c r="M12" i="70"/>
  <c r="T47" i="70" s="1"/>
  <c r="M61" i="70" s="1"/>
  <c r="Q76" i="70" s="1"/>
  <c r="M89" i="70" s="1"/>
  <c r="M117" i="70" s="1"/>
  <c r="B7" i="70"/>
  <c r="A4" i="70"/>
  <c r="B30" i="72"/>
  <c r="K8" i="72"/>
  <c r="B123" i="71"/>
  <c r="N120" i="71"/>
  <c r="B97" i="71"/>
  <c r="B85" i="71"/>
  <c r="B77" i="71"/>
  <c r="B54" i="71"/>
  <c r="B50" i="71"/>
  <c r="I47" i="71"/>
  <c r="B43" i="71"/>
  <c r="B38" i="71"/>
  <c r="B33" i="71"/>
  <c r="H21" i="71"/>
  <c r="B17" i="71"/>
  <c r="W12" i="71"/>
  <c r="W47" i="71" s="1"/>
  <c r="W61" i="71" s="1"/>
  <c r="W76" i="71" s="1"/>
  <c r="W89" i="71" s="1"/>
  <c r="B8" i="71"/>
  <c r="A2" i="71"/>
  <c r="M120" i="70"/>
  <c r="B118" i="70"/>
  <c r="B109" i="70"/>
  <c r="H98" i="70"/>
  <c r="B93" i="70"/>
  <c r="B85" i="70"/>
  <c r="B79" i="70"/>
  <c r="B69" i="70"/>
  <c r="B64" i="70"/>
  <c r="B58" i="70"/>
  <c r="B55" i="70"/>
  <c r="B52" i="70"/>
  <c r="B48" i="70"/>
  <c r="B47" i="70"/>
  <c r="H42" i="70"/>
  <c r="B39" i="70"/>
  <c r="B34" i="70"/>
  <c r="B29" i="70"/>
  <c r="B24" i="70"/>
  <c r="B19" i="70"/>
  <c r="H13" i="70"/>
  <c r="H12" i="70"/>
  <c r="R47" i="70" s="1"/>
  <c r="H61" i="70" s="1"/>
  <c r="L76" i="70" s="1"/>
  <c r="H89" i="70" s="1"/>
  <c r="H117" i="70" s="1"/>
  <c r="S6" i="70"/>
  <c r="B7" i="72"/>
  <c r="L120" i="71"/>
  <c r="A111" i="71"/>
  <c r="B96" i="71"/>
  <c r="H84" i="71"/>
  <c r="B73" i="71"/>
  <c r="B65" i="71"/>
  <c r="C56" i="71"/>
  <c r="B49" i="71"/>
  <c r="H47" i="71"/>
  <c r="B42" i="71"/>
  <c r="H37" i="71"/>
  <c r="H32" i="71"/>
  <c r="B27" i="71"/>
  <c r="B21" i="71"/>
  <c r="H16" i="71"/>
  <c r="V12" i="71"/>
  <c r="V47" i="71" s="1"/>
  <c r="V61" i="71" s="1"/>
  <c r="V76" i="71" s="1"/>
  <c r="V89" i="71" s="1"/>
  <c r="S6" i="71"/>
  <c r="B122" i="70"/>
  <c r="L120" i="70"/>
  <c r="A117" i="70"/>
  <c r="B108" i="70"/>
  <c r="B43" i="72"/>
  <c r="B25" i="72"/>
  <c r="B6" i="72"/>
  <c r="I120" i="71"/>
  <c r="B107" i="71"/>
  <c r="B95" i="71"/>
  <c r="B72" i="71"/>
  <c r="B63" i="71"/>
  <c r="B56" i="71"/>
  <c r="B53" i="71"/>
  <c r="R48" i="71"/>
  <c r="B45" i="71"/>
  <c r="B37" i="71"/>
  <c r="B32" i="71"/>
  <c r="H26" i="71"/>
  <c r="H20" i="71"/>
  <c r="B16" i="71"/>
  <c r="H12" i="71"/>
  <c r="R47" i="71" s="1"/>
  <c r="H61" i="71" s="1"/>
  <c r="L76" i="71" s="1"/>
  <c r="H89" i="71" s="1"/>
  <c r="H117" i="71" s="1"/>
  <c r="O6" i="71"/>
  <c r="K120" i="70"/>
  <c r="B115" i="70"/>
  <c r="B107" i="70"/>
  <c r="H91" i="70"/>
  <c r="B84" i="70"/>
  <c r="B77" i="70"/>
  <c r="B68" i="70"/>
  <c r="B62" i="70"/>
  <c r="B57" i="70"/>
  <c r="B51" i="70"/>
  <c r="P47" i="70"/>
  <c r="H37" i="70"/>
  <c r="B33" i="70"/>
  <c r="B28" i="70"/>
  <c r="B22" i="70"/>
  <c r="B18" i="70"/>
  <c r="B13" i="70"/>
  <c r="A12" i="70"/>
  <c r="K6" i="70"/>
  <c r="K120" i="69"/>
  <c r="A117" i="69"/>
  <c r="B108" i="69"/>
  <c r="H98" i="69"/>
  <c r="H93" i="69"/>
  <c r="B87" i="69"/>
  <c r="B82" i="69"/>
  <c r="B74" i="69"/>
  <c r="B67" i="69"/>
  <c r="B63" i="69"/>
  <c r="R54" i="69"/>
  <c r="Q47" i="69"/>
  <c r="B45" i="69"/>
  <c r="H37" i="69"/>
  <c r="B33" i="69"/>
  <c r="B28" i="69"/>
  <c r="B22" i="69"/>
  <c r="H17" i="69"/>
  <c r="Y12" i="69"/>
  <c r="Y47" i="69" s="1"/>
  <c r="Y61" i="69" s="1"/>
  <c r="Y76" i="69" s="1"/>
  <c r="Y89" i="69" s="1"/>
  <c r="A4" i="72"/>
  <c r="B120" i="71"/>
  <c r="A105" i="71"/>
  <c r="B93" i="71"/>
  <c r="H83" i="71"/>
  <c r="B71" i="71"/>
  <c r="Q47" i="71"/>
  <c r="B41" i="71"/>
  <c r="B36" i="71"/>
  <c r="H31" i="71"/>
  <c r="B26" i="71"/>
  <c r="B20" i="71"/>
  <c r="H13" i="71"/>
  <c r="B12" i="71"/>
  <c r="K6" i="71"/>
  <c r="J120" i="70"/>
  <c r="B114" i="70"/>
  <c r="B106" i="70"/>
  <c r="B96" i="70"/>
  <c r="B91" i="70"/>
  <c r="H83" i="70"/>
  <c r="B76" i="70"/>
  <c r="B67" i="70"/>
  <c r="A61" i="70"/>
  <c r="R50" i="70"/>
  <c r="L47" i="70"/>
  <c r="H44" i="70"/>
  <c r="B41" i="70"/>
  <c r="B37" i="70"/>
  <c r="H32" i="70"/>
  <c r="B27" i="70"/>
  <c r="H21" i="70"/>
  <c r="H17" i="70"/>
  <c r="Y12" i="70"/>
  <c r="Y47" i="70" s="1"/>
  <c r="Y61" i="70" s="1"/>
  <c r="Y76" i="70" s="1"/>
  <c r="Y89" i="70" s="1"/>
  <c r="A10" i="70"/>
  <c r="D6" i="70"/>
  <c r="B121" i="69"/>
  <c r="J120" i="69"/>
  <c r="B115" i="69"/>
  <c r="B107" i="69"/>
  <c r="B98" i="69"/>
  <c r="B93" i="69"/>
  <c r="B86" i="69"/>
  <c r="L81" i="69"/>
  <c r="B73" i="69"/>
  <c r="B62" i="69"/>
  <c r="B57" i="69"/>
  <c r="B51" i="69"/>
  <c r="P47" i="69"/>
  <c r="H44" i="69"/>
  <c r="B41" i="69"/>
  <c r="B37" i="69"/>
  <c r="H32" i="69"/>
  <c r="B27" i="69"/>
  <c r="H21" i="69"/>
  <c r="B17" i="69"/>
  <c r="X12" i="69"/>
  <c r="X47" i="69" s="1"/>
  <c r="X61" i="69" s="1"/>
  <c r="X76" i="69" s="1"/>
  <c r="X89" i="69" s="1"/>
  <c r="K8" i="69"/>
  <c r="B6" i="69"/>
  <c r="P120" i="68"/>
  <c r="H120" i="68"/>
  <c r="B106" i="68"/>
  <c r="H92" i="68"/>
  <c r="B85" i="68"/>
  <c r="B81" i="68"/>
  <c r="B72" i="68"/>
  <c r="B66" i="68"/>
  <c r="B59" i="68"/>
  <c r="B56" i="68"/>
  <c r="B50" i="68"/>
  <c r="J47" i="68"/>
  <c r="B40" i="68"/>
  <c r="H35" i="68"/>
  <c r="H31" i="68"/>
  <c r="H26" i="68"/>
  <c r="B102" i="71"/>
  <c r="B92" i="71"/>
  <c r="L81" i="71"/>
  <c r="B70" i="71"/>
  <c r="B59" i="71"/>
  <c r="P47" i="71"/>
  <c r="H44" i="71"/>
  <c r="H35" i="71"/>
  <c r="B31" i="71"/>
  <c r="B19" i="71"/>
  <c r="A12" i="71"/>
  <c r="D6" i="71"/>
  <c r="B121" i="70"/>
  <c r="I120" i="70"/>
  <c r="B102" i="70"/>
  <c r="H95" i="70"/>
  <c r="B90" i="70"/>
  <c r="B83" i="70"/>
  <c r="B74" i="70"/>
  <c r="H15" i="72"/>
  <c r="B124" i="71"/>
  <c r="B118" i="71"/>
  <c r="B100" i="71"/>
  <c r="H91" i="71"/>
  <c r="B81" i="71"/>
  <c r="R54" i="71"/>
  <c r="B51" i="71"/>
  <c r="L47" i="71"/>
  <c r="B44" i="71"/>
  <c r="B40" i="71"/>
  <c r="B35" i="71"/>
  <c r="B30" i="71"/>
  <c r="B24" i="71"/>
  <c r="B13" i="71"/>
  <c r="A10" i="71"/>
  <c r="B6" i="71"/>
  <c r="Q120" i="70"/>
  <c r="H120" i="70"/>
  <c r="B101" i="70"/>
  <c r="B95" i="70"/>
  <c r="B89" i="70"/>
  <c r="B82" i="70"/>
  <c r="B73" i="70"/>
  <c r="B59" i="70"/>
  <c r="B56" i="70"/>
  <c r="B50" i="70"/>
  <c r="J47" i="70"/>
  <c r="B40" i="70"/>
  <c r="H35" i="70"/>
  <c r="H31" i="70"/>
  <c r="B26" i="70"/>
  <c r="H20" i="70"/>
  <c r="H16" i="70"/>
  <c r="W12" i="70"/>
  <c r="W47" i="70" s="1"/>
  <c r="W61" i="70" s="1"/>
  <c r="W76" i="70" s="1"/>
  <c r="W89" i="70" s="1"/>
  <c r="D8" i="70"/>
  <c r="H5" i="70"/>
  <c r="B123" i="69"/>
  <c r="P120" i="69"/>
  <c r="H120" i="69"/>
  <c r="B113" i="69"/>
  <c r="A105" i="69"/>
  <c r="B97" i="69"/>
  <c r="B92" i="69"/>
  <c r="H84" i="69"/>
  <c r="B80" i="69"/>
  <c r="B71" i="69"/>
  <c r="B66" i="69"/>
  <c r="C56" i="69"/>
  <c r="B54" i="69"/>
  <c r="C50" i="69"/>
  <c r="K47" i="69"/>
  <c r="B40" i="69"/>
  <c r="H35" i="69"/>
  <c r="H31" i="69"/>
  <c r="B26" i="69"/>
  <c r="H20" i="69"/>
  <c r="B16" i="69"/>
  <c r="V12" i="69"/>
  <c r="V47" i="69" s="1"/>
  <c r="V61" i="69" s="1"/>
  <c r="V76" i="69" s="1"/>
  <c r="V89" i="69" s="1"/>
  <c r="B8" i="69"/>
  <c r="B5" i="69"/>
  <c r="N120" i="68"/>
  <c r="B102" i="68"/>
  <c r="B96" i="68"/>
  <c r="H91" i="68"/>
  <c r="B79" i="68"/>
  <c r="B70" i="68"/>
  <c r="B65" i="68"/>
  <c r="R50" i="71"/>
  <c r="P120" i="70"/>
  <c r="B94" i="70"/>
  <c r="C56" i="70"/>
  <c r="B53" i="70"/>
  <c r="B45" i="70"/>
  <c r="H26" i="70"/>
  <c r="B5" i="70"/>
  <c r="B120" i="69"/>
  <c r="B109" i="69"/>
  <c r="H95" i="69"/>
  <c r="B85" i="69"/>
  <c r="B77" i="69"/>
  <c r="B50" i="69"/>
  <c r="B47" i="69"/>
  <c r="B34" i="69"/>
  <c r="B18" i="69"/>
  <c r="H12" i="69"/>
  <c r="R47" i="69" s="1"/>
  <c r="H61" i="69" s="1"/>
  <c r="L76" i="69" s="1"/>
  <c r="H89" i="69" s="1"/>
  <c r="H117" i="69" s="1"/>
  <c r="K6" i="69"/>
  <c r="M120" i="68"/>
  <c r="B118" i="68"/>
  <c r="B109" i="68"/>
  <c r="B98" i="68"/>
  <c r="B92" i="68"/>
  <c r="B84" i="68"/>
  <c r="B76" i="68"/>
  <c r="B55" i="68"/>
  <c r="B52" i="68"/>
  <c r="Q47" i="68"/>
  <c r="B37" i="68"/>
  <c r="B32" i="68"/>
  <c r="B26" i="68"/>
  <c r="B20" i="68"/>
  <c r="B16" i="68"/>
  <c r="V12" i="68"/>
  <c r="V47" i="68" s="1"/>
  <c r="V61" i="68" s="1"/>
  <c r="V76" i="68" s="1"/>
  <c r="V89" i="68" s="1"/>
  <c r="B8" i="68"/>
  <c r="B5" i="68"/>
  <c r="O120" i="67"/>
  <c r="B120" i="67"/>
  <c r="B102" i="67"/>
  <c r="B96" i="67"/>
  <c r="H91" i="67"/>
  <c r="Q120" i="71"/>
  <c r="B80" i="71"/>
  <c r="K47" i="71"/>
  <c r="B23" i="71"/>
  <c r="H92" i="70"/>
  <c r="B38" i="70"/>
  <c r="X12" i="70"/>
  <c r="X47" i="70" s="1"/>
  <c r="X61" i="70" s="1"/>
  <c r="X76" i="70" s="1"/>
  <c r="X89" i="70" s="1"/>
  <c r="B106" i="69"/>
  <c r="B95" i="69"/>
  <c r="B76" i="69"/>
  <c r="B65" i="69"/>
  <c r="B58" i="69"/>
  <c r="B49" i="69"/>
  <c r="B44" i="69"/>
  <c r="H33" i="69"/>
  <c r="B25" i="69"/>
  <c r="H16" i="69"/>
  <c r="B12" i="69"/>
  <c r="D6" i="69"/>
  <c r="L120" i="68"/>
  <c r="A117" i="68"/>
  <c r="B108" i="68"/>
  <c r="B91" i="68"/>
  <c r="H83" i="68"/>
  <c r="B74" i="68"/>
  <c r="B58" i="68"/>
  <c r="R54" i="68"/>
  <c r="P47" i="68"/>
  <c r="H44" i="68"/>
  <c r="B41" i="68"/>
  <c r="B36" i="68"/>
  <c r="B31" i="68"/>
  <c r="B25" i="68"/>
  <c r="H15" i="68"/>
  <c r="M12" i="68"/>
  <c r="T47" i="68" s="1"/>
  <c r="M61" i="68" s="1"/>
  <c r="Q76" i="68" s="1"/>
  <c r="M89" i="68" s="1"/>
  <c r="M117" i="68" s="1"/>
  <c r="B7" i="68"/>
  <c r="A4" i="68"/>
  <c r="N120" i="67"/>
  <c r="B112" i="67"/>
  <c r="B101" i="67"/>
  <c r="H95" i="67"/>
  <c r="B91" i="67"/>
  <c r="B84" i="67"/>
  <c r="B78" i="67"/>
  <c r="B69" i="67"/>
  <c r="B65" i="67"/>
  <c r="B87" i="70"/>
  <c r="B63" i="70"/>
  <c r="B44" i="70"/>
  <c r="B36" i="70"/>
  <c r="B23" i="70"/>
  <c r="V12" i="70"/>
  <c r="V47" i="70" s="1"/>
  <c r="V61" i="70" s="1"/>
  <c r="V76" i="70" s="1"/>
  <c r="V89" i="70" s="1"/>
  <c r="Q120" i="69"/>
  <c r="B119" i="69"/>
  <c r="B102" i="69"/>
  <c r="B94" i="69"/>
  <c r="B84" i="69"/>
  <c r="B72" i="69"/>
  <c r="B64" i="69"/>
  <c r="R48" i="69"/>
  <c r="H39" i="69"/>
  <c r="B32" i="69"/>
  <c r="B24" i="69"/>
  <c r="H15" i="69"/>
  <c r="A12" i="69"/>
  <c r="H5" i="69"/>
  <c r="B122" i="68"/>
  <c r="K120" i="68"/>
  <c r="B115" i="68"/>
  <c r="B107" i="68"/>
  <c r="B97" i="68"/>
  <c r="B90" i="68"/>
  <c r="B83" i="68"/>
  <c r="B73" i="68"/>
  <c r="B64" i="68"/>
  <c r="B51" i="68"/>
  <c r="L47" i="68"/>
  <c r="B44" i="68"/>
  <c r="B35" i="68"/>
  <c r="B30" i="68"/>
  <c r="B24" i="68"/>
  <c r="B19" i="68"/>
  <c r="H13" i="68"/>
  <c r="H12" i="68"/>
  <c r="R47" i="68" s="1"/>
  <c r="H61" i="68" s="1"/>
  <c r="L76" i="68" s="1"/>
  <c r="H89" i="68" s="1"/>
  <c r="H117" i="68" s="1"/>
  <c r="S6" i="68"/>
  <c r="A2" i="68"/>
  <c r="B122" i="67"/>
  <c r="M120" i="67"/>
  <c r="B119" i="67"/>
  <c r="A111" i="67"/>
  <c r="B100" i="67"/>
  <c r="B95" i="67"/>
  <c r="B90" i="67"/>
  <c r="H83" i="67"/>
  <c r="B77" i="67"/>
  <c r="B64" i="67"/>
  <c r="B58" i="67"/>
  <c r="B55" i="67"/>
  <c r="B52" i="67"/>
  <c r="B48" i="67"/>
  <c r="B47" i="67"/>
  <c r="B42" i="67"/>
  <c r="B38" i="67"/>
  <c r="H33" i="67"/>
  <c r="B23" i="67"/>
  <c r="B18" i="67"/>
  <c r="B13" i="67"/>
  <c r="A12" i="67"/>
  <c r="K6" i="67"/>
  <c r="K120" i="66"/>
  <c r="A117" i="66"/>
  <c r="B109" i="66"/>
  <c r="B99" i="66"/>
  <c r="B94" i="66"/>
  <c r="B89" i="66"/>
  <c r="B83" i="66"/>
  <c r="B76" i="66"/>
  <c r="B68" i="66"/>
  <c r="B62" i="66"/>
  <c r="B57" i="66"/>
  <c r="B51" i="66"/>
  <c r="P47" i="66"/>
  <c r="B114" i="71"/>
  <c r="B18" i="71"/>
  <c r="B123" i="70"/>
  <c r="R54" i="70"/>
  <c r="C50" i="70"/>
  <c r="B35" i="70"/>
  <c r="B21" i="70"/>
  <c r="B12" i="70"/>
  <c r="O120" i="69"/>
  <c r="B118" i="69"/>
  <c r="B101" i="69"/>
  <c r="H92" i="69"/>
  <c r="H83" i="69"/>
  <c r="B70" i="69"/>
  <c r="B53" i="69"/>
  <c r="B48" i="69"/>
  <c r="H43" i="69"/>
  <c r="B39" i="69"/>
  <c r="B31" i="69"/>
  <c r="B23" i="69"/>
  <c r="H13" i="69"/>
  <c r="A10" i="69"/>
  <c r="A4" i="69"/>
  <c r="J120" i="68"/>
  <c r="B114" i="68"/>
  <c r="A105" i="68"/>
  <c r="H95" i="68"/>
  <c r="B89" i="68"/>
  <c r="B82" i="68"/>
  <c r="B71" i="68"/>
  <c r="B63" i="68"/>
  <c r="B57" i="68"/>
  <c r="R50" i="68"/>
  <c r="K47" i="68"/>
  <c r="H34" i="68"/>
  <c r="B29" i="68"/>
  <c r="B23" i="68"/>
  <c r="B12" i="68"/>
  <c r="O6" i="68"/>
  <c r="L120" i="67"/>
  <c r="B118" i="67"/>
  <c r="B109" i="67"/>
  <c r="B99" i="67"/>
  <c r="B94" i="67"/>
  <c r="B89" i="67"/>
  <c r="B83" i="67"/>
  <c r="B76" i="67"/>
  <c r="B68" i="67"/>
  <c r="B63" i="67"/>
  <c r="R54" i="67"/>
  <c r="Q47" i="67"/>
  <c r="B45" i="67"/>
  <c r="H37" i="67"/>
  <c r="B33" i="67"/>
  <c r="B28" i="67"/>
  <c r="B22" i="67"/>
  <c r="H17" i="67"/>
  <c r="Y12" i="67"/>
  <c r="Y47" i="67" s="1"/>
  <c r="Y61" i="67" s="1"/>
  <c r="Y76" i="67" s="1"/>
  <c r="Y89" i="67" s="1"/>
  <c r="A10" i="67"/>
  <c r="D6" i="67"/>
  <c r="B121" i="66"/>
  <c r="J120" i="66"/>
  <c r="B115" i="66"/>
  <c r="B108" i="66"/>
  <c r="H98" i="66"/>
  <c r="H93" i="66"/>
  <c r="B87" i="66"/>
  <c r="B82" i="66"/>
  <c r="B74" i="66"/>
  <c r="B67" i="66"/>
  <c r="A61" i="66"/>
  <c r="B112" i="70"/>
  <c r="L81" i="70"/>
  <c r="B49" i="70"/>
  <c r="H43" i="70"/>
  <c r="H33" i="70"/>
  <c r="B20" i="70"/>
  <c r="K8" i="70"/>
  <c r="N120" i="69"/>
  <c r="B114" i="69"/>
  <c r="B100" i="69"/>
  <c r="H91" i="69"/>
  <c r="B83" i="69"/>
  <c r="B69" i="69"/>
  <c r="A61" i="69"/>
  <c r="B56" i="69"/>
  <c r="L47" i="69"/>
  <c r="B43" i="69"/>
  <c r="B38" i="69"/>
  <c r="B30" i="69"/>
  <c r="B21" i="69"/>
  <c r="D8" i="69"/>
  <c r="A2" i="69"/>
  <c r="I120" i="68"/>
  <c r="B113" i="68"/>
  <c r="B101" i="68"/>
  <c r="B95" i="68"/>
  <c r="B87" i="68"/>
  <c r="L81" i="68"/>
  <c r="B69" i="68"/>
  <c r="B62" i="68"/>
  <c r="B54" i="68"/>
  <c r="C50" i="68"/>
  <c r="I47" i="68"/>
  <c r="H43" i="68"/>
  <c r="H39" i="68"/>
  <c r="B34" i="68"/>
  <c r="B22" i="68"/>
  <c r="B18" i="68"/>
  <c r="B13" i="68"/>
  <c r="A12" i="68"/>
  <c r="K6" i="68"/>
  <c r="K120" i="67"/>
  <c r="A117" i="67"/>
  <c r="B108" i="67"/>
  <c r="H98" i="67"/>
  <c r="H93" i="67"/>
  <c r="B87" i="67"/>
  <c r="B82" i="67"/>
  <c r="B74" i="67"/>
  <c r="B67" i="67"/>
  <c r="B62" i="67"/>
  <c r="B57" i="67"/>
  <c r="H39" i="72"/>
  <c r="B98" i="71"/>
  <c r="H34" i="71"/>
  <c r="Y12" i="71"/>
  <c r="Y47" i="71" s="1"/>
  <c r="Y61" i="71" s="1"/>
  <c r="Y76" i="71" s="1"/>
  <c r="Y89" i="71" s="1"/>
  <c r="B100" i="70"/>
  <c r="B78" i="70"/>
  <c r="Q47" i="70"/>
  <c r="B42" i="70"/>
  <c r="B32" i="70"/>
  <c r="B8" i="70"/>
  <c r="M120" i="69"/>
  <c r="B99" i="69"/>
  <c r="B91" i="69"/>
  <c r="B81" i="69"/>
  <c r="B52" i="69"/>
  <c r="J47" i="69"/>
  <c r="H42" i="69"/>
  <c r="B36" i="69"/>
  <c r="B29" i="69"/>
  <c r="B20" i="69"/>
  <c r="B13" i="69"/>
  <c r="B7" i="69"/>
  <c r="B121" i="68"/>
  <c r="B120" i="68"/>
  <c r="B100" i="68"/>
  <c r="B94" i="68"/>
  <c r="B86" i="68"/>
  <c r="B80" i="68"/>
  <c r="A61" i="68"/>
  <c r="C56" i="68"/>
  <c r="B49" i="68"/>
  <c r="H47" i="68"/>
  <c r="B43" i="68"/>
  <c r="B39" i="68"/>
  <c r="H33" i="68"/>
  <c r="B28" i="68"/>
  <c r="H21" i="68"/>
  <c r="H17" i="68"/>
  <c r="Y12" i="68"/>
  <c r="Y47" i="68" s="1"/>
  <c r="Y61" i="68" s="1"/>
  <c r="Y76" i="68" s="1"/>
  <c r="Y89" i="68" s="1"/>
  <c r="A10" i="68"/>
  <c r="D6" i="68"/>
  <c r="B121" i="67"/>
  <c r="J120" i="67"/>
  <c r="B115" i="67"/>
  <c r="B107" i="67"/>
  <c r="B98" i="67"/>
  <c r="B93" i="67"/>
  <c r="B86" i="67"/>
  <c r="L81" i="67"/>
  <c r="B73" i="67"/>
  <c r="A61" i="67"/>
  <c r="R50" i="67"/>
  <c r="L47" i="67"/>
  <c r="B44" i="67"/>
  <c r="B36" i="67"/>
  <c r="B32" i="67"/>
  <c r="H26" i="67"/>
  <c r="B21" i="67"/>
  <c r="H16" i="67"/>
  <c r="W12" i="67"/>
  <c r="W47" i="67" s="1"/>
  <c r="W61" i="67" s="1"/>
  <c r="W76" i="67" s="1"/>
  <c r="W89" i="67" s="1"/>
  <c r="D8" i="67"/>
  <c r="H5" i="67"/>
  <c r="P120" i="66"/>
  <c r="H120" i="66"/>
  <c r="B106" i="66"/>
  <c r="H92" i="66"/>
  <c r="B85" i="66"/>
  <c r="B81" i="66"/>
  <c r="B72" i="66"/>
  <c r="B66" i="66"/>
  <c r="B59" i="66"/>
  <c r="B56" i="66"/>
  <c r="B6" i="70"/>
  <c r="B96" i="69"/>
  <c r="H84" i="68"/>
  <c r="B47" i="68"/>
  <c r="B21" i="68"/>
  <c r="W12" i="68"/>
  <c r="W47" i="68" s="1"/>
  <c r="W61" i="68" s="1"/>
  <c r="W76" i="68" s="1"/>
  <c r="W89" i="68" s="1"/>
  <c r="B123" i="67"/>
  <c r="H120" i="67"/>
  <c r="B97" i="67"/>
  <c r="B79" i="67"/>
  <c r="J47" i="67"/>
  <c r="B35" i="67"/>
  <c r="B27" i="67"/>
  <c r="B19" i="67"/>
  <c r="V12" i="67"/>
  <c r="V47" i="67" s="1"/>
  <c r="V61" i="67" s="1"/>
  <c r="V76" i="67" s="1"/>
  <c r="V89" i="67" s="1"/>
  <c r="O6" i="67"/>
  <c r="B123" i="66"/>
  <c r="O120" i="66"/>
  <c r="B118" i="66"/>
  <c r="B102" i="66"/>
  <c r="B95" i="66"/>
  <c r="B73" i="66"/>
  <c r="B64" i="66"/>
  <c r="C56" i="66"/>
  <c r="B49" i="66"/>
  <c r="H47" i="66"/>
  <c r="H42" i="66"/>
  <c r="B39" i="66"/>
  <c r="B34" i="66"/>
  <c r="B29" i="66"/>
  <c r="B25" i="66"/>
  <c r="H15" i="66"/>
  <c r="M12" i="66"/>
  <c r="T47" i="66" s="1"/>
  <c r="M61" i="66" s="1"/>
  <c r="Q76" i="66" s="1"/>
  <c r="M89" i="66" s="1"/>
  <c r="M117" i="66" s="1"/>
  <c r="B7" i="66"/>
  <c r="A4" i="66"/>
  <c r="O120" i="65"/>
  <c r="B120" i="65"/>
  <c r="B113" i="65"/>
  <c r="A105" i="65"/>
  <c r="B97" i="65"/>
  <c r="B92" i="65"/>
  <c r="H84" i="65"/>
  <c r="B80" i="65"/>
  <c r="B71" i="65"/>
  <c r="B66" i="65"/>
  <c r="B59" i="65"/>
  <c r="B56" i="65"/>
  <c r="B50" i="65"/>
  <c r="J47" i="65"/>
  <c r="B40" i="65"/>
  <c r="H35" i="65"/>
  <c r="H31" i="65"/>
  <c r="B26" i="65"/>
  <c r="B20" i="65"/>
  <c r="B16" i="65"/>
  <c r="V12" i="65"/>
  <c r="V47" i="65" s="1"/>
  <c r="V61" i="65" s="1"/>
  <c r="V76" i="65" s="1"/>
  <c r="V89" i="65" s="1"/>
  <c r="B8" i="65"/>
  <c r="B5" i="65"/>
  <c r="O120" i="64"/>
  <c r="B120" i="64"/>
  <c r="B102" i="64"/>
  <c r="B96" i="64"/>
  <c r="H91" i="64"/>
  <c r="B79" i="64"/>
  <c r="B70" i="64"/>
  <c r="B53" i="64"/>
  <c r="B49" i="64"/>
  <c r="I47" i="64"/>
  <c r="B43" i="64"/>
  <c r="H39" i="64"/>
  <c r="H34" i="64"/>
  <c r="B30" i="64"/>
  <c r="B23" i="64"/>
  <c r="B18" i="64"/>
  <c r="B13" i="64"/>
  <c r="A12" i="64"/>
  <c r="K6" i="64"/>
  <c r="B121" i="63"/>
  <c r="J120" i="63"/>
  <c r="B115" i="63"/>
  <c r="B107" i="63"/>
  <c r="B31" i="70"/>
  <c r="L120" i="69"/>
  <c r="B90" i="69"/>
  <c r="R50" i="69"/>
  <c r="B35" i="69"/>
  <c r="W12" i="69"/>
  <c r="W47" i="69" s="1"/>
  <c r="W61" i="69" s="1"/>
  <c r="W76" i="69" s="1"/>
  <c r="W89" i="69" s="1"/>
  <c r="B112" i="68"/>
  <c r="B45" i="68"/>
  <c r="B38" i="68"/>
  <c r="H20" i="68"/>
  <c r="K8" i="68"/>
  <c r="H92" i="67"/>
  <c r="B72" i="67"/>
  <c r="B59" i="67"/>
  <c r="B51" i="67"/>
  <c r="I47" i="67"/>
  <c r="B41" i="67"/>
  <c r="H34" i="67"/>
  <c r="B26" i="67"/>
  <c r="M12" i="67"/>
  <c r="T47" i="67" s="1"/>
  <c r="M61" i="67" s="1"/>
  <c r="Q76" i="67" s="1"/>
  <c r="M89" i="67" s="1"/>
  <c r="M117" i="67" s="1"/>
  <c r="B6" i="67"/>
  <c r="N120" i="66"/>
  <c r="B114" i="66"/>
  <c r="B101" i="66"/>
  <c r="B93" i="66"/>
  <c r="B84" i="66"/>
  <c r="B71" i="66"/>
  <c r="B63" i="66"/>
  <c r="B53" i="66"/>
  <c r="R48" i="66"/>
  <c r="B47" i="66"/>
  <c r="B42" i="66"/>
  <c r="B38" i="66"/>
  <c r="H33" i="66"/>
  <c r="B24" i="66"/>
  <c r="B19" i="66"/>
  <c r="H13" i="66"/>
  <c r="H12" i="66"/>
  <c r="R47" i="66" s="1"/>
  <c r="H61" i="66" s="1"/>
  <c r="L76" i="66" s="1"/>
  <c r="H89" i="66" s="1"/>
  <c r="H117" i="66" s="1"/>
  <c r="S6" i="66"/>
  <c r="N120" i="65"/>
  <c r="B102" i="65"/>
  <c r="B96" i="65"/>
  <c r="H91" i="65"/>
  <c r="B79" i="65"/>
  <c r="B70" i="65"/>
  <c r="B53" i="65"/>
  <c r="B49" i="65"/>
  <c r="I47" i="65"/>
  <c r="H43" i="65"/>
  <c r="B35" i="65"/>
  <c r="B31" i="65"/>
  <c r="B25" i="65"/>
  <c r="H15" i="65"/>
  <c r="M12" i="65"/>
  <c r="T47" i="65" s="1"/>
  <c r="M61" i="65" s="1"/>
  <c r="Q76" i="65" s="1"/>
  <c r="M89" i="65" s="1"/>
  <c r="M117" i="65" s="1"/>
  <c r="B7" i="65"/>
  <c r="A4" i="65"/>
  <c r="N120" i="64"/>
  <c r="B112" i="64"/>
  <c r="B101" i="64"/>
  <c r="H95" i="64"/>
  <c r="B91" i="64"/>
  <c r="B84" i="64"/>
  <c r="B78" i="64"/>
  <c r="B69" i="64"/>
  <c r="B65" i="64"/>
  <c r="B72" i="70"/>
  <c r="K47" i="70"/>
  <c r="I120" i="69"/>
  <c r="B89" i="69"/>
  <c r="I47" i="69"/>
  <c r="H34" i="69"/>
  <c r="M12" i="69"/>
  <c r="T47" i="69" s="1"/>
  <c r="M61" i="69" s="1"/>
  <c r="Q76" i="69" s="1"/>
  <c r="M89" i="69" s="1"/>
  <c r="M117" i="69" s="1"/>
  <c r="A111" i="68"/>
  <c r="B78" i="68"/>
  <c r="H37" i="68"/>
  <c r="D8" i="68"/>
  <c r="B114" i="67"/>
  <c r="B92" i="67"/>
  <c r="B71" i="67"/>
  <c r="C50" i="67"/>
  <c r="H47" i="67"/>
  <c r="B40" i="67"/>
  <c r="B34" i="67"/>
  <c r="B17" i="67"/>
  <c r="H12" i="67"/>
  <c r="R47" i="67" s="1"/>
  <c r="H61" i="67" s="1"/>
  <c r="L76" i="67" s="1"/>
  <c r="H89" i="67" s="1"/>
  <c r="H117" i="67" s="1"/>
  <c r="B5" i="67"/>
  <c r="M120" i="66"/>
  <c r="B113" i="66"/>
  <c r="B100" i="66"/>
  <c r="B92" i="66"/>
  <c r="H83" i="66"/>
  <c r="B70" i="66"/>
  <c r="B48" i="66"/>
  <c r="B45" i="66"/>
  <c r="H37" i="66"/>
  <c r="B33" i="66"/>
  <c r="B28" i="66"/>
  <c r="B23" i="66"/>
  <c r="B12" i="66"/>
  <c r="O6" i="66"/>
  <c r="B122" i="65"/>
  <c r="M120" i="65"/>
  <c r="B119" i="65"/>
  <c r="B112" i="65"/>
  <c r="B101" i="65"/>
  <c r="H95" i="65"/>
  <c r="B91" i="65"/>
  <c r="B84" i="65"/>
  <c r="B78" i="65"/>
  <c r="B69" i="65"/>
  <c r="B65" i="65"/>
  <c r="R48" i="65"/>
  <c r="H47" i="65"/>
  <c r="B43" i="65"/>
  <c r="H39" i="65"/>
  <c r="H34" i="65"/>
  <c r="B30" i="65"/>
  <c r="B24" i="65"/>
  <c r="B19" i="65"/>
  <c r="H13" i="65"/>
  <c r="H12" i="65"/>
  <c r="R47" i="65" s="1"/>
  <c r="H61" i="65" s="1"/>
  <c r="L76" i="65" s="1"/>
  <c r="H89" i="65" s="1"/>
  <c r="H117" i="65" s="1"/>
  <c r="S6" i="65"/>
  <c r="A2" i="65"/>
  <c r="B122" i="64"/>
  <c r="M120" i="64"/>
  <c r="B119" i="64"/>
  <c r="A111" i="64"/>
  <c r="B100" i="64"/>
  <c r="B95" i="64"/>
  <c r="B90" i="64"/>
  <c r="H83" i="64"/>
  <c r="B77" i="64"/>
  <c r="B64" i="64"/>
  <c r="B58" i="64"/>
  <c r="B90" i="71"/>
  <c r="K8" i="71"/>
  <c r="I47" i="70"/>
  <c r="B55" i="69"/>
  <c r="H47" i="69"/>
  <c r="S6" i="69"/>
  <c r="B99" i="68"/>
  <c r="B77" i="68"/>
  <c r="B53" i="68"/>
  <c r="B33" i="68"/>
  <c r="B6" i="68"/>
  <c r="B113" i="67"/>
  <c r="B85" i="67"/>
  <c r="B70" i="67"/>
  <c r="B50" i="67"/>
  <c r="H44" i="67"/>
  <c r="H32" i="67"/>
  <c r="B25" i="67"/>
  <c r="B16" i="67"/>
  <c r="B12" i="67"/>
  <c r="A4" i="67"/>
  <c r="L120" i="66"/>
  <c r="B98" i="66"/>
  <c r="H91" i="66"/>
  <c r="L81" i="66"/>
  <c r="B69" i="66"/>
  <c r="B55" i="66"/>
  <c r="B52" i="66"/>
  <c r="Q47" i="66"/>
  <c r="H44" i="66"/>
  <c r="B41" i="66"/>
  <c r="B37" i="66"/>
  <c r="H32" i="66"/>
  <c r="B22" i="66"/>
  <c r="B18" i="66"/>
  <c r="B13" i="66"/>
  <c r="A12" i="66"/>
  <c r="K6" i="66"/>
  <c r="L120" i="65"/>
  <c r="B118" i="65"/>
  <c r="A111" i="65"/>
  <c r="B100" i="65"/>
  <c r="B95" i="65"/>
  <c r="B90" i="65"/>
  <c r="H83" i="65"/>
  <c r="B77" i="65"/>
  <c r="B64" i="65"/>
  <c r="B58" i="65"/>
  <c r="B55" i="65"/>
  <c r="B52" i="65"/>
  <c r="B48" i="65"/>
  <c r="B47" i="65"/>
  <c r="H42" i="65"/>
  <c r="B39" i="65"/>
  <c r="B34" i="65"/>
  <c r="B29" i="65"/>
  <c r="B23" i="65"/>
  <c r="B12" i="65"/>
  <c r="O6" i="65"/>
  <c r="L120" i="64"/>
  <c r="B118" i="64"/>
  <c r="B109" i="64"/>
  <c r="B99" i="64"/>
  <c r="B94" i="64"/>
  <c r="B89" i="64"/>
  <c r="B83" i="64"/>
  <c r="B76" i="64"/>
  <c r="B68" i="64"/>
  <c r="B63" i="64"/>
  <c r="R54" i="64"/>
  <c r="H5" i="71"/>
  <c r="B17" i="70"/>
  <c r="B79" i="69"/>
  <c r="B59" i="69"/>
  <c r="H26" i="69"/>
  <c r="O6" i="69"/>
  <c r="Q120" i="68"/>
  <c r="H98" i="68"/>
  <c r="H42" i="68"/>
  <c r="H32" i="68"/>
  <c r="B17" i="68"/>
  <c r="H5" i="68"/>
  <c r="H84" i="67"/>
  <c r="B54" i="67"/>
  <c r="B49" i="67"/>
  <c r="H39" i="67"/>
  <c r="H31" i="67"/>
  <c r="B24" i="67"/>
  <c r="H15" i="67"/>
  <c r="K8" i="67"/>
  <c r="A2" i="67"/>
  <c r="B122" i="66"/>
  <c r="I120" i="66"/>
  <c r="B112" i="66"/>
  <c r="B91" i="66"/>
  <c r="B80" i="66"/>
  <c r="R54" i="66"/>
  <c r="L47" i="66"/>
  <c r="B44" i="66"/>
  <c r="B36" i="66"/>
  <c r="B32" i="66"/>
  <c r="B27" i="66"/>
  <c r="H21" i="66"/>
  <c r="H17" i="66"/>
  <c r="Y12" i="66"/>
  <c r="Y47" i="66" s="1"/>
  <c r="Y61" i="66" s="1"/>
  <c r="Y76" i="66" s="1"/>
  <c r="Y89" i="66" s="1"/>
  <c r="A10" i="66"/>
  <c r="D6" i="66"/>
  <c r="K120" i="65"/>
  <c r="A117" i="65"/>
  <c r="B109" i="65"/>
  <c r="B99" i="65"/>
  <c r="B94" i="65"/>
  <c r="B89" i="65"/>
  <c r="B83" i="65"/>
  <c r="B76" i="65"/>
  <c r="B68" i="65"/>
  <c r="B63" i="65"/>
  <c r="R54" i="65"/>
  <c r="Q47" i="65"/>
  <c r="B45" i="65"/>
  <c r="B42" i="65"/>
  <c r="B38" i="65"/>
  <c r="H33" i="65"/>
  <c r="B22" i="65"/>
  <c r="B18" i="65"/>
  <c r="B13" i="65"/>
  <c r="A12" i="65"/>
  <c r="K6" i="65"/>
  <c r="B16" i="70"/>
  <c r="B112" i="69"/>
  <c r="B78" i="69"/>
  <c r="B42" i="69"/>
  <c r="O120" i="68"/>
  <c r="B68" i="68"/>
  <c r="B42" i="68"/>
  <c r="H16" i="68"/>
  <c r="Q120" i="67"/>
  <c r="B106" i="67"/>
  <c r="R48" i="67"/>
  <c r="H43" i="67"/>
  <c r="B39" i="67"/>
  <c r="B31" i="67"/>
  <c r="H21" i="67"/>
  <c r="H13" i="67"/>
  <c r="B8" i="67"/>
  <c r="B120" i="66"/>
  <c r="A111" i="66"/>
  <c r="B97" i="66"/>
  <c r="B90" i="66"/>
  <c r="B79" i="66"/>
  <c r="B58" i="66"/>
  <c r="R50" i="66"/>
  <c r="K47" i="66"/>
  <c r="B40" i="66"/>
  <c r="H35" i="66"/>
  <c r="H31" i="66"/>
  <c r="H26" i="66"/>
  <c r="B21" i="66"/>
  <c r="B17" i="66"/>
  <c r="X12" i="66"/>
  <c r="X47" i="66" s="1"/>
  <c r="X61" i="66" s="1"/>
  <c r="X76" i="66" s="1"/>
  <c r="X89" i="66" s="1"/>
  <c r="K8" i="66"/>
  <c r="B6" i="66"/>
  <c r="B121" i="65"/>
  <c r="J120" i="65"/>
  <c r="B115" i="65"/>
  <c r="B108" i="65"/>
  <c r="H98" i="65"/>
  <c r="H93" i="65"/>
  <c r="B87" i="65"/>
  <c r="B82" i="65"/>
  <c r="B74" i="65"/>
  <c r="B67" i="65"/>
  <c r="B62" i="65"/>
  <c r="B57" i="65"/>
  <c r="B51" i="65"/>
  <c r="P47" i="65"/>
  <c r="H37" i="65"/>
  <c r="B33" i="65"/>
  <c r="B28" i="65"/>
  <c r="H21" i="65"/>
  <c r="H17" i="65"/>
  <c r="Y12" i="65"/>
  <c r="Y47" i="65" s="1"/>
  <c r="Y61" i="65" s="1"/>
  <c r="Y76" i="65" s="1"/>
  <c r="Y89" i="65" s="1"/>
  <c r="A10" i="65"/>
  <c r="D6" i="65"/>
  <c r="B121" i="64"/>
  <c r="J120" i="64"/>
  <c r="B115" i="64"/>
  <c r="B107" i="64"/>
  <c r="B98" i="64"/>
  <c r="B93" i="64"/>
  <c r="B86" i="64"/>
  <c r="L81" i="64"/>
  <c r="B73" i="64"/>
  <c r="A61" i="64"/>
  <c r="B54" i="70"/>
  <c r="B122" i="69"/>
  <c r="A111" i="69"/>
  <c r="B19" i="69"/>
  <c r="H93" i="68"/>
  <c r="B67" i="68"/>
  <c r="R48" i="68"/>
  <c r="P120" i="67"/>
  <c r="A105" i="67"/>
  <c r="B81" i="67"/>
  <c r="B66" i="67"/>
  <c r="C56" i="67"/>
  <c r="B53" i="67"/>
  <c r="P47" i="67"/>
  <c r="B43" i="67"/>
  <c r="B37" i="67"/>
  <c r="B30" i="67"/>
  <c r="H20" i="67"/>
  <c r="B7" i="67"/>
  <c r="B107" i="66"/>
  <c r="B96" i="66"/>
  <c r="B86" i="66"/>
  <c r="B78" i="66"/>
  <c r="C50" i="66"/>
  <c r="J47" i="66"/>
  <c r="H43" i="66"/>
  <c r="B35" i="66"/>
  <c r="B31" i="66"/>
  <c r="B26" i="66"/>
  <c r="H20" i="66"/>
  <c r="H16" i="66"/>
  <c r="W12" i="66"/>
  <c r="W47" i="66" s="1"/>
  <c r="W61" i="66" s="1"/>
  <c r="W76" i="66" s="1"/>
  <c r="W89" i="66" s="1"/>
  <c r="D8" i="66"/>
  <c r="H5" i="66"/>
  <c r="Q120" i="65"/>
  <c r="I120" i="65"/>
  <c r="B114" i="65"/>
  <c r="B107" i="65"/>
  <c r="B98" i="65"/>
  <c r="B93" i="65"/>
  <c r="B86" i="65"/>
  <c r="L81" i="65"/>
  <c r="B73" i="65"/>
  <c r="A61" i="65"/>
  <c r="R50" i="65"/>
  <c r="L47" i="65"/>
  <c r="H44" i="65"/>
  <c r="B41" i="65"/>
  <c r="B37" i="65"/>
  <c r="H32" i="65"/>
  <c r="B27" i="65"/>
  <c r="B21" i="65"/>
  <c r="B17" i="65"/>
  <c r="X12" i="65"/>
  <c r="X47" i="65" s="1"/>
  <c r="X61" i="65" s="1"/>
  <c r="X76" i="65" s="1"/>
  <c r="X89" i="65" s="1"/>
  <c r="K8" i="65"/>
  <c r="B6" i="65"/>
  <c r="Q120" i="64"/>
  <c r="I120" i="64"/>
  <c r="B114" i="64"/>
  <c r="B106" i="64"/>
  <c r="H92" i="64"/>
  <c r="B85" i="64"/>
  <c r="B81" i="64"/>
  <c r="B72" i="64"/>
  <c r="S6" i="67"/>
  <c r="Q120" i="66"/>
  <c r="B16" i="66"/>
  <c r="B123" i="65"/>
  <c r="B72" i="65"/>
  <c r="K120" i="64"/>
  <c r="H98" i="64"/>
  <c r="B82" i="64"/>
  <c r="B66" i="64"/>
  <c r="B54" i="64"/>
  <c r="B50" i="64"/>
  <c r="H47" i="64"/>
  <c r="B42" i="64"/>
  <c r="H37" i="64"/>
  <c r="H32" i="64"/>
  <c r="B26" i="64"/>
  <c r="B19" i="64"/>
  <c r="A10" i="64"/>
  <c r="B6" i="64"/>
  <c r="B123" i="63"/>
  <c r="O120" i="63"/>
  <c r="A111" i="63"/>
  <c r="B99" i="63"/>
  <c r="B94" i="63"/>
  <c r="B89" i="63"/>
  <c r="B83" i="63"/>
  <c r="B76" i="63"/>
  <c r="B68" i="63"/>
  <c r="B63" i="63"/>
  <c r="R54" i="63"/>
  <c r="B119" i="68"/>
  <c r="H35" i="67"/>
  <c r="B77" i="66"/>
  <c r="H39" i="66"/>
  <c r="C56" i="65"/>
  <c r="H16" i="65"/>
  <c r="H120" i="64"/>
  <c r="B80" i="64"/>
  <c r="C56" i="64"/>
  <c r="R48" i="64"/>
  <c r="B47" i="64"/>
  <c r="B37" i="64"/>
  <c r="B32" i="64"/>
  <c r="B25" i="64"/>
  <c r="Y12" i="64"/>
  <c r="Y47" i="64" s="1"/>
  <c r="Y61" i="64" s="1"/>
  <c r="Y76" i="64" s="1"/>
  <c r="Y89" i="64" s="1"/>
  <c r="K8" i="64"/>
  <c r="H5" i="64"/>
  <c r="N120" i="63"/>
  <c r="B119" i="63"/>
  <c r="B109" i="63"/>
  <c r="H98" i="63"/>
  <c r="H93" i="63"/>
  <c r="B87" i="63"/>
  <c r="B82" i="63"/>
  <c r="B74" i="63"/>
  <c r="B67" i="63"/>
  <c r="B62" i="63"/>
  <c r="B57" i="63"/>
  <c r="B51" i="63"/>
  <c r="P47" i="63"/>
  <c r="H44" i="63"/>
  <c r="B41" i="63"/>
  <c r="B37" i="63"/>
  <c r="B68" i="69"/>
  <c r="B29" i="67"/>
  <c r="B119" i="66"/>
  <c r="B50" i="66"/>
  <c r="H34" i="66"/>
  <c r="V12" i="66"/>
  <c r="V47" i="66" s="1"/>
  <c r="V61" i="66" s="1"/>
  <c r="V76" i="66" s="1"/>
  <c r="V89" i="66" s="1"/>
  <c r="B106" i="65"/>
  <c r="C50" i="65"/>
  <c r="B36" i="65"/>
  <c r="B123" i="64"/>
  <c r="B97" i="64"/>
  <c r="B74" i="64"/>
  <c r="B62" i="64"/>
  <c r="B56" i="64"/>
  <c r="B48" i="64"/>
  <c r="B45" i="64"/>
  <c r="B41" i="64"/>
  <c r="B36" i="64"/>
  <c r="H31" i="64"/>
  <c r="B24" i="64"/>
  <c r="H17" i="64"/>
  <c r="X12" i="64"/>
  <c r="X47" i="64" s="1"/>
  <c r="X61" i="64" s="1"/>
  <c r="X76" i="64" s="1"/>
  <c r="X89" i="64" s="1"/>
  <c r="D8" i="64"/>
  <c r="B5" i="64"/>
  <c r="M120" i="63"/>
  <c r="B118" i="63"/>
  <c r="B108" i="63"/>
  <c r="B98" i="63"/>
  <c r="B93" i="63"/>
  <c r="B86" i="63"/>
  <c r="L81" i="63"/>
  <c r="B73" i="63"/>
  <c r="A61" i="63"/>
  <c r="R50" i="63"/>
  <c r="L47" i="63"/>
  <c r="B44" i="63"/>
  <c r="B36" i="63"/>
  <c r="B32" i="63"/>
  <c r="B26" i="63"/>
  <c r="H20" i="63"/>
  <c r="B16" i="63"/>
  <c r="V12" i="63"/>
  <c r="V47" i="63" s="1"/>
  <c r="V61" i="63" s="1"/>
  <c r="V76" i="63" s="1"/>
  <c r="V89" i="63" s="1"/>
  <c r="B8" i="63"/>
  <c r="B5" i="63"/>
  <c r="B123" i="68"/>
  <c r="B27" i="68"/>
  <c r="I47" i="66"/>
  <c r="B30" i="66"/>
  <c r="B8" i="66"/>
  <c r="K47" i="65"/>
  <c r="B32" i="65"/>
  <c r="W12" i="65"/>
  <c r="W47" i="65" s="1"/>
  <c r="W61" i="65" s="1"/>
  <c r="W76" i="65" s="1"/>
  <c r="W89" i="65" s="1"/>
  <c r="A117" i="64"/>
  <c r="H93" i="64"/>
  <c r="B71" i="64"/>
  <c r="B52" i="64"/>
  <c r="Q47" i="64"/>
  <c r="H44" i="64"/>
  <c r="H35" i="64"/>
  <c r="B31" i="64"/>
  <c r="B22" i="64"/>
  <c r="B17" i="64"/>
  <c r="W12" i="64"/>
  <c r="W47" i="64" s="1"/>
  <c r="W61" i="64" s="1"/>
  <c r="W76" i="64" s="1"/>
  <c r="W89" i="64" s="1"/>
  <c r="B8" i="64"/>
  <c r="A4" i="64"/>
  <c r="B122" i="63"/>
  <c r="L120" i="63"/>
  <c r="A117" i="63"/>
  <c r="B106" i="63"/>
  <c r="H92" i="63"/>
  <c r="B85" i="63"/>
  <c r="B81" i="63"/>
  <c r="B72" i="63"/>
  <c r="C56" i="63"/>
  <c r="B54" i="63"/>
  <c r="C50" i="63"/>
  <c r="K47" i="63"/>
  <c r="B40" i="63"/>
  <c r="H35" i="63"/>
  <c r="H31" i="63"/>
  <c r="B20" i="63"/>
  <c r="H15" i="63"/>
  <c r="M12" i="63"/>
  <c r="T47" i="63" s="1"/>
  <c r="M61" i="63" s="1"/>
  <c r="Q76" i="63" s="1"/>
  <c r="M89" i="63" s="1"/>
  <c r="M117" i="63" s="1"/>
  <c r="B7" i="63"/>
  <c r="A4" i="63"/>
  <c r="B123" i="62"/>
  <c r="P120" i="62"/>
  <c r="H120" i="62"/>
  <c r="B106" i="62"/>
  <c r="H92" i="62"/>
  <c r="B85" i="62"/>
  <c r="B81" i="62"/>
  <c r="B72" i="62"/>
  <c r="C56" i="62"/>
  <c r="B54" i="62"/>
  <c r="C50" i="62"/>
  <c r="K47" i="62"/>
  <c r="B44" i="62"/>
  <c r="B36" i="62"/>
  <c r="B32" i="62"/>
  <c r="H26" i="62"/>
  <c r="B21" i="62"/>
  <c r="B17" i="62"/>
  <c r="X12" i="62"/>
  <c r="X47" i="62" s="1"/>
  <c r="X61" i="62" s="1"/>
  <c r="X76" i="62" s="1"/>
  <c r="X89" i="62" s="1"/>
  <c r="K8" i="62"/>
  <c r="B6" i="62"/>
  <c r="B121" i="61"/>
  <c r="J120" i="61"/>
  <c r="B115" i="61"/>
  <c r="B108" i="61"/>
  <c r="H98" i="61"/>
  <c r="H93" i="61"/>
  <c r="B87" i="61"/>
  <c r="B82" i="61"/>
  <c r="B74" i="61"/>
  <c r="B67" i="61"/>
  <c r="B62" i="61"/>
  <c r="B57" i="61"/>
  <c r="B98" i="70"/>
  <c r="B93" i="68"/>
  <c r="B48" i="68"/>
  <c r="B80" i="67"/>
  <c r="B56" i="67"/>
  <c r="K47" i="67"/>
  <c r="B20" i="67"/>
  <c r="A105" i="66"/>
  <c r="B5" i="66"/>
  <c r="H92" i="65"/>
  <c r="D8" i="65"/>
  <c r="B113" i="64"/>
  <c r="B92" i="64"/>
  <c r="B59" i="64"/>
  <c r="P47" i="64"/>
  <c r="B44" i="64"/>
  <c r="B40" i="64"/>
  <c r="B35" i="64"/>
  <c r="B29" i="64"/>
  <c r="H21" i="64"/>
  <c r="H16" i="64"/>
  <c r="V12" i="64"/>
  <c r="V47" i="64" s="1"/>
  <c r="V61" i="64" s="1"/>
  <c r="V76" i="64" s="1"/>
  <c r="V89" i="64" s="1"/>
  <c r="B7" i="64"/>
  <c r="K120" i="63"/>
  <c r="B114" i="63"/>
  <c r="A105" i="63"/>
  <c r="B97" i="63"/>
  <c r="B92" i="63"/>
  <c r="H84" i="63"/>
  <c r="B80" i="63"/>
  <c r="B71" i="63"/>
  <c r="B66" i="63"/>
  <c r="B59" i="63"/>
  <c r="B56" i="63"/>
  <c r="B50" i="63"/>
  <c r="J47" i="63"/>
  <c r="H43" i="63"/>
  <c r="B35" i="63"/>
  <c r="B31" i="63"/>
  <c r="B25" i="63"/>
  <c r="B19" i="63"/>
  <c r="H13" i="63"/>
  <c r="H12" i="63"/>
  <c r="R47" i="63" s="1"/>
  <c r="H61" i="63" s="1"/>
  <c r="L76" i="63" s="1"/>
  <c r="H89" i="63" s="1"/>
  <c r="H117" i="63" s="1"/>
  <c r="S6" i="63"/>
  <c r="O120" i="62"/>
  <c r="B120" i="62"/>
  <c r="B113" i="62"/>
  <c r="A105" i="62"/>
  <c r="B97" i="62"/>
  <c r="B92" i="62"/>
  <c r="H84" i="62"/>
  <c r="B80" i="62"/>
  <c r="B71" i="62"/>
  <c r="B66" i="62"/>
  <c r="B59" i="62"/>
  <c r="B56" i="62"/>
  <c r="B50" i="62"/>
  <c r="J47" i="62"/>
  <c r="B40" i="62"/>
  <c r="H35" i="62"/>
  <c r="H31" i="62"/>
  <c r="B26" i="62"/>
  <c r="H20" i="62"/>
  <c r="H16" i="62"/>
  <c r="W12" i="62"/>
  <c r="W47" i="62" s="1"/>
  <c r="W61" i="62" s="1"/>
  <c r="W76" i="62" s="1"/>
  <c r="W89" i="62" s="1"/>
  <c r="D8" i="62"/>
  <c r="H5" i="62"/>
  <c r="Q120" i="61"/>
  <c r="I120" i="61"/>
  <c r="B114" i="61"/>
  <c r="B107" i="61"/>
  <c r="B98" i="61"/>
  <c r="B93" i="61"/>
  <c r="B86" i="61"/>
  <c r="L81" i="61"/>
  <c r="B73" i="61"/>
  <c r="A61" i="61"/>
  <c r="R50" i="61"/>
  <c r="L47" i="61"/>
  <c r="H44" i="61"/>
  <c r="B41" i="61"/>
  <c r="B37" i="61"/>
  <c r="H32" i="61"/>
  <c r="B27" i="61"/>
  <c r="B21" i="61"/>
  <c r="B17" i="61"/>
  <c r="X12" i="61"/>
  <c r="X47" i="61" s="1"/>
  <c r="X61" i="61" s="1"/>
  <c r="X76" i="61" s="1"/>
  <c r="X89" i="61" s="1"/>
  <c r="K8" i="61"/>
  <c r="B6" i="61"/>
  <c r="O6" i="70"/>
  <c r="B65" i="66"/>
  <c r="B43" i="66"/>
  <c r="P120" i="65"/>
  <c r="B85" i="65"/>
  <c r="B44" i="65"/>
  <c r="H26" i="65"/>
  <c r="H5" i="65"/>
  <c r="B87" i="64"/>
  <c r="B67" i="64"/>
  <c r="B55" i="64"/>
  <c r="B51" i="64"/>
  <c r="L47" i="64"/>
  <c r="B34" i="64"/>
  <c r="B28" i="64"/>
  <c r="B21" i="64"/>
  <c r="B16" i="64"/>
  <c r="M12" i="64"/>
  <c r="T47" i="64" s="1"/>
  <c r="M61" i="64" s="1"/>
  <c r="Q76" i="64" s="1"/>
  <c r="M89" i="64" s="1"/>
  <c r="M117" i="64" s="1"/>
  <c r="S6" i="64"/>
  <c r="I120" i="63"/>
  <c r="B113" i="63"/>
  <c r="B102" i="63"/>
  <c r="B96" i="63"/>
  <c r="H91" i="63"/>
  <c r="B79" i="63"/>
  <c r="B70" i="63"/>
  <c r="B53" i="63"/>
  <c r="B49" i="63"/>
  <c r="I47" i="63"/>
  <c r="B43" i="63"/>
  <c r="H39" i="63"/>
  <c r="H34" i="63"/>
  <c r="B30" i="63"/>
  <c r="B24" i="63"/>
  <c r="H42" i="67"/>
  <c r="H95" i="66"/>
  <c r="B54" i="66"/>
  <c r="B20" i="66"/>
  <c r="H120" i="65"/>
  <c r="B54" i="65"/>
  <c r="H20" i="65"/>
  <c r="B108" i="64"/>
  <c r="H84" i="64"/>
  <c r="R50" i="64"/>
  <c r="K47" i="64"/>
  <c r="H43" i="64"/>
  <c r="B39" i="64"/>
  <c r="H33" i="64"/>
  <c r="B27" i="64"/>
  <c r="H20" i="64"/>
  <c r="H15" i="64"/>
  <c r="H12" i="64"/>
  <c r="R47" i="64" s="1"/>
  <c r="H61" i="64" s="1"/>
  <c r="L76" i="64" s="1"/>
  <c r="H89" i="64" s="1"/>
  <c r="H117" i="64" s="1"/>
  <c r="O6" i="64"/>
  <c r="Q120" i="63"/>
  <c r="H120" i="63"/>
  <c r="B101" i="63"/>
  <c r="H95" i="63"/>
  <c r="B91" i="63"/>
  <c r="B84" i="63"/>
  <c r="B78" i="63"/>
  <c r="B69" i="63"/>
  <c r="B65" i="63"/>
  <c r="R48" i="63"/>
  <c r="H47" i="63"/>
  <c r="H42" i="63"/>
  <c r="B39" i="63"/>
  <c r="B34" i="63"/>
  <c r="B29" i="63"/>
  <c r="B23" i="63"/>
  <c r="B18" i="63"/>
  <c r="B13" i="63"/>
  <c r="A12" i="63"/>
  <c r="K6" i="63"/>
  <c r="B122" i="62"/>
  <c r="M120" i="62"/>
  <c r="B119" i="62"/>
  <c r="B112" i="62"/>
  <c r="B101" i="62"/>
  <c r="H95" i="62"/>
  <c r="B91" i="62"/>
  <c r="B84" i="62"/>
  <c r="B78" i="62"/>
  <c r="B69" i="62"/>
  <c r="B65" i="62"/>
  <c r="R48" i="62"/>
  <c r="H47" i="62"/>
  <c r="B43" i="62"/>
  <c r="H39" i="62"/>
  <c r="H34" i="62"/>
  <c r="B30" i="62"/>
  <c r="B25" i="62"/>
  <c r="H15" i="62"/>
  <c r="M12" i="62"/>
  <c r="T47" i="62" s="1"/>
  <c r="M61" i="62" s="1"/>
  <c r="Q76" i="62" s="1"/>
  <c r="M89" i="62" s="1"/>
  <c r="M117" i="62" s="1"/>
  <c r="B7" i="62"/>
  <c r="A4" i="62"/>
  <c r="O120" i="61"/>
  <c r="B120" i="61"/>
  <c r="B113" i="61"/>
  <c r="A105" i="61"/>
  <c r="B97" i="61"/>
  <c r="B92" i="61"/>
  <c r="H84" i="61"/>
  <c r="B80" i="61"/>
  <c r="B71" i="61"/>
  <c r="B66" i="61"/>
  <c r="B59" i="61"/>
  <c r="B56" i="61"/>
  <c r="X12" i="67"/>
  <c r="X47" i="67" s="1"/>
  <c r="X61" i="67" s="1"/>
  <c r="X76" i="67" s="1"/>
  <c r="X89" i="67" s="1"/>
  <c r="P120" i="64"/>
  <c r="B100" i="63"/>
  <c r="B27" i="63"/>
  <c r="H16" i="63"/>
  <c r="D8" i="63"/>
  <c r="N120" i="62"/>
  <c r="B115" i="62"/>
  <c r="B100" i="62"/>
  <c r="H93" i="62"/>
  <c r="H83" i="62"/>
  <c r="B73" i="62"/>
  <c r="B64" i="62"/>
  <c r="B49" i="62"/>
  <c r="B33" i="62"/>
  <c r="B24" i="62"/>
  <c r="H17" i="62"/>
  <c r="B12" i="62"/>
  <c r="B5" i="62"/>
  <c r="L120" i="61"/>
  <c r="B99" i="61"/>
  <c r="B91" i="61"/>
  <c r="B81" i="61"/>
  <c r="B55" i="61"/>
  <c r="B52" i="61"/>
  <c r="Q47" i="61"/>
  <c r="H35" i="61"/>
  <c r="B31" i="61"/>
  <c r="B24" i="61"/>
  <c r="B13" i="61"/>
  <c r="A10" i="61"/>
  <c r="H5" i="61"/>
  <c r="M120" i="60"/>
  <c r="B118" i="60"/>
  <c r="B109" i="60"/>
  <c r="B99" i="60"/>
  <c r="B94" i="60"/>
  <c r="B89" i="60"/>
  <c r="B83" i="60"/>
  <c r="B76" i="60"/>
  <c r="B67" i="60"/>
  <c r="A61" i="60"/>
  <c r="B95" i="63"/>
  <c r="B64" i="63"/>
  <c r="B55" i="63"/>
  <c r="Q47" i="63"/>
  <c r="B38" i="63"/>
  <c r="B22" i="63"/>
  <c r="Y12" i="63"/>
  <c r="Y47" i="63" s="1"/>
  <c r="Y61" i="63" s="1"/>
  <c r="Y76" i="63" s="1"/>
  <c r="Y89" i="63" s="1"/>
  <c r="D6" i="63"/>
  <c r="K120" i="62"/>
  <c r="H98" i="62"/>
  <c r="H91" i="62"/>
  <c r="B82" i="62"/>
  <c r="B62" i="62"/>
  <c r="B53" i="62"/>
  <c r="H84" i="66"/>
  <c r="A105" i="64"/>
  <c r="B12" i="64"/>
  <c r="P120" i="63"/>
  <c r="B90" i="63"/>
  <c r="B47" i="63"/>
  <c r="H37" i="63"/>
  <c r="H21" i="63"/>
  <c r="X12" i="63"/>
  <c r="X47" i="63" s="1"/>
  <c r="X61" i="63" s="1"/>
  <c r="X76" i="63" s="1"/>
  <c r="X89" i="63" s="1"/>
  <c r="B6" i="63"/>
  <c r="J120" i="62"/>
  <c r="A111" i="62"/>
  <c r="B98" i="62"/>
  <c r="B90" i="62"/>
  <c r="L81" i="62"/>
  <c r="B68" i="62"/>
  <c r="A61" i="62"/>
  <c r="P47" i="62"/>
  <c r="H43" i="62"/>
  <c r="H37" i="62"/>
  <c r="B29" i="62"/>
  <c r="H21" i="62"/>
  <c r="B8" i="62"/>
  <c r="B109" i="61"/>
  <c r="H95" i="61"/>
  <c r="B85" i="61"/>
  <c r="B77" i="61"/>
  <c r="C50" i="61"/>
  <c r="J47" i="61"/>
  <c r="H43" i="61"/>
  <c r="H39" i="61"/>
  <c r="B34" i="61"/>
  <c r="H21" i="61"/>
  <c r="H16" i="61"/>
  <c r="V12" i="61"/>
  <c r="V47" i="61" s="1"/>
  <c r="V61" i="61" s="1"/>
  <c r="V76" i="61" s="1"/>
  <c r="V89" i="61" s="1"/>
  <c r="B7" i="61"/>
  <c r="B121" i="60"/>
  <c r="J120" i="60"/>
  <c r="B114" i="60"/>
  <c r="B106" i="60"/>
  <c r="H92" i="60"/>
  <c r="B85" i="60"/>
  <c r="B81" i="60"/>
  <c r="B72" i="60"/>
  <c r="B52" i="60"/>
  <c r="B48" i="60"/>
  <c r="B47" i="60"/>
  <c r="B42" i="60"/>
  <c r="H37" i="60"/>
  <c r="B33" i="60"/>
  <c r="B27" i="60"/>
  <c r="B21" i="60"/>
  <c r="H16" i="60"/>
  <c r="W12" i="60"/>
  <c r="W47" i="60" s="1"/>
  <c r="W61" i="60" s="1"/>
  <c r="W76" i="60" s="1"/>
  <c r="W89" i="60" s="1"/>
  <c r="D8" i="60"/>
  <c r="H5" i="60"/>
  <c r="L120" i="59"/>
  <c r="A117" i="59"/>
  <c r="B108" i="59"/>
  <c r="H98" i="59"/>
  <c r="H93" i="59"/>
  <c r="B87" i="59"/>
  <c r="B82" i="59"/>
  <c r="B74" i="59"/>
  <c r="C56" i="59"/>
  <c r="B53" i="59"/>
  <c r="B49" i="59"/>
  <c r="I47" i="59"/>
  <c r="B43" i="59"/>
  <c r="B38" i="59"/>
  <c r="H33" i="59"/>
  <c r="B28" i="59"/>
  <c r="H21" i="59"/>
  <c r="B17" i="59"/>
  <c r="X12" i="59"/>
  <c r="X47" i="59" s="1"/>
  <c r="X61" i="59" s="1"/>
  <c r="X76" i="59" s="1"/>
  <c r="X89" i="59" s="1"/>
  <c r="K8" i="59"/>
  <c r="B6" i="59"/>
  <c r="M120" i="58"/>
  <c r="B118" i="58"/>
  <c r="A111" i="58"/>
  <c r="B100" i="58"/>
  <c r="B95" i="58"/>
  <c r="B90" i="58"/>
  <c r="H83" i="58"/>
  <c r="B77" i="58"/>
  <c r="B68" i="58"/>
  <c r="B62" i="58"/>
  <c r="B57" i="58"/>
  <c r="B38" i="64"/>
  <c r="D6" i="64"/>
  <c r="B120" i="63"/>
  <c r="B45" i="63"/>
  <c r="H33" i="63"/>
  <c r="B21" i="63"/>
  <c r="W12" i="63"/>
  <c r="W47" i="63" s="1"/>
  <c r="W61" i="63" s="1"/>
  <c r="W76" i="63" s="1"/>
  <c r="W89" i="63" s="1"/>
  <c r="H5" i="63"/>
  <c r="I120" i="62"/>
  <c r="B109" i="62"/>
  <c r="B89" i="62"/>
  <c r="B79" i="62"/>
  <c r="B67" i="62"/>
  <c r="B52" i="62"/>
  <c r="L47" i="62"/>
  <c r="H42" i="62"/>
  <c r="B37" i="62"/>
  <c r="B20" i="62"/>
  <c r="B13" i="62"/>
  <c r="S6" i="62"/>
  <c r="B119" i="61"/>
  <c r="B106" i="61"/>
  <c r="B95" i="61"/>
  <c r="B76" i="61"/>
  <c r="B65" i="61"/>
  <c r="B54" i="61"/>
  <c r="B50" i="61"/>
  <c r="I47" i="61"/>
  <c r="B43" i="61"/>
  <c r="B39" i="61"/>
  <c r="H33" i="61"/>
  <c r="B28" i="61"/>
  <c r="H20" i="61"/>
  <c r="B16" i="61"/>
  <c r="M12" i="61"/>
  <c r="T47" i="61" s="1"/>
  <c r="M61" i="61" s="1"/>
  <c r="Q76" i="61" s="1"/>
  <c r="M89" i="61" s="1"/>
  <c r="M117" i="61" s="1"/>
  <c r="S6" i="61"/>
  <c r="Q120" i="60"/>
  <c r="I120" i="60"/>
  <c r="B113" i="60"/>
  <c r="A105" i="60"/>
  <c r="B97" i="60"/>
  <c r="B92" i="60"/>
  <c r="H84" i="60"/>
  <c r="B80" i="60"/>
  <c r="B71" i="60"/>
  <c r="B65" i="60"/>
  <c r="Q47" i="60"/>
  <c r="B45" i="60"/>
  <c r="B41" i="60"/>
  <c r="B37" i="60"/>
  <c r="H32" i="60"/>
  <c r="H26" i="60"/>
  <c r="H20" i="60"/>
  <c r="B16" i="60"/>
  <c r="V12" i="60"/>
  <c r="V47" i="60" s="1"/>
  <c r="V61" i="60" s="1"/>
  <c r="V76" i="60" s="1"/>
  <c r="V89" i="60" s="1"/>
  <c r="B8" i="60"/>
  <c r="B5" i="60"/>
  <c r="B122" i="59"/>
  <c r="K120" i="59"/>
  <c r="B115" i="59"/>
  <c r="B107" i="59"/>
  <c r="B98" i="59"/>
  <c r="B93" i="59"/>
  <c r="B86" i="59"/>
  <c r="L81" i="59"/>
  <c r="B73" i="59"/>
  <c r="B66" i="59"/>
  <c r="B59" i="59"/>
  <c r="B56" i="59"/>
  <c r="R48" i="59"/>
  <c r="H47" i="59"/>
  <c r="H42" i="59"/>
  <c r="H37" i="59"/>
  <c r="B33" i="59"/>
  <c r="B27" i="59"/>
  <c r="B21" i="59"/>
  <c r="H16" i="59"/>
  <c r="W12" i="59"/>
  <c r="W47" i="59" s="1"/>
  <c r="W61" i="59" s="1"/>
  <c r="W76" i="59" s="1"/>
  <c r="W89" i="59" s="1"/>
  <c r="D8" i="59"/>
  <c r="H5" i="59"/>
  <c r="B57" i="64"/>
  <c r="B33" i="64"/>
  <c r="H83" i="63"/>
  <c r="B58" i="63"/>
  <c r="B33" i="63"/>
  <c r="B12" i="63"/>
  <c r="B108" i="62"/>
  <c r="B96" i="62"/>
  <c r="B87" i="62"/>
  <c r="B77" i="62"/>
  <c r="B55" i="62"/>
  <c r="I47" i="62"/>
  <c r="B42" i="62"/>
  <c r="B35" i="62"/>
  <c r="B28" i="62"/>
  <c r="B19" i="62"/>
  <c r="Y12" i="62"/>
  <c r="Y47" i="62" s="1"/>
  <c r="Y61" i="62" s="1"/>
  <c r="Y76" i="62" s="1"/>
  <c r="Y89" i="62" s="1"/>
  <c r="O6" i="62"/>
  <c r="P120" i="61"/>
  <c r="B118" i="61"/>
  <c r="B102" i="61"/>
  <c r="B94" i="61"/>
  <c r="B84" i="61"/>
  <c r="B72" i="61"/>
  <c r="B64" i="61"/>
  <c r="C56" i="61"/>
  <c r="B49" i="61"/>
  <c r="H47" i="61"/>
  <c r="H42" i="61"/>
  <c r="B38" i="61"/>
  <c r="B33" i="61"/>
  <c r="H26" i="61"/>
  <c r="B20" i="61"/>
  <c r="H15" i="61"/>
  <c r="H12" i="61"/>
  <c r="R47" i="61" s="1"/>
  <c r="H61" i="61" s="1"/>
  <c r="L76" i="61" s="1"/>
  <c r="H89" i="61" s="1"/>
  <c r="H117" i="61" s="1"/>
  <c r="O6" i="61"/>
  <c r="P120" i="60"/>
  <c r="H120" i="60"/>
  <c r="B102" i="60"/>
  <c r="B96" i="60"/>
  <c r="H91" i="60"/>
  <c r="C50" i="64"/>
  <c r="H26" i="64"/>
  <c r="B77" i="63"/>
  <c r="B42" i="63"/>
  <c r="H32" i="63"/>
  <c r="H17" i="63"/>
  <c r="A10" i="63"/>
  <c r="B121" i="62"/>
  <c r="B118" i="62"/>
  <c r="B107" i="62"/>
  <c r="B95" i="62"/>
  <c r="B86" i="62"/>
  <c r="B76" i="62"/>
  <c r="R54" i="62"/>
  <c r="B51" i="62"/>
  <c r="B47" i="62"/>
  <c r="B34" i="62"/>
  <c r="B27" i="62"/>
  <c r="V12" i="62"/>
  <c r="V47" i="62" s="1"/>
  <c r="V61" i="62" s="1"/>
  <c r="V76" i="62" s="1"/>
  <c r="V89" i="62" s="1"/>
  <c r="K6" i="62"/>
  <c r="N120" i="61"/>
  <c r="A117" i="61"/>
  <c r="B101" i="61"/>
  <c r="H92" i="61"/>
  <c r="H83" i="61"/>
  <c r="B70" i="61"/>
  <c r="B63" i="61"/>
  <c r="B53" i="61"/>
  <c r="R48" i="61"/>
  <c r="B47" i="61"/>
  <c r="B42" i="61"/>
  <c r="H37" i="61"/>
  <c r="B32" i="61"/>
  <c r="B26" i="61"/>
  <c r="H13" i="61"/>
  <c r="B12" i="61"/>
  <c r="K6" i="61"/>
  <c r="O120" i="60"/>
  <c r="B120" i="60"/>
  <c r="B112" i="60"/>
  <c r="B101" i="60"/>
  <c r="H95" i="60"/>
  <c r="B91" i="60"/>
  <c r="B84" i="60"/>
  <c r="B78" i="60"/>
  <c r="B69" i="60"/>
  <c r="B63" i="60"/>
  <c r="R54" i="60"/>
  <c r="R50" i="60"/>
  <c r="L47" i="60"/>
  <c r="B44" i="60"/>
  <c r="B40" i="60"/>
  <c r="H35" i="60"/>
  <c r="H31" i="60"/>
  <c r="B25" i="60"/>
  <c r="B19" i="60"/>
  <c r="H13" i="60"/>
  <c r="H12" i="60"/>
  <c r="R47" i="60" s="1"/>
  <c r="H61" i="60" s="1"/>
  <c r="L76" i="60" s="1"/>
  <c r="H89" i="60" s="1"/>
  <c r="H117" i="60" s="1"/>
  <c r="S6" i="60"/>
  <c r="Q120" i="59"/>
  <c r="I120" i="59"/>
  <c r="B113" i="59"/>
  <c r="A105" i="59"/>
  <c r="B97" i="59"/>
  <c r="B92" i="59"/>
  <c r="H84" i="59"/>
  <c r="B80" i="59"/>
  <c r="B71" i="59"/>
  <c r="B65" i="59"/>
  <c r="Q47" i="59"/>
  <c r="B45" i="59"/>
  <c r="B41" i="59"/>
  <c r="B36" i="59"/>
  <c r="B32" i="59"/>
  <c r="B26" i="59"/>
  <c r="B20" i="59"/>
  <c r="H15" i="59"/>
  <c r="M12" i="59"/>
  <c r="T47" i="59" s="1"/>
  <c r="M61" i="59" s="1"/>
  <c r="Q76" i="59" s="1"/>
  <c r="M89" i="59" s="1"/>
  <c r="M117" i="59" s="1"/>
  <c r="B7" i="59"/>
  <c r="A4" i="59"/>
  <c r="B121" i="58"/>
  <c r="J120" i="58"/>
  <c r="H13" i="64"/>
  <c r="B124" i="62"/>
  <c r="L120" i="62"/>
  <c r="B94" i="62"/>
  <c r="B48" i="62"/>
  <c r="B23" i="62"/>
  <c r="A12" i="62"/>
  <c r="H91" i="61"/>
  <c r="J47" i="64"/>
  <c r="B28" i="63"/>
  <c r="B93" i="62"/>
  <c r="B63" i="62"/>
  <c r="Q47" i="62"/>
  <c r="B39" i="62"/>
  <c r="B22" i="62"/>
  <c r="A10" i="62"/>
  <c r="B90" i="61"/>
  <c r="B68" i="61"/>
  <c r="B51" i="61"/>
  <c r="B40" i="61"/>
  <c r="A4" i="61"/>
  <c r="L120" i="60"/>
  <c r="B107" i="60"/>
  <c r="B90" i="60"/>
  <c r="B77" i="60"/>
  <c r="B64" i="60"/>
  <c r="B53" i="60"/>
  <c r="P47" i="60"/>
  <c r="B43" i="60"/>
  <c r="B35" i="60"/>
  <c r="B28" i="60"/>
  <c r="B18" i="60"/>
  <c r="M12" i="60"/>
  <c r="T47" i="60" s="1"/>
  <c r="M61" i="60" s="1"/>
  <c r="Q76" i="60" s="1"/>
  <c r="M89" i="60" s="1"/>
  <c r="M117" i="60" s="1"/>
  <c r="D6" i="60"/>
  <c r="B121" i="59"/>
  <c r="B119" i="59"/>
  <c r="B102" i="59"/>
  <c r="B94" i="59"/>
  <c r="B84" i="59"/>
  <c r="B72" i="59"/>
  <c r="B62" i="59"/>
  <c r="B52" i="59"/>
  <c r="L47" i="59"/>
  <c r="B42" i="59"/>
  <c r="H34" i="59"/>
  <c r="B25" i="59"/>
  <c r="H17" i="59"/>
  <c r="B12" i="59"/>
  <c r="B5" i="59"/>
  <c r="Q120" i="58"/>
  <c r="B120" i="58"/>
  <c r="B112" i="58"/>
  <c r="B99" i="58"/>
  <c r="H93" i="58"/>
  <c r="B86" i="58"/>
  <c r="B81" i="58"/>
  <c r="B71" i="58"/>
  <c r="B64" i="58"/>
  <c r="B54" i="58"/>
  <c r="C50" i="58"/>
  <c r="K47" i="58"/>
  <c r="B44" i="58"/>
  <c r="B35" i="58"/>
  <c r="B31" i="58"/>
  <c r="B25" i="58"/>
  <c r="B19" i="58"/>
  <c r="H13" i="58"/>
  <c r="H12" i="58"/>
  <c r="R47" i="58" s="1"/>
  <c r="H61" i="58" s="1"/>
  <c r="L76" i="58" s="1"/>
  <c r="H89" i="58" s="1"/>
  <c r="H117" i="58" s="1"/>
  <c r="S6" i="58"/>
  <c r="B121" i="57"/>
  <c r="J120" i="57"/>
  <c r="B114" i="57"/>
  <c r="B106" i="57"/>
  <c r="H92" i="57"/>
  <c r="B85" i="57"/>
  <c r="B81" i="57"/>
  <c r="B72" i="57"/>
  <c r="B52" i="57"/>
  <c r="B48" i="57"/>
  <c r="B47" i="57"/>
  <c r="B42" i="57"/>
  <c r="H37" i="57"/>
  <c r="B33" i="57"/>
  <c r="B27" i="57"/>
  <c r="H21" i="57"/>
  <c r="B17" i="57"/>
  <c r="X12" i="57"/>
  <c r="X47" i="57" s="1"/>
  <c r="X61" i="57" s="1"/>
  <c r="X76" i="57" s="1"/>
  <c r="X89" i="57" s="1"/>
  <c r="K8" i="57"/>
  <c r="B6" i="57"/>
  <c r="O120" i="56"/>
  <c r="B112" i="63"/>
  <c r="B52" i="63"/>
  <c r="H26" i="63"/>
  <c r="A117" i="62"/>
  <c r="B45" i="62"/>
  <c r="B38" i="62"/>
  <c r="D6" i="62"/>
  <c r="B122" i="61"/>
  <c r="B89" i="61"/>
  <c r="B48" i="61"/>
  <c r="B25" i="61"/>
  <c r="Y12" i="61"/>
  <c r="Y47" i="61" s="1"/>
  <c r="Y61" i="61" s="1"/>
  <c r="Y76" i="61" s="1"/>
  <c r="Y89" i="61" s="1"/>
  <c r="K120" i="60"/>
  <c r="B100" i="60"/>
  <c r="B87" i="60"/>
  <c r="B74" i="60"/>
  <c r="B62" i="60"/>
  <c r="C56" i="60"/>
  <c r="K47" i="60"/>
  <c r="H42" i="60"/>
  <c r="H34" i="60"/>
  <c r="B26" i="60"/>
  <c r="H17" i="60"/>
  <c r="H42" i="64"/>
  <c r="B114" i="62"/>
  <c r="B83" i="62"/>
  <c r="H33" i="62"/>
  <c r="B18" i="62"/>
  <c r="A2" i="62"/>
  <c r="B112" i="61"/>
  <c r="R54" i="61"/>
  <c r="P47" i="61"/>
  <c r="B36" i="61"/>
  <c r="B23" i="61"/>
  <c r="W12" i="61"/>
  <c r="W47" i="61" s="1"/>
  <c r="W61" i="61" s="1"/>
  <c r="W76" i="61" s="1"/>
  <c r="W89" i="61" s="1"/>
  <c r="B119" i="60"/>
  <c r="H98" i="60"/>
  <c r="B86" i="60"/>
  <c r="B73" i="60"/>
  <c r="B56" i="60"/>
  <c r="J47" i="60"/>
  <c r="B34" i="60"/>
  <c r="B24" i="60"/>
  <c r="B17" i="60"/>
  <c r="A12" i="60"/>
  <c r="A4" i="60"/>
  <c r="O120" i="59"/>
  <c r="B114" i="59"/>
  <c r="B100" i="59"/>
  <c r="H91" i="59"/>
  <c r="B83" i="59"/>
  <c r="B69" i="59"/>
  <c r="B51" i="59"/>
  <c r="J47" i="59"/>
  <c r="H32" i="59"/>
  <c r="B23" i="59"/>
  <c r="H13" i="59"/>
  <c r="A10" i="59"/>
  <c r="O120" i="58"/>
  <c r="A117" i="58"/>
  <c r="B108" i="58"/>
  <c r="B98" i="58"/>
  <c r="H92" i="58"/>
  <c r="H84" i="58"/>
  <c r="B79" i="58"/>
  <c r="B69" i="58"/>
  <c r="A61" i="58"/>
  <c r="C56" i="58"/>
  <c r="B53" i="58"/>
  <c r="B49" i="58"/>
  <c r="I47" i="58"/>
  <c r="H43" i="58"/>
  <c r="B39" i="58"/>
  <c r="B34" i="58"/>
  <c r="B29" i="58"/>
  <c r="B23" i="58"/>
  <c r="B18" i="58"/>
  <c r="B13" i="58"/>
  <c r="A12" i="58"/>
  <c r="K6" i="58"/>
  <c r="B48" i="63"/>
  <c r="B17" i="63"/>
  <c r="B74" i="62"/>
  <c r="B58" i="62"/>
  <c r="H44" i="62"/>
  <c r="H32" i="62"/>
  <c r="B16" i="62"/>
  <c r="A111" i="61"/>
  <c r="B83" i="61"/>
  <c r="B81" i="65"/>
  <c r="B102" i="62"/>
  <c r="B70" i="62"/>
  <c r="B31" i="62"/>
  <c r="H13" i="62"/>
  <c r="M120" i="61"/>
  <c r="B100" i="61"/>
  <c r="B79" i="61"/>
  <c r="B45" i="61"/>
  <c r="H34" i="61"/>
  <c r="B19" i="61"/>
  <c r="D8" i="61"/>
  <c r="B115" i="60"/>
  <c r="H83" i="60"/>
  <c r="B68" i="60"/>
  <c r="C50" i="60"/>
  <c r="H47" i="60"/>
  <c r="H39" i="60"/>
  <c r="B32" i="60"/>
  <c r="B22" i="60"/>
  <c r="K8" i="60"/>
  <c r="M120" i="59"/>
  <c r="B112" i="59"/>
  <c r="B90" i="59"/>
  <c r="B79" i="59"/>
  <c r="B67" i="59"/>
  <c r="R54" i="59"/>
  <c r="C50" i="59"/>
  <c r="H44" i="59"/>
  <c r="B39" i="59"/>
  <c r="B31" i="59"/>
  <c r="H20" i="59"/>
  <c r="B13" i="59"/>
  <c r="S6" i="59"/>
  <c r="B123" i="58"/>
  <c r="L120" i="58"/>
  <c r="B114" i="58"/>
  <c r="B106" i="58"/>
  <c r="B97" i="58"/>
  <c r="H91" i="58"/>
  <c r="B84" i="58"/>
  <c r="B76" i="58"/>
  <c r="B59" i="58"/>
  <c r="B52" i="58"/>
  <c r="B48" i="58"/>
  <c r="B47" i="58"/>
  <c r="H42" i="58"/>
  <c r="H37" i="58"/>
  <c r="B33" i="58"/>
  <c r="B28" i="58"/>
  <c r="H21" i="58"/>
  <c r="B17" i="58"/>
  <c r="X12" i="58"/>
  <c r="X47" i="58" s="1"/>
  <c r="X61" i="58" s="1"/>
  <c r="X76" i="58" s="1"/>
  <c r="X89" i="58" s="1"/>
  <c r="K8" i="58"/>
  <c r="B6" i="58"/>
  <c r="B123" i="57"/>
  <c r="N120" i="57"/>
  <c r="B119" i="57"/>
  <c r="A111" i="57"/>
  <c r="B100" i="57"/>
  <c r="B95" i="57"/>
  <c r="B90" i="57"/>
  <c r="H83" i="57"/>
  <c r="B77" i="57"/>
  <c r="B68" i="57"/>
  <c r="B62" i="57"/>
  <c r="B57" i="57"/>
  <c r="B54" i="57"/>
  <c r="C50" i="57"/>
  <c r="K47" i="57"/>
  <c r="B35" i="57"/>
  <c r="B31" i="57"/>
  <c r="B25" i="57"/>
  <c r="B19" i="57"/>
  <c r="H13" i="57"/>
  <c r="H12" i="57"/>
  <c r="R47" i="57" s="1"/>
  <c r="H61" i="57" s="1"/>
  <c r="L76" i="57" s="1"/>
  <c r="H89" i="57" s="1"/>
  <c r="H117" i="57" s="1"/>
  <c r="S6" i="57"/>
  <c r="B57" i="62"/>
  <c r="B49" i="60"/>
  <c r="B38" i="60"/>
  <c r="B20" i="60"/>
  <c r="A10" i="60"/>
  <c r="H95" i="59"/>
  <c r="B81" i="59"/>
  <c r="B63" i="59"/>
  <c r="R50" i="59"/>
  <c r="H43" i="59"/>
  <c r="H31" i="59"/>
  <c r="B18" i="59"/>
  <c r="O6" i="59"/>
  <c r="B122" i="58"/>
  <c r="H98" i="58"/>
  <c r="B89" i="58"/>
  <c r="B78" i="58"/>
  <c r="B65" i="58"/>
  <c r="B56" i="58"/>
  <c r="B51" i="58"/>
  <c r="H47" i="58"/>
  <c r="B40" i="58"/>
  <c r="H33" i="58"/>
  <c r="B26" i="58"/>
  <c r="H16" i="58"/>
  <c r="B12" i="58"/>
  <c r="B5" i="58"/>
  <c r="Q120" i="57"/>
  <c r="B120" i="57"/>
  <c r="B108" i="57"/>
  <c r="H91" i="57"/>
  <c r="B83" i="57"/>
  <c r="B73" i="57"/>
  <c r="B65" i="57"/>
  <c r="R50" i="62"/>
  <c r="B18" i="61"/>
  <c r="A111" i="60"/>
  <c r="B82" i="60"/>
  <c r="B59" i="60"/>
  <c r="B55" i="60"/>
  <c r="R48" i="60"/>
  <c r="B36" i="60"/>
  <c r="B7" i="60"/>
  <c r="A111" i="59"/>
  <c r="B95" i="59"/>
  <c r="B78" i="59"/>
  <c r="A61" i="59"/>
  <c r="B50" i="59"/>
  <c r="B40" i="59"/>
  <c r="B30" i="59"/>
  <c r="B16" i="59"/>
  <c r="K6" i="59"/>
  <c r="P120" i="58"/>
  <c r="B113" i="58"/>
  <c r="B87" i="58"/>
  <c r="B74" i="58"/>
  <c r="B63" i="58"/>
  <c r="R50" i="58"/>
  <c r="B45" i="58"/>
  <c r="H32" i="58"/>
  <c r="B24" i="58"/>
  <c r="B16" i="58"/>
  <c r="A10" i="58"/>
  <c r="A4" i="58"/>
  <c r="P120" i="57"/>
  <c r="B118" i="57"/>
  <c r="B107" i="57"/>
  <c r="B97" i="57"/>
  <c r="B91" i="57"/>
  <c r="B82" i="57"/>
  <c r="B71" i="57"/>
  <c r="B64" i="57"/>
  <c r="B53" i="57"/>
  <c r="Q47" i="57"/>
  <c r="B44" i="57"/>
  <c r="B34" i="57"/>
  <c r="H26" i="57"/>
  <c r="B20" i="57"/>
  <c r="B13" i="57"/>
  <c r="D8" i="57"/>
  <c r="A4" i="57"/>
  <c r="B122" i="56"/>
  <c r="J120" i="56"/>
  <c r="B114" i="56"/>
  <c r="B106" i="56"/>
  <c r="H92" i="56"/>
  <c r="B85" i="56"/>
  <c r="B81" i="56"/>
  <c r="B72" i="56"/>
  <c r="B65" i="56"/>
  <c r="Q47" i="56"/>
  <c r="B45" i="56"/>
  <c r="B42" i="56"/>
  <c r="B37" i="56"/>
  <c r="H32" i="56"/>
  <c r="H21" i="56"/>
  <c r="H17" i="56"/>
  <c r="Y12" i="56"/>
  <c r="Y47" i="56" s="1"/>
  <c r="Y61" i="56" s="1"/>
  <c r="Y76" i="56" s="1"/>
  <c r="Y89" i="56" s="1"/>
  <c r="A10" i="56"/>
  <c r="D6" i="56"/>
  <c r="O120" i="55"/>
  <c r="B120" i="55"/>
  <c r="B112" i="55"/>
  <c r="B101" i="55"/>
  <c r="H95" i="55"/>
  <c r="B91" i="55"/>
  <c r="B84" i="55"/>
  <c r="B78" i="55"/>
  <c r="B69" i="55"/>
  <c r="B63" i="55"/>
  <c r="R54" i="55"/>
  <c r="R50" i="55"/>
  <c r="L47" i="55"/>
  <c r="H44" i="55"/>
  <c r="B40" i="55"/>
  <c r="H35" i="55"/>
  <c r="H31" i="55"/>
  <c r="B25" i="55"/>
  <c r="H15" i="55"/>
  <c r="M12" i="55"/>
  <c r="T47" i="55" s="1"/>
  <c r="M61" i="55" s="1"/>
  <c r="Q76" i="55" s="1"/>
  <c r="M89" i="55" s="1"/>
  <c r="M117" i="55" s="1"/>
  <c r="B7" i="55"/>
  <c r="A4" i="55"/>
  <c r="B122" i="54"/>
  <c r="K120" i="54"/>
  <c r="B115" i="54"/>
  <c r="B107" i="54"/>
  <c r="B98" i="54"/>
  <c r="B93" i="54"/>
  <c r="B86" i="54"/>
  <c r="L81" i="54"/>
  <c r="B73" i="54"/>
  <c r="B66" i="54"/>
  <c r="B59" i="54"/>
  <c r="B56" i="54"/>
  <c r="B96" i="61"/>
  <c r="B35" i="61"/>
  <c r="H17" i="61"/>
  <c r="B123" i="60"/>
  <c r="B108" i="60"/>
  <c r="L81" i="60"/>
  <c r="B54" i="60"/>
  <c r="I47" i="60"/>
  <c r="H33" i="60"/>
  <c r="H15" i="60"/>
  <c r="O6" i="60"/>
  <c r="P120" i="59"/>
  <c r="B109" i="59"/>
  <c r="H92" i="59"/>
  <c r="B77" i="59"/>
  <c r="B48" i="59"/>
  <c r="B29" i="59"/>
  <c r="D6" i="59"/>
  <c r="N120" i="58"/>
  <c r="B96" i="58"/>
  <c r="B85" i="58"/>
  <c r="B73" i="58"/>
  <c r="B50" i="58"/>
  <c r="H39" i="58"/>
  <c r="B32" i="58"/>
  <c r="B22" i="58"/>
  <c r="H15" i="58"/>
  <c r="D8" i="58"/>
  <c r="B20" i="64"/>
  <c r="H12" i="62"/>
  <c r="R47" i="62" s="1"/>
  <c r="H61" i="62" s="1"/>
  <c r="L76" i="62" s="1"/>
  <c r="H89" i="62" s="1"/>
  <c r="H117" i="62" s="1"/>
  <c r="B58" i="61"/>
  <c r="H31" i="61"/>
  <c r="B98" i="60"/>
  <c r="B79" i="60"/>
  <c r="B58" i="60"/>
  <c r="H44" i="60"/>
  <c r="B31" i="60"/>
  <c r="K6" i="60"/>
  <c r="N120" i="59"/>
  <c r="B106" i="59"/>
  <c r="B91" i="59"/>
  <c r="B76" i="59"/>
  <c r="B55" i="59"/>
  <c r="P47" i="59"/>
  <c r="H39" i="59"/>
  <c r="H26" i="59"/>
  <c r="Y12" i="59"/>
  <c r="Y47" i="59" s="1"/>
  <c r="Y61" i="59" s="1"/>
  <c r="Y76" i="59" s="1"/>
  <c r="Y89" i="59" s="1"/>
  <c r="K120" i="58"/>
  <c r="B109" i="58"/>
  <c r="H95" i="58"/>
  <c r="B72" i="58"/>
  <c r="B55" i="58"/>
  <c r="R48" i="58"/>
  <c r="H44" i="58"/>
  <c r="B38" i="58"/>
  <c r="H31" i="58"/>
  <c r="B21" i="58"/>
  <c r="B8" i="58"/>
  <c r="M120" i="57"/>
  <c r="B115" i="57"/>
  <c r="B102" i="57"/>
  <c r="H95" i="57"/>
  <c r="B87" i="57"/>
  <c r="B80" i="57"/>
  <c r="B69" i="57"/>
  <c r="A61" i="57"/>
  <c r="B56" i="57"/>
  <c r="L47" i="57"/>
  <c r="H43" i="57"/>
  <c r="B39" i="57"/>
  <c r="H32" i="57"/>
  <c r="B18" i="57"/>
  <c r="W12" i="57"/>
  <c r="W47" i="57" s="1"/>
  <c r="W61" i="57" s="1"/>
  <c r="W76" i="57" s="1"/>
  <c r="W89" i="57" s="1"/>
  <c r="B7" i="57"/>
  <c r="B124" i="56"/>
  <c r="Q120" i="56"/>
  <c r="H120" i="56"/>
  <c r="B102" i="56"/>
  <c r="B96" i="56"/>
  <c r="H91" i="56"/>
  <c r="B79" i="56"/>
  <c r="B70" i="56"/>
  <c r="B63" i="56"/>
  <c r="R54" i="56"/>
  <c r="R50" i="56"/>
  <c r="L47" i="56"/>
  <c r="H44" i="56"/>
  <c r="B40" i="56"/>
  <c r="H35" i="56"/>
  <c r="H31" i="56"/>
  <c r="H26" i="56"/>
  <c r="H20" i="56"/>
  <c r="H16" i="56"/>
  <c r="W12" i="56"/>
  <c r="W47" i="56" s="1"/>
  <c r="W61" i="56" s="1"/>
  <c r="W76" i="56" s="1"/>
  <c r="W89" i="56" s="1"/>
  <c r="D8" i="56"/>
  <c r="H5" i="56"/>
  <c r="M120" i="55"/>
  <c r="B118" i="55"/>
  <c r="B109" i="55"/>
  <c r="B99" i="55"/>
  <c r="B94" i="55"/>
  <c r="B89" i="55"/>
  <c r="B83" i="55"/>
  <c r="B76" i="55"/>
  <c r="B67" i="55"/>
  <c r="A61" i="55"/>
  <c r="K8" i="63"/>
  <c r="Q120" i="62"/>
  <c r="K120" i="61"/>
  <c r="B78" i="61"/>
  <c r="B30" i="61"/>
  <c r="A12" i="61"/>
  <c r="B70" i="60"/>
  <c r="B30" i="60"/>
  <c r="B13" i="60"/>
  <c r="B6" i="60"/>
  <c r="J120" i="59"/>
  <c r="B101" i="59"/>
  <c r="B89" i="59"/>
  <c r="B70" i="59"/>
  <c r="B54" i="59"/>
  <c r="K47" i="59"/>
  <c r="B37" i="59"/>
  <c r="B24" i="59"/>
  <c r="V12" i="59"/>
  <c r="V47" i="59" s="1"/>
  <c r="V61" i="59" s="1"/>
  <c r="V76" i="59" s="1"/>
  <c r="V89" i="59" s="1"/>
  <c r="I120" i="58"/>
  <c r="B107" i="58"/>
  <c r="B94" i="58"/>
  <c r="B83" i="58"/>
  <c r="B70" i="58"/>
  <c r="R54" i="58"/>
  <c r="Q47" i="58"/>
  <c r="B37" i="58"/>
  <c r="B30" i="58"/>
  <c r="H20" i="58"/>
  <c r="Y12" i="58"/>
  <c r="Y47" i="58" s="1"/>
  <c r="Y61" i="58" s="1"/>
  <c r="Y76" i="58" s="1"/>
  <c r="Y89" i="58" s="1"/>
  <c r="B7" i="58"/>
  <c r="L120" i="57"/>
  <c r="B113" i="57"/>
  <c r="B101" i="57"/>
  <c r="B94" i="57"/>
  <c r="B86" i="57"/>
  <c r="B79" i="57"/>
  <c r="B67" i="57"/>
  <c r="B51" i="57"/>
  <c r="J47" i="57"/>
  <c r="B43" i="57"/>
  <c r="B38" i="57"/>
  <c r="B32" i="57"/>
  <c r="B24" i="57"/>
  <c r="H17" i="57"/>
  <c r="V12" i="57"/>
  <c r="V47" i="57" s="1"/>
  <c r="V61" i="57" s="1"/>
  <c r="V76" i="57" s="1"/>
  <c r="V89" i="57" s="1"/>
  <c r="O6" i="57"/>
  <c r="P120" i="56"/>
  <c r="B120" i="56"/>
  <c r="B112" i="56"/>
  <c r="B101" i="56"/>
  <c r="H95" i="56"/>
  <c r="B91" i="56"/>
  <c r="B84" i="56"/>
  <c r="B78" i="56"/>
  <c r="B69" i="56"/>
  <c r="B62" i="56"/>
  <c r="B57" i="56"/>
  <c r="B54" i="56"/>
  <c r="C50" i="56"/>
  <c r="K47" i="56"/>
  <c r="B44" i="56"/>
  <c r="B35" i="56"/>
  <c r="B31" i="56"/>
  <c r="B26" i="56"/>
  <c r="B20" i="56"/>
  <c r="B16" i="56"/>
  <c r="V12" i="56"/>
  <c r="V47" i="56" s="1"/>
  <c r="V61" i="56" s="1"/>
  <c r="V76" i="56" s="1"/>
  <c r="V89" i="56" s="1"/>
  <c r="B8" i="56"/>
  <c r="B5" i="56"/>
  <c r="L120" i="55"/>
  <c r="A117" i="55"/>
  <c r="B108" i="55"/>
  <c r="H98" i="55"/>
  <c r="H93" i="55"/>
  <c r="B87" i="55"/>
  <c r="B82" i="55"/>
  <c r="B74" i="55"/>
  <c r="C56" i="55"/>
  <c r="B53" i="55"/>
  <c r="B49" i="55"/>
  <c r="I47" i="55"/>
  <c r="H43" i="55"/>
  <c r="B39" i="55"/>
  <c r="B34" i="55"/>
  <c r="B29" i="55"/>
  <c r="B22" i="55"/>
  <c r="B18" i="55"/>
  <c r="B13" i="55"/>
  <c r="A12" i="55"/>
  <c r="K6" i="55"/>
  <c r="P120" i="54"/>
  <c r="H120" i="54"/>
  <c r="B102" i="54"/>
  <c r="B96" i="54"/>
  <c r="H91" i="54"/>
  <c r="O6" i="63"/>
  <c r="B41" i="62"/>
  <c r="H120" i="61"/>
  <c r="B69" i="61"/>
  <c r="K47" i="61"/>
  <c r="B29" i="61"/>
  <c r="B8" i="61"/>
  <c r="B122" i="60"/>
  <c r="B95" i="60"/>
  <c r="B57" i="60"/>
  <c r="H43" i="60"/>
  <c r="B29" i="60"/>
  <c r="Y12" i="60"/>
  <c r="Y47" i="60" s="1"/>
  <c r="Y61" i="60" s="1"/>
  <c r="Y76" i="60" s="1"/>
  <c r="Y89" i="60" s="1"/>
  <c r="H120" i="59"/>
  <c r="B99" i="59"/>
  <c r="B85" i="59"/>
  <c r="B68" i="59"/>
  <c r="B58" i="59"/>
  <c r="B47" i="59"/>
  <c r="H35" i="59"/>
  <c r="B22" i="59"/>
  <c r="H12" i="59"/>
  <c r="R47" i="59" s="1"/>
  <c r="H61" i="59" s="1"/>
  <c r="L76" i="59" s="1"/>
  <c r="H89" i="59" s="1"/>
  <c r="H117" i="59" s="1"/>
  <c r="H120" i="58"/>
  <c r="A105" i="58"/>
  <c r="B93" i="58"/>
  <c r="B82" i="58"/>
  <c r="B67" i="58"/>
  <c r="B58" i="58"/>
  <c r="P47" i="58"/>
  <c r="B43" i="58"/>
  <c r="B36" i="58"/>
  <c r="B20" i="58"/>
  <c r="W12" i="58"/>
  <c r="W47" i="58" s="1"/>
  <c r="W61" i="58" s="1"/>
  <c r="W76" i="58" s="1"/>
  <c r="W89" i="58" s="1"/>
  <c r="O6" i="58"/>
  <c r="K120" i="57"/>
  <c r="B99" i="57"/>
  <c r="H93" i="57"/>
  <c r="H84" i="57"/>
  <c r="B78" i="57"/>
  <c r="B59" i="57"/>
  <c r="R50" i="57"/>
  <c r="I47" i="57"/>
  <c r="H42" i="57"/>
  <c r="B37" i="57"/>
  <c r="H31" i="57"/>
  <c r="B23" i="57"/>
  <c r="H16" i="57"/>
  <c r="M12" i="57"/>
  <c r="T47" i="57" s="1"/>
  <c r="M61" i="57" s="1"/>
  <c r="Q76" i="57" s="1"/>
  <c r="M89" i="57" s="1"/>
  <c r="M117" i="57" s="1"/>
  <c r="K6" i="57"/>
  <c r="N120" i="56"/>
  <c r="B119" i="56"/>
  <c r="A111" i="56"/>
  <c r="B100" i="56"/>
  <c r="B95" i="56"/>
  <c r="B90" i="56"/>
  <c r="H83" i="56"/>
  <c r="B77" i="56"/>
  <c r="B68" i="56"/>
  <c r="A61" i="56"/>
  <c r="B50" i="56"/>
  <c r="J47" i="56"/>
  <c r="H39" i="56"/>
  <c r="H34" i="56"/>
  <c r="B30" i="56"/>
  <c r="B25" i="56"/>
  <c r="H15" i="56"/>
  <c r="M12" i="56"/>
  <c r="T47" i="56" s="1"/>
  <c r="M61" i="56" s="1"/>
  <c r="Q76" i="56" s="1"/>
  <c r="M89" i="56" s="1"/>
  <c r="M117" i="56" s="1"/>
  <c r="B7" i="56"/>
  <c r="A4" i="56"/>
  <c r="B122" i="55"/>
  <c r="K120" i="55"/>
  <c r="B115" i="55"/>
  <c r="B107" i="55"/>
  <c r="B98" i="55"/>
  <c r="B93" i="55"/>
  <c r="B86" i="55"/>
  <c r="L81" i="55"/>
  <c r="B73" i="55"/>
  <c r="B66" i="55"/>
  <c r="B59" i="55"/>
  <c r="B56" i="55"/>
  <c r="R48" i="55"/>
  <c r="H47" i="55"/>
  <c r="B43" i="55"/>
  <c r="B44" i="61"/>
  <c r="D6" i="61"/>
  <c r="N120" i="60"/>
  <c r="H93" i="60"/>
  <c r="B66" i="60"/>
  <c r="B51" i="60"/>
  <c r="B23" i="60"/>
  <c r="X12" i="60"/>
  <c r="X47" i="60" s="1"/>
  <c r="X61" i="60" s="1"/>
  <c r="X76" i="60" s="1"/>
  <c r="X89" i="60" s="1"/>
  <c r="B120" i="59"/>
  <c r="B44" i="59"/>
  <c r="B35" i="59"/>
  <c r="B19" i="59"/>
  <c r="A12" i="59"/>
  <c r="B119" i="58"/>
  <c r="B102" i="58"/>
  <c r="B92" i="58"/>
  <c r="L81" i="58"/>
  <c r="B66" i="58"/>
  <c r="L47" i="58"/>
  <c r="B42" i="58"/>
  <c r="H35" i="58"/>
  <c r="B27" i="58"/>
  <c r="V12" i="58"/>
  <c r="V47" i="58" s="1"/>
  <c r="V61" i="58" s="1"/>
  <c r="V76" i="58" s="1"/>
  <c r="V89" i="58" s="1"/>
  <c r="D6" i="58"/>
  <c r="I120" i="57"/>
  <c r="B112" i="57"/>
  <c r="H98" i="57"/>
  <c r="B93" i="57"/>
  <c r="B76" i="57"/>
  <c r="B66" i="57"/>
  <c r="B55" i="57"/>
  <c r="B50" i="57"/>
  <c r="H47" i="57"/>
  <c r="B41" i="57"/>
  <c r="B36" i="57"/>
  <c r="B30" i="57"/>
  <c r="B22" i="57"/>
  <c r="B16" i="57"/>
  <c r="B12" i="57"/>
  <c r="D6" i="57"/>
  <c r="B123" i="56"/>
  <c r="M120" i="56"/>
  <c r="B118" i="56"/>
  <c r="B109" i="56"/>
  <c r="B99" i="56"/>
  <c r="B94" i="56"/>
  <c r="B89" i="56"/>
  <c r="B83" i="56"/>
  <c r="B76" i="56"/>
  <c r="B67" i="56"/>
  <c r="B118" i="59"/>
  <c r="B122" i="57"/>
  <c r="B70" i="57"/>
  <c r="B49" i="57"/>
  <c r="A10" i="57"/>
  <c r="H93" i="56"/>
  <c r="L81" i="56"/>
  <c r="B56" i="56"/>
  <c r="B47" i="56"/>
  <c r="B39" i="56"/>
  <c r="B29" i="56"/>
  <c r="B19" i="56"/>
  <c r="H12" i="56"/>
  <c r="R47" i="56" s="1"/>
  <c r="H61" i="56" s="1"/>
  <c r="L76" i="56" s="1"/>
  <c r="H89" i="56" s="1"/>
  <c r="H117" i="56" s="1"/>
  <c r="Q120" i="55"/>
  <c r="B113" i="55"/>
  <c r="B97" i="55"/>
  <c r="H84" i="55"/>
  <c r="B71" i="55"/>
  <c r="B55" i="55"/>
  <c r="B50" i="55"/>
  <c r="B38" i="55"/>
  <c r="H32" i="55"/>
  <c r="B24" i="55"/>
  <c r="H17" i="55"/>
  <c r="W12" i="55"/>
  <c r="W47" i="55" s="1"/>
  <c r="W61" i="55" s="1"/>
  <c r="W76" i="55" s="1"/>
  <c r="W89" i="55" s="1"/>
  <c r="S6" i="55"/>
  <c r="N120" i="54"/>
  <c r="A117" i="54"/>
  <c r="B106" i="54"/>
  <c r="H95" i="54"/>
  <c r="B89" i="54"/>
  <c r="B82" i="54"/>
  <c r="B72" i="54"/>
  <c r="B65" i="54"/>
  <c r="B58" i="54"/>
  <c r="R54" i="54"/>
  <c r="R50" i="54"/>
  <c r="L47" i="54"/>
  <c r="B44" i="54"/>
  <c r="B35" i="54"/>
  <c r="B31" i="54"/>
  <c r="B24" i="54"/>
  <c r="B12" i="54"/>
  <c r="O6" i="54"/>
  <c r="Q120" i="53"/>
  <c r="I120" i="53"/>
  <c r="B113" i="53"/>
  <c r="A105" i="53"/>
  <c r="B97" i="53"/>
  <c r="B92" i="53"/>
  <c r="H84" i="53"/>
  <c r="B80" i="53"/>
  <c r="B71" i="53"/>
  <c r="B64" i="53"/>
  <c r="B58" i="53"/>
  <c r="B55" i="53"/>
  <c r="B51" i="53"/>
  <c r="P47" i="53"/>
  <c r="B41" i="53"/>
  <c r="B36" i="53"/>
  <c r="B32" i="53"/>
  <c r="B26" i="53"/>
  <c r="B20" i="53"/>
  <c r="B16" i="53"/>
  <c r="V12" i="53"/>
  <c r="V47" i="53" s="1"/>
  <c r="V61" i="53" s="1"/>
  <c r="V76" i="53" s="1"/>
  <c r="V89" i="53" s="1"/>
  <c r="B8" i="53"/>
  <c r="B5" i="53"/>
  <c r="L120" i="52"/>
  <c r="A117" i="52"/>
  <c r="B108" i="52"/>
  <c r="H98" i="52"/>
  <c r="H93" i="52"/>
  <c r="B87" i="52"/>
  <c r="B82" i="52"/>
  <c r="B74" i="52"/>
  <c r="B66" i="52"/>
  <c r="B59" i="52"/>
  <c r="B56" i="52"/>
  <c r="R48" i="52"/>
  <c r="H47" i="52"/>
  <c r="B43" i="52"/>
  <c r="B38" i="52"/>
  <c r="H33" i="52"/>
  <c r="B28" i="52"/>
  <c r="H21" i="52"/>
  <c r="H17" i="52"/>
  <c r="Y12" i="52"/>
  <c r="Y47" i="52" s="1"/>
  <c r="Y61" i="52" s="1"/>
  <c r="Y76" i="52" s="1"/>
  <c r="Y89" i="52" s="1"/>
  <c r="A10" i="52"/>
  <c r="D6" i="52"/>
  <c r="O120" i="51"/>
  <c r="B120" i="51"/>
  <c r="B112" i="51"/>
  <c r="B101" i="51"/>
  <c r="H95" i="51"/>
  <c r="B91" i="51"/>
  <c r="B84" i="51"/>
  <c r="B78" i="51"/>
  <c r="B69" i="51"/>
  <c r="B62" i="51"/>
  <c r="B57" i="51"/>
  <c r="B54" i="51"/>
  <c r="C50" i="51"/>
  <c r="K47" i="51"/>
  <c r="B44" i="51"/>
  <c r="B35" i="51"/>
  <c r="B31" i="51"/>
  <c r="B24" i="51"/>
  <c r="B19" i="51"/>
  <c r="H13" i="51"/>
  <c r="H12" i="51"/>
  <c r="R47" i="51" s="1"/>
  <c r="H61" i="51" s="1"/>
  <c r="L76" i="51" s="1"/>
  <c r="H89" i="51" s="1"/>
  <c r="H117" i="51" s="1"/>
  <c r="S6" i="51"/>
  <c r="B121" i="50"/>
  <c r="J120" i="50"/>
  <c r="B114" i="50"/>
  <c r="B106" i="50"/>
  <c r="H92" i="50"/>
  <c r="B85" i="50"/>
  <c r="B81" i="50"/>
  <c r="B72" i="50"/>
  <c r="B65" i="50"/>
  <c r="Q47" i="50"/>
  <c r="B45" i="50"/>
  <c r="B41" i="50"/>
  <c r="B36" i="50"/>
  <c r="B32" i="50"/>
  <c r="B26" i="50"/>
  <c r="B20" i="50"/>
  <c r="H15" i="50"/>
  <c r="M12" i="50"/>
  <c r="T47" i="50" s="1"/>
  <c r="M61" i="50" s="1"/>
  <c r="Q76" i="50" s="1"/>
  <c r="M89" i="50" s="1"/>
  <c r="M117" i="50" s="1"/>
  <c r="B7" i="50"/>
  <c r="A4" i="50"/>
  <c r="B19" i="50"/>
  <c r="H12" i="50"/>
  <c r="R47" i="50" s="1"/>
  <c r="H61" i="50" s="1"/>
  <c r="L76" i="50" s="1"/>
  <c r="H89" i="50" s="1"/>
  <c r="H117" i="50" s="1"/>
  <c r="B35" i="50"/>
  <c r="P47" i="54"/>
  <c r="B91" i="58"/>
  <c r="B41" i="58"/>
  <c r="M12" i="58"/>
  <c r="T47" i="58" s="1"/>
  <c r="M61" i="58" s="1"/>
  <c r="Q76" i="58" s="1"/>
  <c r="M89" i="58" s="1"/>
  <c r="M117" i="58" s="1"/>
  <c r="O120" i="57"/>
  <c r="B96" i="57"/>
  <c r="C56" i="57"/>
  <c r="R48" i="57"/>
  <c r="H39" i="57"/>
  <c r="B21" i="57"/>
  <c r="B8" i="57"/>
  <c r="B121" i="56"/>
  <c r="B108" i="56"/>
  <c r="B93" i="56"/>
  <c r="B80" i="56"/>
  <c r="B59" i="56"/>
  <c r="B51" i="56"/>
  <c r="B38" i="56"/>
  <c r="B12" i="56"/>
  <c r="P120" i="55"/>
  <c r="B96" i="55"/>
  <c r="B70" i="55"/>
  <c r="B54" i="55"/>
  <c r="B48" i="55"/>
  <c r="B44" i="55"/>
  <c r="H37" i="55"/>
  <c r="B32" i="55"/>
  <c r="B23" i="55"/>
  <c r="B17" i="55"/>
  <c r="V12" i="55"/>
  <c r="V47" i="55" s="1"/>
  <c r="V61" i="55" s="1"/>
  <c r="V76" i="55" s="1"/>
  <c r="V89" i="55" s="1"/>
  <c r="O6" i="55"/>
  <c r="M120" i="54"/>
  <c r="B114" i="54"/>
  <c r="A105" i="54"/>
  <c r="B95" i="54"/>
  <c r="B87" i="54"/>
  <c r="B81" i="54"/>
  <c r="B71" i="54"/>
  <c r="B64" i="54"/>
  <c r="B54" i="54"/>
  <c r="C50" i="54"/>
  <c r="K47" i="54"/>
  <c r="H39" i="54"/>
  <c r="H34" i="54"/>
  <c r="B30" i="54"/>
  <c r="B23" i="54"/>
  <c r="B18" i="54"/>
  <c r="B13" i="54"/>
  <c r="A12" i="54"/>
  <c r="K6" i="54"/>
  <c r="P120" i="53"/>
  <c r="H120" i="53"/>
  <c r="B102" i="53"/>
  <c r="B96" i="53"/>
  <c r="H91" i="53"/>
  <c r="B79" i="53"/>
  <c r="B70" i="53"/>
  <c r="B63" i="53"/>
  <c r="R54" i="53"/>
  <c r="R50" i="53"/>
  <c r="L47" i="53"/>
  <c r="H44" i="53"/>
  <c r="B40" i="53"/>
  <c r="H35" i="53"/>
  <c r="H31" i="53"/>
  <c r="B25" i="53"/>
  <c r="H15" i="53"/>
  <c r="M12" i="53"/>
  <c r="T47" i="53" s="1"/>
  <c r="M61" i="53" s="1"/>
  <c r="Q76" i="53" s="1"/>
  <c r="M89" i="53" s="1"/>
  <c r="M117" i="53" s="1"/>
  <c r="B7" i="53"/>
  <c r="A4" i="53"/>
  <c r="B122" i="52"/>
  <c r="K120" i="52"/>
  <c r="B115" i="52"/>
  <c r="B107" i="52"/>
  <c r="B98" i="52"/>
  <c r="B93" i="52"/>
  <c r="B86" i="52"/>
  <c r="L81" i="52"/>
  <c r="B73" i="52"/>
  <c r="B52" i="52"/>
  <c r="B48" i="52"/>
  <c r="B47" i="52"/>
  <c r="H42" i="52"/>
  <c r="H37" i="52"/>
  <c r="B33" i="52"/>
  <c r="B27" i="52"/>
  <c r="B21" i="52"/>
  <c r="B17" i="52"/>
  <c r="X12" i="52"/>
  <c r="X47" i="52" s="1"/>
  <c r="X61" i="52" s="1"/>
  <c r="X76" i="52" s="1"/>
  <c r="X89" i="52" s="1"/>
  <c r="K8" i="52"/>
  <c r="B6" i="52"/>
  <c r="B123" i="51"/>
  <c r="N120" i="51"/>
  <c r="B119" i="51"/>
  <c r="A111" i="51"/>
  <c r="B100" i="51"/>
  <c r="B95" i="51"/>
  <c r="B90" i="51"/>
  <c r="H83" i="51"/>
  <c r="B77" i="51"/>
  <c r="B68" i="51"/>
  <c r="A61" i="51"/>
  <c r="B50" i="51"/>
  <c r="J47" i="51"/>
  <c r="H39" i="51"/>
  <c r="H34" i="51"/>
  <c r="B30" i="51"/>
  <c r="B23" i="51"/>
  <c r="B12" i="51"/>
  <c r="O6" i="51"/>
  <c r="Q120" i="50"/>
  <c r="I120" i="50"/>
  <c r="B113" i="50"/>
  <c r="A105" i="50"/>
  <c r="B97" i="50"/>
  <c r="B92" i="50"/>
  <c r="H84" i="50"/>
  <c r="B80" i="50"/>
  <c r="B71" i="50"/>
  <c r="B64" i="50"/>
  <c r="B58" i="50"/>
  <c r="B55" i="50"/>
  <c r="B51" i="50"/>
  <c r="P47" i="50"/>
  <c r="H44" i="50"/>
  <c r="B40" i="50"/>
  <c r="H35" i="50"/>
  <c r="H31" i="50"/>
  <c r="B25" i="50"/>
  <c r="H13" i="50"/>
  <c r="S6" i="50"/>
  <c r="B12" i="50"/>
  <c r="O6" i="50"/>
  <c r="B74" i="57"/>
  <c r="B118" i="54"/>
  <c r="H13" i="54"/>
  <c r="B121" i="53"/>
  <c r="B106" i="53"/>
  <c r="H92" i="53"/>
  <c r="B85" i="53"/>
  <c r="B81" i="53"/>
  <c r="B65" i="53"/>
  <c r="B37" i="53"/>
  <c r="W12" i="53"/>
  <c r="W47" i="53" s="1"/>
  <c r="W61" i="53" s="1"/>
  <c r="W76" i="53" s="1"/>
  <c r="W89" i="53" s="1"/>
  <c r="H5" i="53"/>
  <c r="B12" i="60"/>
  <c r="H5" i="58"/>
  <c r="H120" i="57"/>
  <c r="B92" i="57"/>
  <c r="P47" i="57"/>
  <c r="H35" i="57"/>
  <c r="H20" i="57"/>
  <c r="H5" i="57"/>
  <c r="L120" i="56"/>
  <c r="B107" i="56"/>
  <c r="B92" i="56"/>
  <c r="B74" i="56"/>
  <c r="B49" i="56"/>
  <c r="H37" i="56"/>
  <c r="B28" i="56"/>
  <c r="B18" i="56"/>
  <c r="A12" i="56"/>
  <c r="N120" i="55"/>
  <c r="A111" i="55"/>
  <c r="B95" i="55"/>
  <c r="H83" i="55"/>
  <c r="B68" i="55"/>
  <c r="B58" i="55"/>
  <c r="Q47" i="55"/>
  <c r="B37" i="55"/>
  <c r="B31" i="55"/>
  <c r="H21" i="55"/>
  <c r="H16" i="55"/>
  <c r="H12" i="55"/>
  <c r="R47" i="55" s="1"/>
  <c r="H61" i="55" s="1"/>
  <c r="L76" i="55" s="1"/>
  <c r="H89" i="55" s="1"/>
  <c r="H117" i="55" s="1"/>
  <c r="D6" i="55"/>
  <c r="B123" i="54"/>
  <c r="L120" i="54"/>
  <c r="B113" i="54"/>
  <c r="B101" i="54"/>
  <c r="B94" i="54"/>
  <c r="B85" i="54"/>
  <c r="B80" i="54"/>
  <c r="B70" i="54"/>
  <c r="B63" i="54"/>
  <c r="B57" i="54"/>
  <c r="B50" i="54"/>
  <c r="J47" i="54"/>
  <c r="H43" i="54"/>
  <c r="B39" i="54"/>
  <c r="B34" i="54"/>
  <c r="B29" i="54"/>
  <c r="B22" i="54"/>
  <c r="H17" i="54"/>
  <c r="Y12" i="54"/>
  <c r="Y47" i="54" s="1"/>
  <c r="Y61" i="54" s="1"/>
  <c r="Y76" i="54" s="1"/>
  <c r="Y89" i="54" s="1"/>
  <c r="A10" i="54"/>
  <c r="D6" i="54"/>
  <c r="O120" i="53"/>
  <c r="B120" i="53"/>
  <c r="B112" i="53"/>
  <c r="B101" i="53"/>
  <c r="H95" i="53"/>
  <c r="B91" i="53"/>
  <c r="B84" i="53"/>
  <c r="B78" i="53"/>
  <c r="B69" i="53"/>
  <c r="B62" i="53"/>
  <c r="B57" i="53"/>
  <c r="B54" i="53"/>
  <c r="C50" i="53"/>
  <c r="K47" i="53"/>
  <c r="B44" i="53"/>
  <c r="B35" i="53"/>
  <c r="B31" i="53"/>
  <c r="B24" i="53"/>
  <c r="B19" i="53"/>
  <c r="H13" i="53"/>
  <c r="H12" i="53"/>
  <c r="R47" i="53" s="1"/>
  <c r="H61" i="53" s="1"/>
  <c r="L76" i="53" s="1"/>
  <c r="H89" i="53" s="1"/>
  <c r="H117" i="53" s="1"/>
  <c r="S6" i="53"/>
  <c r="A2" i="53"/>
  <c r="B121" i="52"/>
  <c r="J120" i="52"/>
  <c r="B114" i="52"/>
  <c r="B106" i="52"/>
  <c r="H92" i="52"/>
  <c r="B85" i="52"/>
  <c r="B81" i="52"/>
  <c r="B72" i="52"/>
  <c r="B65" i="52"/>
  <c r="Q47" i="52"/>
  <c r="B45" i="52"/>
  <c r="B42" i="52"/>
  <c r="B37" i="52"/>
  <c r="H32" i="52"/>
  <c r="H26" i="52"/>
  <c r="H20" i="52"/>
  <c r="H16" i="52"/>
  <c r="W12" i="52"/>
  <c r="W47" i="52" s="1"/>
  <c r="W61" i="52" s="1"/>
  <c r="W76" i="52" s="1"/>
  <c r="W89" i="52" s="1"/>
  <c r="D8" i="52"/>
  <c r="H5" i="52"/>
  <c r="M120" i="51"/>
  <c r="B118" i="51"/>
  <c r="B109" i="51"/>
  <c r="B99" i="51"/>
  <c r="B94" i="51"/>
  <c r="B89" i="51"/>
  <c r="B83" i="51"/>
  <c r="B76" i="51"/>
  <c r="B67" i="51"/>
  <c r="C56" i="51"/>
  <c r="B53" i="51"/>
  <c r="B49" i="51"/>
  <c r="I47" i="51"/>
  <c r="H43" i="51"/>
  <c r="B39" i="51"/>
  <c r="B34" i="51"/>
  <c r="B29" i="51"/>
  <c r="B22" i="51"/>
  <c r="B18" i="51"/>
  <c r="B13" i="51"/>
  <c r="A12" i="51"/>
  <c r="K6" i="51"/>
  <c r="P120" i="50"/>
  <c r="H120" i="50"/>
  <c r="B102" i="50"/>
  <c r="B96" i="50"/>
  <c r="H91" i="50"/>
  <c r="B79" i="50"/>
  <c r="B70" i="50"/>
  <c r="B63" i="50"/>
  <c r="R54" i="50"/>
  <c r="R50" i="50"/>
  <c r="L47" i="50"/>
  <c r="B44" i="50"/>
  <c r="B31" i="50"/>
  <c r="B24" i="50"/>
  <c r="B97" i="56"/>
  <c r="B55" i="54"/>
  <c r="H35" i="54"/>
  <c r="B19" i="54"/>
  <c r="S6" i="54"/>
  <c r="J120" i="53"/>
  <c r="B45" i="53"/>
  <c r="B42" i="53"/>
  <c r="H32" i="53"/>
  <c r="H20" i="53"/>
  <c r="D8" i="53"/>
  <c r="B99" i="52"/>
  <c r="B76" i="52"/>
  <c r="C56" i="52"/>
  <c r="B53" i="52"/>
  <c r="I47" i="52"/>
  <c r="H43" i="52"/>
  <c r="B34" i="52"/>
  <c r="B29" i="52"/>
  <c r="B99" i="62"/>
  <c r="B22" i="61"/>
  <c r="A117" i="60"/>
  <c r="B50" i="60"/>
  <c r="B96" i="59"/>
  <c r="B57" i="59"/>
  <c r="B80" i="58"/>
  <c r="H34" i="58"/>
  <c r="A117" i="57"/>
  <c r="B89" i="57"/>
  <c r="B63" i="57"/>
  <c r="B45" i="57"/>
  <c r="H34" i="57"/>
  <c r="B5" i="57"/>
  <c r="K120" i="56"/>
  <c r="A105" i="56"/>
  <c r="B87" i="56"/>
  <c r="B73" i="56"/>
  <c r="B55" i="56"/>
  <c r="R48" i="56"/>
  <c r="H43" i="56"/>
  <c r="B36" i="56"/>
  <c r="B27" i="56"/>
  <c r="B17" i="56"/>
  <c r="K8" i="56"/>
  <c r="J120" i="55"/>
  <c r="B106" i="55"/>
  <c r="H92" i="55"/>
  <c r="B81" i="55"/>
  <c r="P47" i="55"/>
  <c r="H42" i="55"/>
  <c r="B36" i="55"/>
  <c r="B30" i="55"/>
  <c r="B21" i="55"/>
  <c r="B16" i="55"/>
  <c r="B12" i="55"/>
  <c r="B6" i="55"/>
  <c r="J120" i="54"/>
  <c r="B100" i="54"/>
  <c r="H93" i="54"/>
  <c r="H84" i="54"/>
  <c r="B79" i="54"/>
  <c r="B69" i="54"/>
  <c r="B62" i="54"/>
  <c r="B53" i="54"/>
  <c r="B49" i="54"/>
  <c r="I47" i="54"/>
  <c r="B43" i="54"/>
  <c r="B38" i="54"/>
  <c r="H33" i="54"/>
  <c r="B28" i="54"/>
  <c r="H21" i="54"/>
  <c r="B17" i="54"/>
  <c r="X12" i="54"/>
  <c r="X47" i="54" s="1"/>
  <c r="X61" i="54" s="1"/>
  <c r="X76" i="54" s="1"/>
  <c r="X89" i="54" s="1"/>
  <c r="K8" i="54"/>
  <c r="B6" i="54"/>
  <c r="B123" i="53"/>
  <c r="N120" i="53"/>
  <c r="B119" i="53"/>
  <c r="A111" i="53"/>
  <c r="B100" i="53"/>
  <c r="B95" i="53"/>
  <c r="B90" i="53"/>
  <c r="H83" i="53"/>
  <c r="B77" i="53"/>
  <c r="B68" i="53"/>
  <c r="A61" i="53"/>
  <c r="B50" i="53"/>
  <c r="J47" i="53"/>
  <c r="H39" i="53"/>
  <c r="H34" i="53"/>
  <c r="B30" i="53"/>
  <c r="B23" i="53"/>
  <c r="B12" i="53"/>
  <c r="O6" i="53"/>
  <c r="Q120" i="52"/>
  <c r="I120" i="52"/>
  <c r="B113" i="52"/>
  <c r="A105" i="52"/>
  <c r="B97" i="52"/>
  <c r="B92" i="52"/>
  <c r="H84" i="52"/>
  <c r="B80" i="52"/>
  <c r="B71" i="52"/>
  <c r="B64" i="52"/>
  <c r="B58" i="52"/>
  <c r="B55" i="52"/>
  <c r="B51" i="52"/>
  <c r="P47" i="52"/>
  <c r="B41" i="52"/>
  <c r="B36" i="52"/>
  <c r="B32" i="52"/>
  <c r="B26" i="52"/>
  <c r="B20" i="52"/>
  <c r="B16" i="52"/>
  <c r="V12" i="52"/>
  <c r="V47" i="52" s="1"/>
  <c r="V61" i="52" s="1"/>
  <c r="V76" i="52" s="1"/>
  <c r="V89" i="52" s="1"/>
  <c r="B8" i="52"/>
  <c r="B5" i="52"/>
  <c r="L120" i="51"/>
  <c r="A117" i="51"/>
  <c r="B108" i="51"/>
  <c r="H98" i="51"/>
  <c r="H93" i="51"/>
  <c r="B87" i="51"/>
  <c r="B82" i="51"/>
  <c r="B74" i="51"/>
  <c r="B66" i="51"/>
  <c r="B59" i="51"/>
  <c r="B56" i="51"/>
  <c r="R48" i="51"/>
  <c r="H47" i="51"/>
  <c r="B43" i="51"/>
  <c r="B38" i="51"/>
  <c r="H33" i="51"/>
  <c r="B28" i="51"/>
  <c r="H21" i="51"/>
  <c r="H17" i="51"/>
  <c r="Y12" i="51"/>
  <c r="Y47" i="51" s="1"/>
  <c r="Y61" i="51" s="1"/>
  <c r="Y76" i="51" s="1"/>
  <c r="Y89" i="51" s="1"/>
  <c r="A10" i="51"/>
  <c r="D6" i="51"/>
  <c r="O120" i="50"/>
  <c r="B120" i="50"/>
  <c r="B112" i="50"/>
  <c r="B101" i="50"/>
  <c r="H95" i="50"/>
  <c r="B91" i="50"/>
  <c r="B84" i="50"/>
  <c r="B78" i="50"/>
  <c r="B69" i="50"/>
  <c r="B62" i="50"/>
  <c r="B57" i="50"/>
  <c r="B54" i="50"/>
  <c r="C50" i="50"/>
  <c r="K47" i="50"/>
  <c r="H39" i="50"/>
  <c r="H34" i="50"/>
  <c r="B30" i="50"/>
  <c r="B23" i="50"/>
  <c r="B18" i="50"/>
  <c r="B13" i="50"/>
  <c r="A12" i="50"/>
  <c r="K6" i="50"/>
  <c r="B54" i="52"/>
  <c r="B114" i="51"/>
  <c r="H92" i="51"/>
  <c r="B72" i="51"/>
  <c r="M120" i="50"/>
  <c r="B118" i="50"/>
  <c r="B99" i="50"/>
  <c r="B89" i="50"/>
  <c r="B67" i="50"/>
  <c r="R48" i="72"/>
  <c r="B26" i="57"/>
  <c r="B32" i="56"/>
  <c r="B72" i="55"/>
  <c r="C50" i="55"/>
  <c r="H39" i="55"/>
  <c r="H31" i="54"/>
  <c r="B114" i="53"/>
  <c r="B72" i="53"/>
  <c r="B34" i="59"/>
  <c r="B115" i="58"/>
  <c r="R54" i="57"/>
  <c r="H44" i="57"/>
  <c r="H33" i="57"/>
  <c r="H15" i="57"/>
  <c r="I120" i="56"/>
  <c r="H98" i="56"/>
  <c r="B86" i="56"/>
  <c r="B71" i="56"/>
  <c r="B58" i="56"/>
  <c r="B48" i="56"/>
  <c r="B43" i="56"/>
  <c r="B34" i="56"/>
  <c r="B24" i="56"/>
  <c r="H13" i="56"/>
  <c r="S6" i="56"/>
  <c r="B123" i="55"/>
  <c r="I120" i="55"/>
  <c r="A105" i="55"/>
  <c r="B92" i="55"/>
  <c r="B80" i="55"/>
  <c r="B65" i="55"/>
  <c r="B57" i="55"/>
  <c r="B52" i="55"/>
  <c r="K47" i="55"/>
  <c r="B42" i="55"/>
  <c r="B35" i="55"/>
  <c r="B28" i="55"/>
  <c r="H20" i="55"/>
  <c r="H13" i="55"/>
  <c r="A10" i="55"/>
  <c r="H5" i="55"/>
  <c r="I120" i="54"/>
  <c r="B112" i="54"/>
  <c r="B99" i="54"/>
  <c r="H92" i="54"/>
  <c r="B78" i="54"/>
  <c r="B68" i="54"/>
  <c r="A61" i="54"/>
  <c r="C56" i="54"/>
  <c r="R48" i="54"/>
  <c r="H47" i="54"/>
  <c r="H42" i="54"/>
  <c r="H37" i="54"/>
  <c r="B33" i="54"/>
  <c r="B27" i="54"/>
  <c r="B21" i="54"/>
  <c r="H16" i="54"/>
  <c r="W12" i="54"/>
  <c r="W47" i="54" s="1"/>
  <c r="W61" i="54" s="1"/>
  <c r="W76" i="54" s="1"/>
  <c r="W89" i="54" s="1"/>
  <c r="D8" i="54"/>
  <c r="H5" i="54"/>
  <c r="M120" i="53"/>
  <c r="B118" i="53"/>
  <c r="B109" i="53"/>
  <c r="B99" i="53"/>
  <c r="B94" i="53"/>
  <c r="B89" i="53"/>
  <c r="B83" i="53"/>
  <c r="B76" i="53"/>
  <c r="B67" i="53"/>
  <c r="C56" i="53"/>
  <c r="B53" i="53"/>
  <c r="B49" i="53"/>
  <c r="I47" i="53"/>
  <c r="H43" i="53"/>
  <c r="B39" i="53"/>
  <c r="B34" i="53"/>
  <c r="B29" i="53"/>
  <c r="B22" i="53"/>
  <c r="B18" i="53"/>
  <c r="B13" i="53"/>
  <c r="A12" i="53"/>
  <c r="K6" i="53"/>
  <c r="P120" i="52"/>
  <c r="H120" i="52"/>
  <c r="B102" i="52"/>
  <c r="B96" i="52"/>
  <c r="H91" i="52"/>
  <c r="B79" i="52"/>
  <c r="B70" i="52"/>
  <c r="B63" i="52"/>
  <c r="R54" i="52"/>
  <c r="R50" i="52"/>
  <c r="L47" i="52"/>
  <c r="H44" i="52"/>
  <c r="B40" i="52"/>
  <c r="H35" i="52"/>
  <c r="H31" i="52"/>
  <c r="B25" i="52"/>
  <c r="H15" i="52"/>
  <c r="M12" i="52"/>
  <c r="T47" i="52" s="1"/>
  <c r="M61" i="52" s="1"/>
  <c r="Q76" i="52" s="1"/>
  <c r="M89" i="52" s="1"/>
  <c r="M117" i="52" s="1"/>
  <c r="B7" i="52"/>
  <c r="A4" i="52"/>
  <c r="B122" i="51"/>
  <c r="K120" i="51"/>
  <c r="B115" i="51"/>
  <c r="B107" i="51"/>
  <c r="B98" i="51"/>
  <c r="B93" i="51"/>
  <c r="B86" i="51"/>
  <c r="L81" i="51"/>
  <c r="B73" i="51"/>
  <c r="B52" i="51"/>
  <c r="B48" i="51"/>
  <c r="B47" i="51"/>
  <c r="H42" i="51"/>
  <c r="H37" i="51"/>
  <c r="B33" i="51"/>
  <c r="B27" i="51"/>
  <c r="B21" i="51"/>
  <c r="B17" i="51"/>
  <c r="X12" i="51"/>
  <c r="X47" i="51" s="1"/>
  <c r="X61" i="51" s="1"/>
  <c r="X76" i="51" s="1"/>
  <c r="X89" i="51" s="1"/>
  <c r="K8" i="51"/>
  <c r="B6" i="51"/>
  <c r="B123" i="50"/>
  <c r="N120" i="50"/>
  <c r="B119" i="50"/>
  <c r="A111" i="50"/>
  <c r="B100" i="50"/>
  <c r="B95" i="50"/>
  <c r="B90" i="50"/>
  <c r="H83" i="50"/>
  <c r="B77" i="50"/>
  <c r="B68" i="50"/>
  <c r="A61" i="50"/>
  <c r="B50" i="50"/>
  <c r="J47" i="50"/>
  <c r="H43" i="50"/>
  <c r="B39" i="50"/>
  <c r="B34" i="50"/>
  <c r="B29" i="50"/>
  <c r="B22" i="50"/>
  <c r="H17" i="50"/>
  <c r="Y12" i="50"/>
  <c r="Y47" i="50" s="1"/>
  <c r="Y61" i="50" s="1"/>
  <c r="Y76" i="50" s="1"/>
  <c r="Y89" i="50" s="1"/>
  <c r="A10" i="50"/>
  <c r="D6" i="50"/>
  <c r="B62" i="52"/>
  <c r="B121" i="51"/>
  <c r="J120" i="51"/>
  <c r="B106" i="51"/>
  <c r="B85" i="51"/>
  <c r="B81" i="51"/>
  <c r="B65" i="51"/>
  <c r="B83" i="50"/>
  <c r="B53" i="50"/>
  <c r="B43" i="50"/>
  <c r="H33" i="50"/>
  <c r="H21" i="50"/>
  <c r="B17" i="50"/>
  <c r="K8" i="50"/>
  <c r="H21" i="60"/>
  <c r="B64" i="59"/>
  <c r="B101" i="58"/>
  <c r="B98" i="57"/>
  <c r="A12" i="57"/>
  <c r="B52" i="56"/>
  <c r="B21" i="56"/>
  <c r="B121" i="55"/>
  <c r="B85" i="55"/>
  <c r="B45" i="55"/>
  <c r="B26" i="55"/>
  <c r="B8" i="55"/>
  <c r="B97" i="54"/>
  <c r="B74" i="54"/>
  <c r="M120" i="52"/>
  <c r="B49" i="52"/>
  <c r="B123" i="59"/>
  <c r="H83" i="59"/>
  <c r="H26" i="58"/>
  <c r="B109" i="57"/>
  <c r="B84" i="57"/>
  <c r="B29" i="57"/>
  <c r="A117" i="56"/>
  <c r="B98" i="56"/>
  <c r="H84" i="56"/>
  <c r="B66" i="56"/>
  <c r="B53" i="56"/>
  <c r="P47" i="56"/>
  <c r="H42" i="56"/>
  <c r="H33" i="56"/>
  <c r="B23" i="56"/>
  <c r="O6" i="56"/>
  <c r="H120" i="55"/>
  <c r="B102" i="55"/>
  <c r="H91" i="55"/>
  <c r="B79" i="55"/>
  <c r="B64" i="55"/>
  <c r="J47" i="55"/>
  <c r="B41" i="55"/>
  <c r="H34" i="55"/>
  <c r="B27" i="55"/>
  <c r="B20" i="55"/>
  <c r="K8" i="55"/>
  <c r="B5" i="55"/>
  <c r="B121" i="54"/>
  <c r="B120" i="54"/>
  <c r="A111" i="54"/>
  <c r="H98" i="54"/>
  <c r="B92" i="54"/>
  <c r="B84" i="54"/>
  <c r="B77" i="54"/>
  <c r="B67" i="54"/>
  <c r="B52" i="54"/>
  <c r="B48" i="54"/>
  <c r="B47" i="54"/>
  <c r="B42" i="54"/>
  <c r="B37" i="54"/>
  <c r="H32" i="54"/>
  <c r="H26" i="54"/>
  <c r="H20" i="54"/>
  <c r="B16" i="54"/>
  <c r="V12" i="54"/>
  <c r="V47" i="54" s="1"/>
  <c r="V61" i="54" s="1"/>
  <c r="V76" i="54" s="1"/>
  <c r="V89" i="54" s="1"/>
  <c r="B8" i="54"/>
  <c r="B5" i="54"/>
  <c r="L120" i="53"/>
  <c r="A117" i="53"/>
  <c r="B108" i="53"/>
  <c r="H98" i="53"/>
  <c r="H93" i="53"/>
  <c r="B87" i="53"/>
  <c r="B82" i="53"/>
  <c r="B74" i="53"/>
  <c r="B66" i="53"/>
  <c r="B59" i="53"/>
  <c r="B56" i="53"/>
  <c r="R48" i="53"/>
  <c r="H47" i="53"/>
  <c r="B43" i="53"/>
  <c r="B38" i="53"/>
  <c r="H33" i="53"/>
  <c r="B28" i="53"/>
  <c r="H21" i="53"/>
  <c r="H17" i="53"/>
  <c r="Y12" i="53"/>
  <c r="Y47" i="53" s="1"/>
  <c r="Y61" i="53" s="1"/>
  <c r="Y76" i="53" s="1"/>
  <c r="Y89" i="53" s="1"/>
  <c r="A10" i="53"/>
  <c r="D6" i="53"/>
  <c r="O120" i="52"/>
  <c r="B120" i="52"/>
  <c r="B112" i="52"/>
  <c r="B101" i="52"/>
  <c r="H95" i="52"/>
  <c r="B91" i="52"/>
  <c r="B84" i="52"/>
  <c r="B78" i="52"/>
  <c r="B69" i="52"/>
  <c r="B57" i="52"/>
  <c r="C50" i="52"/>
  <c r="K47" i="52"/>
  <c r="B44" i="52"/>
  <c r="B35" i="52"/>
  <c r="B31" i="52"/>
  <c r="B24" i="52"/>
  <c r="B19" i="52"/>
  <c r="H13" i="52"/>
  <c r="H12" i="52"/>
  <c r="R47" i="52" s="1"/>
  <c r="H61" i="52" s="1"/>
  <c r="L76" i="52" s="1"/>
  <c r="H89" i="52" s="1"/>
  <c r="H117" i="52" s="1"/>
  <c r="S6" i="52"/>
  <c r="A2" i="52"/>
  <c r="Q47" i="51"/>
  <c r="B45" i="51"/>
  <c r="B42" i="51"/>
  <c r="B37" i="51"/>
  <c r="H32" i="51"/>
  <c r="H26" i="51"/>
  <c r="H20" i="51"/>
  <c r="H16" i="51"/>
  <c r="W12" i="51"/>
  <c r="W47" i="51" s="1"/>
  <c r="W61" i="51" s="1"/>
  <c r="W76" i="51" s="1"/>
  <c r="W89" i="51" s="1"/>
  <c r="D8" i="51"/>
  <c r="H5" i="51"/>
  <c r="B109" i="50"/>
  <c r="B94" i="50"/>
  <c r="B76" i="50"/>
  <c r="C56" i="50"/>
  <c r="B49" i="50"/>
  <c r="I47" i="50"/>
  <c r="B38" i="50"/>
  <c r="B28" i="50"/>
  <c r="X12" i="50"/>
  <c r="X47" i="50" s="1"/>
  <c r="X61" i="50" s="1"/>
  <c r="X76" i="50" s="1"/>
  <c r="X89" i="50" s="1"/>
  <c r="B6" i="50"/>
  <c r="B123" i="61"/>
  <c r="B8" i="59"/>
  <c r="H17" i="58"/>
  <c r="B113" i="56"/>
  <c r="B82" i="56"/>
  <c r="B64" i="56"/>
  <c r="C56" i="56"/>
  <c r="H47" i="56"/>
  <c r="X12" i="56"/>
  <c r="X47" i="56" s="1"/>
  <c r="X61" i="56" s="1"/>
  <c r="X76" i="56" s="1"/>
  <c r="X89" i="56" s="1"/>
  <c r="B114" i="55"/>
  <c r="X12" i="55"/>
  <c r="X47" i="55" s="1"/>
  <c r="X61" i="55" s="1"/>
  <c r="X76" i="55" s="1"/>
  <c r="X89" i="55" s="1"/>
  <c r="O120" i="54"/>
  <c r="B108" i="54"/>
  <c r="B90" i="54"/>
  <c r="B83" i="54"/>
  <c r="B51" i="54"/>
  <c r="B40" i="54"/>
  <c r="B25" i="54"/>
  <c r="H12" i="54"/>
  <c r="R47" i="54" s="1"/>
  <c r="H61" i="54" s="1"/>
  <c r="L76" i="54" s="1"/>
  <c r="H89" i="54" s="1"/>
  <c r="H117" i="54" s="1"/>
  <c r="A2" i="54"/>
  <c r="Q47" i="53"/>
  <c r="H26" i="53"/>
  <c r="B89" i="52"/>
  <c r="B5" i="61"/>
  <c r="B93" i="60"/>
  <c r="B39" i="60"/>
  <c r="J47" i="58"/>
  <c r="A105" i="57"/>
  <c r="L81" i="57"/>
  <c r="B58" i="57"/>
  <c r="B28" i="57"/>
  <c r="Y12" i="57"/>
  <c r="Y47" i="57" s="1"/>
  <c r="Y61" i="57" s="1"/>
  <c r="Y76" i="57" s="1"/>
  <c r="Y89" i="57" s="1"/>
  <c r="B115" i="56"/>
  <c r="I47" i="56"/>
  <c r="B41" i="56"/>
  <c r="B33" i="56"/>
  <c r="B22" i="56"/>
  <c r="B13" i="56"/>
  <c r="K6" i="56"/>
  <c r="B119" i="55"/>
  <c r="B100" i="55"/>
  <c r="B90" i="55"/>
  <c r="B77" i="55"/>
  <c r="B62" i="55"/>
  <c r="B51" i="55"/>
  <c r="B47" i="55"/>
  <c r="H33" i="55"/>
  <c r="H26" i="55"/>
  <c r="B19" i="55"/>
  <c r="Y12" i="55"/>
  <c r="Y47" i="55" s="1"/>
  <c r="Y61" i="55" s="1"/>
  <c r="Y76" i="55" s="1"/>
  <c r="Y89" i="55" s="1"/>
  <c r="D8" i="55"/>
  <c r="Q120" i="54"/>
  <c r="B119" i="54"/>
  <c r="B109" i="54"/>
  <c r="B91" i="54"/>
  <c r="H83" i="54"/>
  <c r="B76" i="54"/>
  <c r="Q47" i="54"/>
  <c r="B45" i="54"/>
  <c r="B41" i="54"/>
  <c r="B36" i="54"/>
  <c r="B32" i="54"/>
  <c r="B26" i="54"/>
  <c r="B20" i="54"/>
  <c r="H15" i="54"/>
  <c r="M12" i="54"/>
  <c r="T47" i="54" s="1"/>
  <c r="M61" i="54" s="1"/>
  <c r="Q76" i="54" s="1"/>
  <c r="M89" i="54" s="1"/>
  <c r="M117" i="54" s="1"/>
  <c r="B7" i="54"/>
  <c r="A4" i="54"/>
  <c r="B122" i="53"/>
  <c r="K120" i="53"/>
  <c r="B115" i="53"/>
  <c r="B107" i="53"/>
  <c r="B98" i="53"/>
  <c r="B93" i="53"/>
  <c r="B86" i="53"/>
  <c r="L81" i="53"/>
  <c r="B73" i="53"/>
  <c r="B52" i="53"/>
  <c r="B48" i="53"/>
  <c r="B47" i="53"/>
  <c r="H42" i="53"/>
  <c r="H37" i="53"/>
  <c r="B33" i="53"/>
  <c r="B27" i="53"/>
  <c r="B21" i="53"/>
  <c r="B17" i="53"/>
  <c r="X12" i="53"/>
  <c r="X47" i="53" s="1"/>
  <c r="X61" i="53" s="1"/>
  <c r="X76" i="53" s="1"/>
  <c r="X89" i="53" s="1"/>
  <c r="K8" i="53"/>
  <c r="B6" i="53"/>
  <c r="B123" i="52"/>
  <c r="N120" i="52"/>
  <c r="B119" i="52"/>
  <c r="A111" i="52"/>
  <c r="B100" i="52"/>
  <c r="B95" i="52"/>
  <c r="B90" i="52"/>
  <c r="H83" i="52"/>
  <c r="B77" i="52"/>
  <c r="B68" i="52"/>
  <c r="A61" i="52"/>
  <c r="B50" i="52"/>
  <c r="J47" i="52"/>
  <c r="H39" i="52"/>
  <c r="H34" i="52"/>
  <c r="B30" i="52"/>
  <c r="B23" i="52"/>
  <c r="B12" i="52"/>
  <c r="O6" i="52"/>
  <c r="Q120" i="51"/>
  <c r="I120" i="51"/>
  <c r="B113" i="51"/>
  <c r="A105" i="51"/>
  <c r="B97" i="51"/>
  <c r="B92" i="51"/>
  <c r="H84" i="51"/>
  <c r="B80" i="51"/>
  <c r="B71" i="51"/>
  <c r="B64" i="51"/>
  <c r="B58" i="51"/>
  <c r="B55" i="51"/>
  <c r="B51" i="51"/>
  <c r="P47" i="51"/>
  <c r="B41" i="51"/>
  <c r="B36" i="51"/>
  <c r="B32" i="51"/>
  <c r="B26" i="51"/>
  <c r="B20" i="51"/>
  <c r="B16" i="51"/>
  <c r="V12" i="51"/>
  <c r="V47" i="51" s="1"/>
  <c r="V61" i="51" s="1"/>
  <c r="V76" i="51" s="1"/>
  <c r="V89" i="51" s="1"/>
  <c r="B8" i="51"/>
  <c r="B5" i="51"/>
  <c r="L120" i="50"/>
  <c r="A117" i="50"/>
  <c r="B108" i="50"/>
  <c r="H98" i="50"/>
  <c r="H93" i="50"/>
  <c r="B87" i="50"/>
  <c r="B82" i="50"/>
  <c r="B74" i="50"/>
  <c r="B66" i="50"/>
  <c r="B59" i="50"/>
  <c r="B56" i="50"/>
  <c r="R48" i="50"/>
  <c r="H47" i="50"/>
  <c r="H42" i="50"/>
  <c r="H37" i="50"/>
  <c r="B33" i="50"/>
  <c r="B27" i="50"/>
  <c r="B21" i="50"/>
  <c r="H16" i="50"/>
  <c r="W12" i="50"/>
  <c r="W47" i="50" s="1"/>
  <c r="W61" i="50" s="1"/>
  <c r="W76" i="50" s="1"/>
  <c r="W89" i="50" s="1"/>
  <c r="D8" i="50"/>
  <c r="H5" i="50"/>
  <c r="X12" i="68"/>
  <c r="X47" i="68" s="1"/>
  <c r="X61" i="68" s="1"/>
  <c r="X76" i="68" s="1"/>
  <c r="X89" i="68" s="1"/>
  <c r="I120" i="67"/>
  <c r="B40" i="57"/>
  <c r="B6" i="56"/>
  <c r="B33" i="55"/>
  <c r="H44" i="54"/>
  <c r="H16" i="53"/>
  <c r="B118" i="52"/>
  <c r="B109" i="52"/>
  <c r="B94" i="52"/>
  <c r="B83" i="52"/>
  <c r="B67" i="52"/>
  <c r="B39" i="52"/>
  <c r="A12" i="52"/>
  <c r="H120" i="51"/>
  <c r="B70" i="51"/>
  <c r="H15" i="51"/>
  <c r="B52" i="50"/>
  <c r="H32" i="50"/>
  <c r="B5" i="50"/>
  <c r="M12" i="51"/>
  <c r="T47" i="51" s="1"/>
  <c r="M61" i="51" s="1"/>
  <c r="Q76" i="51" s="1"/>
  <c r="M89" i="51" s="1"/>
  <c r="M117" i="51" s="1"/>
  <c r="B122" i="50"/>
  <c r="B48" i="50"/>
  <c r="H20" i="50"/>
  <c r="B25" i="51"/>
  <c r="B73" i="50"/>
  <c r="P120" i="51"/>
  <c r="B98" i="50"/>
  <c r="B37" i="50"/>
  <c r="K6" i="52"/>
  <c r="R54" i="51"/>
  <c r="B40" i="51"/>
  <c r="B93" i="50"/>
  <c r="H26" i="50"/>
  <c r="B63" i="51"/>
  <c r="B107" i="50"/>
  <c r="V12" i="50"/>
  <c r="V47" i="50" s="1"/>
  <c r="V61" i="50" s="1"/>
  <c r="V76" i="50" s="1"/>
  <c r="V89" i="50" s="1"/>
  <c r="B13" i="52"/>
  <c r="B8" i="50"/>
  <c r="B102" i="51"/>
  <c r="B86" i="50"/>
  <c r="B42" i="50"/>
  <c r="L47" i="51"/>
  <c r="B22" i="52"/>
  <c r="H35" i="51"/>
  <c r="B7" i="51"/>
  <c r="K120" i="50"/>
  <c r="B47" i="50"/>
  <c r="R50" i="51"/>
  <c r="B96" i="51"/>
  <c r="H31" i="51"/>
  <c r="A4" i="51"/>
  <c r="B115" i="50"/>
  <c r="L81" i="50"/>
  <c r="B16" i="50"/>
  <c r="B18" i="52"/>
  <c r="H91" i="51"/>
  <c r="B79" i="51"/>
  <c r="H44" i="51"/>
  <c r="A2" i="55"/>
  <c r="B124" i="53"/>
  <c r="A2" i="63"/>
  <c r="A2" i="64"/>
  <c r="B124" i="70"/>
  <c r="A2" i="56"/>
  <c r="B124" i="50"/>
  <c r="B124" i="58"/>
  <c r="A2" i="66"/>
  <c r="B124" i="72"/>
  <c r="B124" i="52"/>
  <c r="A2" i="50"/>
  <c r="A2" i="58"/>
  <c r="A2" i="73"/>
  <c r="A2" i="59"/>
  <c r="B124" i="51"/>
  <c r="B124" i="59"/>
  <c r="B124" i="64"/>
  <c r="B124" i="68"/>
  <c r="B124" i="55"/>
  <c r="B124" i="67"/>
  <c r="B124" i="66"/>
  <c r="B124" i="57"/>
  <c r="A2" i="51"/>
  <c r="B124" i="60"/>
  <c r="B124" i="61"/>
  <c r="A2" i="70"/>
  <c r="B124" i="65"/>
  <c r="A2" i="57"/>
  <c r="B124" i="54"/>
  <c r="A2" i="60"/>
  <c r="A2" i="61"/>
  <c r="B124" i="69"/>
  <c r="B124" i="73"/>
  <c r="B124" i="63"/>
  <c r="AA86" i="71"/>
  <c r="AA92" i="66"/>
  <c r="AA92" i="65"/>
  <c r="AA92" i="61"/>
  <c r="AA86" i="56"/>
  <c r="AA92" i="55"/>
  <c r="AA92" i="53"/>
  <c r="AA92" i="52"/>
  <c r="AA92" i="51"/>
  <c r="C56" i="4"/>
  <c r="C50" i="4"/>
  <c r="A2" i="4"/>
  <c r="A55" i="34"/>
  <c r="B16" i="4"/>
  <c r="B17" i="4"/>
  <c r="B63" i="4"/>
  <c r="H13" i="45"/>
  <c r="F13" i="45"/>
  <c r="D13" i="45"/>
  <c r="C13" i="45"/>
  <c r="G13" i="45"/>
  <c r="H14" i="45"/>
  <c r="B107" i="17"/>
  <c r="B110" i="17"/>
  <c r="B106" i="17"/>
  <c r="B105" i="17"/>
  <c r="B109" i="17"/>
  <c r="B108" i="17"/>
  <c r="B104" i="17"/>
  <c r="B112" i="17"/>
  <c r="B102" i="17"/>
  <c r="B100" i="17"/>
  <c r="B96" i="17"/>
  <c r="B95" i="17"/>
  <c r="B99" i="17"/>
  <c r="B98" i="17"/>
  <c r="B94" i="17"/>
  <c r="B97" i="17"/>
  <c r="B92" i="17"/>
  <c r="B87" i="17"/>
  <c r="B90" i="17"/>
  <c r="B86" i="17"/>
  <c r="B89" i="17"/>
  <c r="B85" i="17"/>
  <c r="B88" i="17"/>
  <c r="B84" i="17"/>
  <c r="B82" i="17"/>
  <c r="B77" i="17"/>
  <c r="B80" i="17"/>
  <c r="B76" i="17"/>
  <c r="B79" i="17"/>
  <c r="B75" i="17"/>
  <c r="B78" i="17"/>
  <c r="B74" i="17"/>
  <c r="B72" i="17"/>
  <c r="B67" i="17"/>
  <c r="B70" i="17"/>
  <c r="B66" i="17"/>
  <c r="B69" i="17"/>
  <c r="B65" i="17"/>
  <c r="B64" i="17"/>
  <c r="B68" i="17"/>
  <c r="B60" i="17"/>
  <c r="B56" i="17"/>
  <c r="B59" i="17"/>
  <c r="B55" i="17"/>
  <c r="B57" i="17"/>
  <c r="B58" i="17"/>
  <c r="B54" i="17"/>
  <c r="B62" i="17"/>
  <c r="B50" i="17"/>
  <c r="B46" i="17"/>
  <c r="B49" i="17"/>
  <c r="B45" i="17"/>
  <c r="B48" i="17"/>
  <c r="B44" i="17"/>
  <c r="B52" i="17"/>
  <c r="B47" i="17"/>
  <c r="B39" i="17"/>
  <c r="A39" i="17" s="1"/>
  <c r="B40" i="17"/>
  <c r="A40" i="17" s="1"/>
  <c r="B36" i="17"/>
  <c r="A36" i="17" s="1"/>
  <c r="B35" i="17"/>
  <c r="A35" i="17" s="1"/>
  <c r="B37" i="17"/>
  <c r="A37" i="17" s="1"/>
  <c r="B34" i="17"/>
  <c r="A34" i="17" s="1"/>
  <c r="B38" i="17"/>
  <c r="A38" i="17" s="1"/>
  <c r="B42" i="17"/>
  <c r="A42" i="17" s="1"/>
  <c r="B29" i="17"/>
  <c r="A29" i="17" s="1"/>
  <c r="B25" i="17"/>
  <c r="A25" i="17" s="1"/>
  <c r="B28" i="17"/>
  <c r="A28" i="17" s="1"/>
  <c r="B24" i="17"/>
  <c r="A24" i="17" s="1"/>
  <c r="B32" i="17"/>
  <c r="A32" i="17" s="1"/>
  <c r="B27" i="17"/>
  <c r="A27" i="17" s="1"/>
  <c r="B30" i="17"/>
  <c r="A30" i="17" s="1"/>
  <c r="B26" i="17"/>
  <c r="A26" i="17" s="1"/>
  <c r="B23" i="17"/>
  <c r="B33" i="17"/>
  <c r="B43" i="17"/>
  <c r="B53" i="17"/>
  <c r="B63" i="17"/>
  <c r="B73" i="17"/>
  <c r="B83" i="17"/>
  <c r="B93" i="17"/>
  <c r="B103" i="17"/>
  <c r="A25" i="1"/>
  <c r="A26" i="1"/>
  <c r="B124" i="4"/>
  <c r="A9" i="1"/>
  <c r="A10" i="1"/>
  <c r="A19" i="1"/>
  <c r="A23" i="1"/>
  <c r="A14" i="1"/>
  <c r="A11" i="1"/>
  <c r="A22" i="1"/>
  <c r="A12" i="1"/>
  <c r="A7" i="1"/>
  <c r="A15" i="1"/>
  <c r="A16" i="1"/>
  <c r="A8" i="1"/>
  <c r="A17" i="1"/>
  <c r="A18" i="1"/>
  <c r="H37" i="4"/>
  <c r="H91" i="4"/>
  <c r="B6" i="4"/>
  <c r="R50" i="4"/>
  <c r="H35" i="4"/>
  <c r="H33" i="4"/>
  <c r="H43" i="4"/>
  <c r="H84" i="4"/>
  <c r="R54" i="4"/>
  <c r="D8" i="4"/>
  <c r="H15" i="4"/>
  <c r="H92" i="4"/>
  <c r="H21" i="4"/>
  <c r="B12" i="4"/>
  <c r="H34" i="4"/>
  <c r="K8" i="4"/>
  <c r="B8" i="4"/>
  <c r="H17" i="4"/>
  <c r="H93" i="4"/>
  <c r="R48" i="4"/>
  <c r="H39" i="4"/>
  <c r="H5" i="4"/>
  <c r="H95" i="4"/>
  <c r="B7" i="4"/>
  <c r="D6" i="4"/>
  <c r="H83" i="4"/>
  <c r="H26" i="4"/>
  <c r="M12" i="4"/>
  <c r="T47" i="4" s="1"/>
  <c r="M61" i="4" s="1"/>
  <c r="Q76" i="4" s="1"/>
  <c r="M89" i="4" s="1"/>
  <c r="M117" i="4" s="1"/>
  <c r="H44" i="4"/>
  <c r="H42" i="4"/>
  <c r="H12" i="4"/>
  <c r="R47" i="4" s="1"/>
  <c r="H61" i="4" s="1"/>
  <c r="L76" i="4" s="1"/>
  <c r="H89" i="4" s="1"/>
  <c r="H117" i="4" s="1"/>
  <c r="H16" i="4"/>
  <c r="H13" i="4"/>
  <c r="L81" i="4"/>
  <c r="H31" i="4"/>
  <c r="H20" i="4"/>
  <c r="H98" i="4"/>
  <c r="H32" i="4"/>
  <c r="B115" i="4"/>
  <c r="B74" i="4"/>
  <c r="B37" i="4"/>
  <c r="A12" i="4"/>
  <c r="A117" i="4"/>
  <c r="B85" i="4"/>
  <c r="B41" i="4"/>
  <c r="B101" i="4"/>
  <c r="B84" i="4"/>
  <c r="B91" i="4"/>
  <c r="B30" i="4"/>
  <c r="B90" i="4"/>
  <c r="B25" i="4"/>
  <c r="B118" i="4"/>
  <c r="B97" i="4"/>
  <c r="B80" i="4"/>
  <c r="B62" i="4"/>
  <c r="B44" i="4"/>
  <c r="B28" i="4"/>
  <c r="K6" i="4"/>
  <c r="B120" i="4"/>
  <c r="B59" i="4"/>
  <c r="B81" i="4"/>
  <c r="B21" i="4"/>
  <c r="B112" i="4"/>
  <c r="B83" i="4"/>
  <c r="B66" i="4"/>
  <c r="B48" i="4"/>
  <c r="B31" i="4"/>
  <c r="A10" i="4"/>
  <c r="X12" i="4"/>
  <c r="X47" i="4" s="1"/>
  <c r="X61" i="4" s="1"/>
  <c r="X76" i="4" s="1"/>
  <c r="X89" i="4" s="1"/>
  <c r="B72" i="4"/>
  <c r="B113" i="4"/>
  <c r="B76" i="4"/>
  <c r="B40" i="4"/>
  <c r="B42" i="4"/>
  <c r="O6" i="4"/>
  <c r="B79" i="4"/>
  <c r="B43" i="4"/>
  <c r="B5" i="4"/>
  <c r="B47" i="4"/>
  <c r="B98" i="4"/>
  <c r="B55" i="4"/>
  <c r="B58" i="4"/>
  <c r="B119" i="4"/>
  <c r="B108" i="4"/>
  <c r="B71" i="4"/>
  <c r="B36" i="4"/>
  <c r="B22" i="4"/>
  <c r="B56" i="4"/>
  <c r="B18" i="4"/>
  <c r="Y12" i="4"/>
  <c r="Y47" i="4" s="1"/>
  <c r="Y61" i="4" s="1"/>
  <c r="Y76" i="4" s="1"/>
  <c r="Y89" i="4" s="1"/>
  <c r="B114" i="4"/>
  <c r="B122" i="4"/>
  <c r="B67" i="4"/>
  <c r="B73" i="4"/>
  <c r="B106" i="4"/>
  <c r="B96" i="4"/>
  <c r="B69" i="4"/>
  <c r="B82" i="4"/>
  <c r="S6" i="4"/>
  <c r="B45" i="4"/>
  <c r="B78" i="4"/>
  <c r="A4" i="4"/>
  <c r="B77" i="4"/>
  <c r="B93" i="4"/>
  <c r="B57" i="4"/>
  <c r="B24" i="4"/>
  <c r="B68" i="4"/>
  <c r="B100" i="4"/>
  <c r="A61" i="4"/>
  <c r="B27" i="4"/>
  <c r="V12" i="4"/>
  <c r="V47" i="4" s="1"/>
  <c r="V61" i="4" s="1"/>
  <c r="V76" i="4" s="1"/>
  <c r="V89" i="4" s="1"/>
  <c r="B65" i="4"/>
  <c r="B29" i="4"/>
  <c r="B123" i="4"/>
  <c r="B54" i="4"/>
  <c r="W12" i="4"/>
  <c r="W47" i="4" s="1"/>
  <c r="W61" i="4" s="1"/>
  <c r="W76" i="4" s="1"/>
  <c r="W89" i="4" s="1"/>
  <c r="B89" i="4"/>
  <c r="B53" i="4"/>
  <c r="B20" i="4"/>
  <c r="B95" i="4"/>
  <c r="B50" i="4"/>
  <c r="B92" i="4"/>
  <c r="B39" i="4"/>
  <c r="B23" i="4"/>
  <c r="A111" i="4"/>
  <c r="B51" i="4"/>
  <c r="B38" i="4"/>
  <c r="B109" i="4"/>
  <c r="B49" i="4"/>
  <c r="B99" i="4"/>
  <c r="B26" i="4"/>
  <c r="B102" i="4"/>
  <c r="B70" i="4"/>
  <c r="B34" i="4"/>
  <c r="B52" i="4"/>
  <c r="B32" i="4"/>
  <c r="B107" i="4"/>
  <c r="B64" i="4"/>
  <c r="B13" i="4"/>
  <c r="B121" i="4"/>
  <c r="B35" i="4"/>
  <c r="B86" i="4"/>
  <c r="A105" i="4"/>
  <c r="B87" i="4"/>
  <c r="B19" i="4"/>
  <c r="B94" i="4"/>
  <c r="B33" i="4"/>
  <c r="A1" i="34"/>
  <c r="Q47" i="4"/>
  <c r="I47" i="4"/>
  <c r="K120" i="4"/>
  <c r="A67" i="35"/>
  <c r="A15" i="35"/>
  <c r="A26" i="35" s="1"/>
  <c r="A38" i="35" s="1"/>
  <c r="A50" i="35" s="1"/>
  <c r="A62" i="35" s="1"/>
  <c r="A7" i="35"/>
  <c r="K12" i="19"/>
  <c r="C12" i="19"/>
  <c r="H4" i="19"/>
  <c r="L10" i="18"/>
  <c r="D10" i="18"/>
  <c r="H6" i="18"/>
  <c r="M18" i="45"/>
  <c r="M49" i="45" s="1"/>
  <c r="F18" i="45"/>
  <c r="F49" i="45" s="1"/>
  <c r="A12" i="45"/>
  <c r="F9" i="45"/>
  <c r="A9" i="45"/>
  <c r="L12" i="19"/>
  <c r="A13" i="45"/>
  <c r="P47" i="4"/>
  <c r="H47" i="4"/>
  <c r="J120" i="4"/>
  <c r="A55" i="35"/>
  <c r="A16" i="35"/>
  <c r="A27" i="35" s="1"/>
  <c r="A39" i="35" s="1"/>
  <c r="A51" i="35" s="1"/>
  <c r="A63" i="35" s="1"/>
  <c r="A3" i="35"/>
  <c r="J12" i="19"/>
  <c r="B12" i="19"/>
  <c r="F6" i="19"/>
  <c r="K10" i="18"/>
  <c r="C10" i="18"/>
  <c r="H4" i="18"/>
  <c r="L19" i="45"/>
  <c r="L50" i="45" s="1"/>
  <c r="E18" i="45"/>
  <c r="E49" i="45" s="1"/>
  <c r="L9" i="45"/>
  <c r="E9" i="45"/>
  <c r="A1" i="45"/>
  <c r="H8" i="19"/>
  <c r="G9" i="45"/>
  <c r="Q120" i="4"/>
  <c r="I120" i="4"/>
  <c r="A43" i="35"/>
  <c r="A17" i="35"/>
  <c r="A28" i="35" s="1"/>
  <c r="A40" i="35" s="1"/>
  <c r="A52" i="35" s="1"/>
  <c r="A64" i="35" s="1"/>
  <c r="A1" i="35"/>
  <c r="I12" i="19"/>
  <c r="A12" i="19"/>
  <c r="A6" i="19"/>
  <c r="J10" i="18"/>
  <c r="B10" i="18"/>
  <c r="F4" i="18"/>
  <c r="L18" i="45"/>
  <c r="L49" i="45" s="1"/>
  <c r="D18" i="45"/>
  <c r="D49" i="45" s="1"/>
  <c r="K9" i="45"/>
  <c r="D9" i="45"/>
  <c r="L120" i="4"/>
  <c r="H5" i="18"/>
  <c r="F23" i="17"/>
  <c r="P120" i="4"/>
  <c r="H120" i="4"/>
  <c r="A31" i="35"/>
  <c r="A18" i="35"/>
  <c r="A29" i="35" s="1"/>
  <c r="A41" i="35" s="1"/>
  <c r="A53" i="35" s="1"/>
  <c r="A65" i="35" s="1"/>
  <c r="H12" i="19"/>
  <c r="A10" i="19"/>
  <c r="A1" i="19"/>
  <c r="I10" i="18"/>
  <c r="A10" i="18"/>
  <c r="A6" i="18"/>
  <c r="K18" i="45"/>
  <c r="K49" i="45" s="1"/>
  <c r="C18" i="45"/>
  <c r="C49" i="45" s="1"/>
  <c r="J9" i="45"/>
  <c r="C9" i="45"/>
  <c r="A20" i="35"/>
  <c r="E10" i="18"/>
  <c r="O120" i="4"/>
  <c r="A56" i="35"/>
  <c r="A11" i="35"/>
  <c r="A22" i="35" s="1"/>
  <c r="A34" i="35" s="1"/>
  <c r="A46" i="35" s="1"/>
  <c r="A58" i="35" s="1"/>
  <c r="A19" i="35"/>
  <c r="A30" i="35" s="1"/>
  <c r="A42" i="35" s="1"/>
  <c r="A54" i="35" s="1"/>
  <c r="A66" i="35" s="1"/>
  <c r="G12" i="19"/>
  <c r="H5" i="19"/>
  <c r="K13" i="18"/>
  <c r="H10" i="18"/>
  <c r="A1" i="18"/>
  <c r="J18" i="45"/>
  <c r="J49" i="45" s="1"/>
  <c r="B18" i="45"/>
  <c r="B49" i="45" s="1"/>
  <c r="I9" i="45"/>
  <c r="A14" i="35"/>
  <c r="A25" i="35" s="1"/>
  <c r="A37" i="35" s="1"/>
  <c r="A49" i="35" s="1"/>
  <c r="A61" i="35" s="1"/>
  <c r="N11" i="18"/>
  <c r="L47" i="4"/>
  <c r="N120" i="4"/>
  <c r="A44" i="35"/>
  <c r="A12" i="35"/>
  <c r="A23" i="35" s="1"/>
  <c r="A35" i="35" s="1"/>
  <c r="A47" i="35" s="1"/>
  <c r="A59" i="35" s="1"/>
  <c r="A10" i="35"/>
  <c r="L15" i="19"/>
  <c r="F12" i="19"/>
  <c r="H6" i="19"/>
  <c r="M10" i="18"/>
  <c r="G10" i="18"/>
  <c r="A48" i="45"/>
  <c r="I18" i="45"/>
  <c r="I49" i="45" s="1"/>
  <c r="A17" i="45"/>
  <c r="H10" i="45"/>
  <c r="A8" i="35"/>
  <c r="D12" i="19"/>
  <c r="G18" i="45"/>
  <c r="G49" i="45" s="1"/>
  <c r="K47" i="4"/>
  <c r="M120" i="4"/>
  <c r="A32" i="35"/>
  <c r="A13" i="35"/>
  <c r="A24" i="35" s="1"/>
  <c r="A36" i="35" s="1"/>
  <c r="A48" i="35" s="1"/>
  <c r="A60" i="35" s="1"/>
  <c r="A9" i="35"/>
  <c r="M12" i="19"/>
  <c r="E12" i="19"/>
  <c r="H7" i="19"/>
  <c r="M11" i="18"/>
  <c r="F10" i="18"/>
  <c r="N19" i="45"/>
  <c r="N50" i="45" s="1"/>
  <c r="H19" i="45"/>
  <c r="H50" i="45" s="1"/>
  <c r="A14" i="45"/>
  <c r="G10" i="45"/>
  <c r="J47" i="4"/>
  <c r="M19" i="45"/>
  <c r="M50" i="45" s="1"/>
  <c r="Z29" i="34"/>
  <c r="P29" i="34"/>
  <c r="I29" i="34"/>
  <c r="A29" i="34"/>
  <c r="C23" i="34"/>
  <c r="C15" i="34"/>
  <c r="C10" i="34"/>
  <c r="V29" i="34"/>
  <c r="G29" i="34"/>
  <c r="F8" i="34"/>
  <c r="C17" i="34"/>
  <c r="A8" i="18"/>
  <c r="M29" i="34"/>
  <c r="F9" i="34"/>
  <c r="C18" i="34"/>
  <c r="A6" i="45"/>
  <c r="F10" i="34"/>
  <c r="C13" i="34"/>
  <c r="S29" i="34"/>
  <c r="L29" i="34"/>
  <c r="F7" i="34"/>
  <c r="A12" i="34"/>
  <c r="R29" i="34"/>
  <c r="C29" i="34"/>
  <c r="A20" i="34"/>
  <c r="AA29" i="34"/>
  <c r="J29" i="34"/>
  <c r="C9" i="34"/>
  <c r="X29" i="34"/>
  <c r="O29" i="34"/>
  <c r="H29" i="34"/>
  <c r="F16" i="34"/>
  <c r="C24" i="34"/>
  <c r="C16" i="34"/>
  <c r="C7" i="34"/>
  <c r="A7" i="45"/>
  <c r="N29" i="34"/>
  <c r="C25" i="34"/>
  <c r="A6" i="34"/>
  <c r="U29" i="34"/>
  <c r="F29" i="34"/>
  <c r="C26" i="34"/>
  <c r="F22" i="17"/>
  <c r="T29" i="34"/>
  <c r="E29" i="34"/>
  <c r="C27" i="34"/>
  <c r="Q62" i="34"/>
  <c r="D29" i="34"/>
  <c r="C21" i="34"/>
  <c r="A56" i="34"/>
  <c r="K29" i="34"/>
  <c r="C22" i="34"/>
  <c r="C8" i="34"/>
  <c r="R28" i="34"/>
  <c r="B29" i="34"/>
  <c r="C14" i="34"/>
  <c r="G19" i="45"/>
  <c r="G50" i="45" s="1"/>
  <c r="A1" i="4"/>
  <c r="C24" i="17"/>
  <c r="C34" i="17" s="1"/>
  <c r="C44" i="17" s="1"/>
  <c r="C54" i="17" s="1"/>
  <c r="C64" i="17" s="1"/>
  <c r="C74" i="17" s="1"/>
  <c r="C84" i="17" s="1"/>
  <c r="C94" i="17" s="1"/>
  <c r="C104" i="17" s="1"/>
  <c r="C114" i="17" s="1"/>
  <c r="C124" i="17" s="1"/>
  <c r="C134" i="17" s="1"/>
  <c r="C144" i="17" s="1"/>
  <c r="C154" i="17" s="1"/>
  <c r="C164" i="17" s="1"/>
  <c r="C174" i="17" s="1"/>
  <c r="C184" i="17" s="1"/>
  <c r="C194" i="17" s="1"/>
  <c r="C204" i="17" s="1"/>
  <c r="C214" i="17" s="1"/>
  <c r="C224" i="17" s="1"/>
  <c r="C234" i="17" s="1"/>
  <c r="C244" i="17" s="1"/>
  <c r="C254" i="17" s="1"/>
  <c r="C264" i="17" s="1"/>
  <c r="D16" i="17"/>
  <c r="C32" i="21"/>
  <c r="D32" i="17"/>
  <c r="D42" i="17" s="1"/>
  <c r="D52" i="17" s="1"/>
  <c r="D62" i="17" s="1"/>
  <c r="D72" i="17" s="1"/>
  <c r="D82" i="17" s="1"/>
  <c r="D92" i="17" s="1"/>
  <c r="D102" i="17" s="1"/>
  <c r="D112" i="17" s="1"/>
  <c r="D122" i="17" s="1"/>
  <c r="D132" i="17" s="1"/>
  <c r="D142" i="17" s="1"/>
  <c r="D152" i="17" s="1"/>
  <c r="D162" i="17" s="1"/>
  <c r="D172" i="17" s="1"/>
  <c r="D182" i="17" s="1"/>
  <c r="D192" i="17" s="1"/>
  <c r="D202" i="17" s="1"/>
  <c r="D212" i="17" s="1"/>
  <c r="D222" i="17" s="1"/>
  <c r="D232" i="17" s="1"/>
  <c r="D242" i="17" s="1"/>
  <c r="D252" i="17" s="1"/>
  <c r="D262" i="17" s="1"/>
  <c r="D272" i="17" s="1"/>
  <c r="C20" i="17"/>
  <c r="D24" i="17"/>
  <c r="D34" i="17" s="1"/>
  <c r="D44" i="17" s="1"/>
  <c r="D54" i="17" s="1"/>
  <c r="D64" i="17" s="1"/>
  <c r="D74" i="17" s="1"/>
  <c r="D84" i="17" s="1"/>
  <c r="D94" i="17" s="1"/>
  <c r="D104" i="17" s="1"/>
  <c r="D114" i="17" s="1"/>
  <c r="D124" i="17" s="1"/>
  <c r="D134" i="17" s="1"/>
  <c r="D144" i="17" s="1"/>
  <c r="D154" i="17" s="1"/>
  <c r="D164" i="17" s="1"/>
  <c r="D174" i="17" s="1"/>
  <c r="D184" i="17" s="1"/>
  <c r="D194" i="17" s="1"/>
  <c r="D204" i="17" s="1"/>
  <c r="D214" i="17" s="1"/>
  <c r="D224" i="17" s="1"/>
  <c r="D234" i="17" s="1"/>
  <c r="D244" i="17" s="1"/>
  <c r="D254" i="17" s="1"/>
  <c r="D264" i="17" s="1"/>
  <c r="C17" i="17"/>
  <c r="F20" i="17"/>
  <c r="L14" i="17"/>
  <c r="A9" i="17"/>
  <c r="D20" i="17"/>
  <c r="D17" i="17"/>
  <c r="F19" i="17"/>
  <c r="K14" i="17"/>
  <c r="A7" i="17"/>
  <c r="G54" i="21"/>
  <c r="A54" i="21"/>
  <c r="F17" i="17"/>
  <c r="I14" i="17"/>
  <c r="E54" i="21"/>
  <c r="F14" i="17"/>
  <c r="I12" i="17"/>
  <c r="A39" i="21"/>
  <c r="L19" i="17"/>
  <c r="D19" i="17"/>
  <c r="D5" i="21"/>
  <c r="A8" i="21"/>
  <c r="D12" i="17"/>
  <c r="L24" i="17"/>
  <c r="L34" i="17" s="1"/>
  <c r="L44" i="17" s="1"/>
  <c r="L54" i="17" s="1"/>
  <c r="L64" i="17" s="1"/>
  <c r="L74" i="17" s="1"/>
  <c r="L84" i="17" s="1"/>
  <c r="L94" i="17" s="1"/>
  <c r="L104" i="17" s="1"/>
  <c r="L114" i="17" s="1"/>
  <c r="L124" i="17" s="1"/>
  <c r="L134" i="17" s="1"/>
  <c r="L144" i="17" s="1"/>
  <c r="L154" i="17" s="1"/>
  <c r="L164" i="17" s="1"/>
  <c r="L174" i="17" s="1"/>
  <c r="L184" i="17" s="1"/>
  <c r="L194" i="17" s="1"/>
  <c r="L204" i="17" s="1"/>
  <c r="L214" i="17" s="1"/>
  <c r="L224" i="17" s="1"/>
  <c r="L234" i="17" s="1"/>
  <c r="L244" i="17" s="1"/>
  <c r="L254" i="17" s="1"/>
  <c r="L264" i="17" s="1"/>
  <c r="G12" i="17"/>
  <c r="A26" i="21"/>
  <c r="L28" i="17"/>
  <c r="L38" i="17" s="1"/>
  <c r="L48" i="17" s="1"/>
  <c r="L58" i="17" s="1"/>
  <c r="L68" i="17" s="1"/>
  <c r="L78" i="17" s="1"/>
  <c r="L88" i="17" s="1"/>
  <c r="L98" i="17" s="1"/>
  <c r="L108" i="17" s="1"/>
  <c r="L118" i="17" s="1"/>
  <c r="L128" i="17" s="1"/>
  <c r="L138" i="17" s="1"/>
  <c r="L148" i="17" s="1"/>
  <c r="L158" i="17" s="1"/>
  <c r="L168" i="17" s="1"/>
  <c r="L178" i="17" s="1"/>
  <c r="L188" i="17" s="1"/>
  <c r="L198" i="17" s="1"/>
  <c r="L208" i="17" s="1"/>
  <c r="L218" i="17" s="1"/>
  <c r="L228" i="17" s="1"/>
  <c r="L238" i="17" s="1"/>
  <c r="L248" i="17" s="1"/>
  <c r="L258" i="17" s="1"/>
  <c r="L268" i="17" s="1"/>
  <c r="F16" i="17"/>
  <c r="D4" i="21"/>
  <c r="A30" i="21"/>
  <c r="A27" i="21"/>
  <c r="L26" i="17"/>
  <c r="L36" i="17" s="1"/>
  <c r="L46" i="17" s="1"/>
  <c r="L56" i="17" s="1"/>
  <c r="L66" i="17" s="1"/>
  <c r="L76" i="17" s="1"/>
  <c r="L86" i="17" s="1"/>
  <c r="L96" i="17" s="1"/>
  <c r="L106" i="17" s="1"/>
  <c r="L116" i="17" s="1"/>
  <c r="L126" i="17" s="1"/>
  <c r="L136" i="17" s="1"/>
  <c r="L146" i="17" s="1"/>
  <c r="L156" i="17" s="1"/>
  <c r="L166" i="17" s="1"/>
  <c r="L176" i="17" s="1"/>
  <c r="L186" i="17" s="1"/>
  <c r="L196" i="17" s="1"/>
  <c r="L206" i="17" s="1"/>
  <c r="L216" i="17" s="1"/>
  <c r="L226" i="17" s="1"/>
  <c r="L236" i="17" s="1"/>
  <c r="L246" i="17" s="1"/>
  <c r="L256" i="17" s="1"/>
  <c r="L266" i="17" s="1"/>
  <c r="L20" i="17"/>
  <c r="H14" i="17"/>
  <c r="A49" i="21"/>
  <c r="D27" i="17"/>
  <c r="D37" i="17" s="1"/>
  <c r="D47" i="17" s="1"/>
  <c r="D57" i="17" s="1"/>
  <c r="D67" i="17" s="1"/>
  <c r="D77" i="17" s="1"/>
  <c r="D87" i="17" s="1"/>
  <c r="D97" i="17" s="1"/>
  <c r="D107" i="17" s="1"/>
  <c r="D117" i="17" s="1"/>
  <c r="D127" i="17" s="1"/>
  <c r="D137" i="17" s="1"/>
  <c r="D147" i="17" s="1"/>
  <c r="D157" i="17" s="1"/>
  <c r="D167" i="17" s="1"/>
  <c r="D177" i="17" s="1"/>
  <c r="D187" i="17" s="1"/>
  <c r="D197" i="17" s="1"/>
  <c r="D207" i="17" s="1"/>
  <c r="D217" i="17" s="1"/>
  <c r="D227" i="17" s="1"/>
  <c r="D237" i="17" s="1"/>
  <c r="D247" i="17" s="1"/>
  <c r="D257" i="17" s="1"/>
  <c r="D267" i="17" s="1"/>
  <c r="D21" i="17"/>
  <c r="D26" i="17"/>
  <c r="D36" i="17" s="1"/>
  <c r="D46" i="17" s="1"/>
  <c r="D56" i="17" s="1"/>
  <c r="D66" i="17" s="1"/>
  <c r="D76" i="17" s="1"/>
  <c r="D86" i="17" s="1"/>
  <c r="D96" i="17" s="1"/>
  <c r="D106" i="17" s="1"/>
  <c r="D116" i="17" s="1"/>
  <c r="D126" i="17" s="1"/>
  <c r="D136" i="17" s="1"/>
  <c r="D146" i="17" s="1"/>
  <c r="D156" i="17" s="1"/>
  <c r="D166" i="17" s="1"/>
  <c r="D176" i="17" s="1"/>
  <c r="D186" i="17" s="1"/>
  <c r="D196" i="17" s="1"/>
  <c r="D206" i="17" s="1"/>
  <c r="D216" i="17" s="1"/>
  <c r="D226" i="17" s="1"/>
  <c r="D236" i="17" s="1"/>
  <c r="D246" i="17" s="1"/>
  <c r="D256" i="17" s="1"/>
  <c r="D266" i="17" s="1"/>
  <c r="D28" i="17"/>
  <c r="D38" i="17" s="1"/>
  <c r="D48" i="17" s="1"/>
  <c r="D58" i="17" s="1"/>
  <c r="D68" i="17" s="1"/>
  <c r="D78" i="17" s="1"/>
  <c r="D88" i="17" s="1"/>
  <c r="D98" i="17" s="1"/>
  <c r="D108" i="17" s="1"/>
  <c r="D118" i="17" s="1"/>
  <c r="D128" i="17" s="1"/>
  <c r="D138" i="17" s="1"/>
  <c r="D148" i="17" s="1"/>
  <c r="D158" i="17" s="1"/>
  <c r="D168" i="17" s="1"/>
  <c r="D178" i="17" s="1"/>
  <c r="D188" i="17" s="1"/>
  <c r="D198" i="17" s="1"/>
  <c r="D208" i="17" s="1"/>
  <c r="D218" i="17" s="1"/>
  <c r="D228" i="17" s="1"/>
  <c r="D238" i="17" s="1"/>
  <c r="D248" i="17" s="1"/>
  <c r="D258" i="17" s="1"/>
  <c r="D268" i="17" s="1"/>
  <c r="A25" i="21"/>
  <c r="D6" i="21"/>
  <c r="C16" i="17"/>
  <c r="C39" i="21"/>
  <c r="E44" i="21"/>
  <c r="F32" i="17"/>
  <c r="F42" i="17" s="1"/>
  <c r="F52" i="17" s="1"/>
  <c r="F62" i="17" s="1"/>
  <c r="F72" i="17" s="1"/>
  <c r="F82" i="17" s="1"/>
  <c r="F92" i="17" s="1"/>
  <c r="F102" i="17" s="1"/>
  <c r="F112" i="17" s="1"/>
  <c r="F122" i="17" s="1"/>
  <c r="F132" i="17" s="1"/>
  <c r="F142" i="17" s="1"/>
  <c r="F152" i="17" s="1"/>
  <c r="F162" i="17" s="1"/>
  <c r="F172" i="17" s="1"/>
  <c r="F182" i="17" s="1"/>
  <c r="F192" i="17" s="1"/>
  <c r="F202" i="17" s="1"/>
  <c r="F212" i="17" s="1"/>
  <c r="F222" i="17" s="1"/>
  <c r="F232" i="17" s="1"/>
  <c r="F242" i="17" s="1"/>
  <c r="F252" i="17" s="1"/>
  <c r="F262" i="17" s="1"/>
  <c r="F272" i="17" s="1"/>
  <c r="L32" i="17"/>
  <c r="L42" i="17" s="1"/>
  <c r="L52" i="17" s="1"/>
  <c r="L62" i="17" s="1"/>
  <c r="L72" i="17" s="1"/>
  <c r="L82" i="17" s="1"/>
  <c r="L92" i="17" s="1"/>
  <c r="L102" i="17" s="1"/>
  <c r="L112" i="17" s="1"/>
  <c r="L122" i="17" s="1"/>
  <c r="L132" i="17" s="1"/>
  <c r="L142" i="17" s="1"/>
  <c r="L152" i="17" s="1"/>
  <c r="L162" i="17" s="1"/>
  <c r="L172" i="17" s="1"/>
  <c r="L182" i="17" s="1"/>
  <c r="L192" i="17" s="1"/>
  <c r="L202" i="17" s="1"/>
  <c r="L212" i="17" s="1"/>
  <c r="L222" i="17" s="1"/>
  <c r="L232" i="17" s="1"/>
  <c r="L242" i="17" s="1"/>
  <c r="L252" i="17" s="1"/>
  <c r="L262" i="17" s="1"/>
  <c r="L272" i="17" s="1"/>
  <c r="C19" i="17"/>
  <c r="A1" i="17"/>
  <c r="D30" i="17"/>
  <c r="D40" i="17" s="1"/>
  <c r="D50" i="17" s="1"/>
  <c r="D60" i="17" s="1"/>
  <c r="D70" i="17" s="1"/>
  <c r="D80" i="17" s="1"/>
  <c r="D90" i="17" s="1"/>
  <c r="D100" i="17" s="1"/>
  <c r="D110" i="17" s="1"/>
  <c r="D120" i="17" s="1"/>
  <c r="D130" i="17" s="1"/>
  <c r="D140" i="17" s="1"/>
  <c r="D150" i="17" s="1"/>
  <c r="D160" i="17" s="1"/>
  <c r="D170" i="17" s="1"/>
  <c r="D180" i="17" s="1"/>
  <c r="D190" i="17" s="1"/>
  <c r="D200" i="17" s="1"/>
  <c r="D210" i="17" s="1"/>
  <c r="D220" i="17" s="1"/>
  <c r="D230" i="17" s="1"/>
  <c r="D240" i="17" s="1"/>
  <c r="D250" i="17" s="1"/>
  <c r="D260" i="17" s="1"/>
  <c r="D270" i="17" s="1"/>
  <c r="E49" i="21"/>
  <c r="L21" i="17"/>
  <c r="C32" i="17"/>
  <c r="C42" i="17" s="1"/>
  <c r="C52" i="17" s="1"/>
  <c r="C62" i="17" s="1"/>
  <c r="C72" i="17" s="1"/>
  <c r="C82" i="17" s="1"/>
  <c r="C92" i="17" s="1"/>
  <c r="C102" i="17" s="1"/>
  <c r="C112" i="17" s="1"/>
  <c r="C122" i="17" s="1"/>
  <c r="C132" i="17" s="1"/>
  <c r="C142" i="17" s="1"/>
  <c r="C152" i="17" s="1"/>
  <c r="C162" i="17" s="1"/>
  <c r="C172" i="17" s="1"/>
  <c r="C182" i="17" s="1"/>
  <c r="C192" i="17" s="1"/>
  <c r="C202" i="17" s="1"/>
  <c r="C212" i="17" s="1"/>
  <c r="C222" i="17" s="1"/>
  <c r="C232" i="17" s="1"/>
  <c r="C242" i="17" s="1"/>
  <c r="C252" i="17" s="1"/>
  <c r="C262" i="17" s="1"/>
  <c r="C272" i="17" s="1"/>
  <c r="E12" i="17"/>
  <c r="J14" i="17"/>
  <c r="F21" i="17"/>
  <c r="A44" i="21"/>
  <c r="F12" i="17"/>
  <c r="A32" i="21"/>
  <c r="L22" i="17"/>
  <c r="C26" i="17"/>
  <c r="C36" i="17" s="1"/>
  <c r="C46" i="17" s="1"/>
  <c r="C56" i="17" s="1"/>
  <c r="C66" i="17" s="1"/>
  <c r="C76" i="17" s="1"/>
  <c r="C86" i="17" s="1"/>
  <c r="C96" i="17" s="1"/>
  <c r="C106" i="17" s="1"/>
  <c r="C116" i="17" s="1"/>
  <c r="C126" i="17" s="1"/>
  <c r="C136" i="17" s="1"/>
  <c r="C146" i="17" s="1"/>
  <c r="C156" i="17" s="1"/>
  <c r="C166" i="17" s="1"/>
  <c r="C176" i="17" s="1"/>
  <c r="C186" i="17" s="1"/>
  <c r="C196" i="17" s="1"/>
  <c r="C206" i="17" s="1"/>
  <c r="C216" i="17" s="1"/>
  <c r="C226" i="17" s="1"/>
  <c r="C236" i="17" s="1"/>
  <c r="C246" i="17" s="1"/>
  <c r="C256" i="17" s="1"/>
  <c r="C266" i="17" s="1"/>
  <c r="A6" i="17"/>
  <c r="B12" i="17"/>
  <c r="F28" i="17"/>
  <c r="F38" i="17" s="1"/>
  <c r="F48" i="17" s="1"/>
  <c r="F58" i="17" s="1"/>
  <c r="F68" i="17" s="1"/>
  <c r="F78" i="17" s="1"/>
  <c r="F88" i="17" s="1"/>
  <c r="F98" i="17" s="1"/>
  <c r="F108" i="17" s="1"/>
  <c r="F118" i="17" s="1"/>
  <c r="F128" i="17" s="1"/>
  <c r="F138" i="17" s="1"/>
  <c r="F148" i="17" s="1"/>
  <c r="F158" i="17" s="1"/>
  <c r="F168" i="17" s="1"/>
  <c r="F178" i="17" s="1"/>
  <c r="F188" i="17" s="1"/>
  <c r="F198" i="17" s="1"/>
  <c r="F208" i="17" s="1"/>
  <c r="F218" i="17" s="1"/>
  <c r="F228" i="17" s="1"/>
  <c r="F238" i="17" s="1"/>
  <c r="F248" i="17" s="1"/>
  <c r="F258" i="17" s="1"/>
  <c r="F268" i="17" s="1"/>
  <c r="D25" i="17"/>
  <c r="D35" i="17" s="1"/>
  <c r="D45" i="17" s="1"/>
  <c r="D55" i="17" s="1"/>
  <c r="D65" i="17" s="1"/>
  <c r="D75" i="17" s="1"/>
  <c r="D85" i="17" s="1"/>
  <c r="D95" i="17" s="1"/>
  <c r="D105" i="17" s="1"/>
  <c r="D115" i="17" s="1"/>
  <c r="D125" i="17" s="1"/>
  <c r="D135" i="17" s="1"/>
  <c r="D145" i="17" s="1"/>
  <c r="D155" i="17" s="1"/>
  <c r="D165" i="17" s="1"/>
  <c r="D175" i="17" s="1"/>
  <c r="D185" i="17" s="1"/>
  <c r="D195" i="17" s="1"/>
  <c r="D205" i="17" s="1"/>
  <c r="D215" i="17" s="1"/>
  <c r="D225" i="17" s="1"/>
  <c r="D235" i="17" s="1"/>
  <c r="D245" i="17" s="1"/>
  <c r="D255" i="17" s="1"/>
  <c r="D265" i="17" s="1"/>
  <c r="L27" i="17"/>
  <c r="L37" i="17" s="1"/>
  <c r="L47" i="17" s="1"/>
  <c r="L57" i="17" s="1"/>
  <c r="L67" i="17" s="1"/>
  <c r="L77" i="17" s="1"/>
  <c r="L87" i="17" s="1"/>
  <c r="L97" i="17" s="1"/>
  <c r="L107" i="17" s="1"/>
  <c r="L117" i="17" s="1"/>
  <c r="L127" i="17" s="1"/>
  <c r="L137" i="17" s="1"/>
  <c r="L147" i="17" s="1"/>
  <c r="L157" i="17" s="1"/>
  <c r="L167" i="17" s="1"/>
  <c r="L177" i="17" s="1"/>
  <c r="L187" i="17" s="1"/>
  <c r="L197" i="17" s="1"/>
  <c r="L207" i="17" s="1"/>
  <c r="L217" i="17" s="1"/>
  <c r="L227" i="17" s="1"/>
  <c r="L237" i="17" s="1"/>
  <c r="L247" i="17" s="1"/>
  <c r="L257" i="17" s="1"/>
  <c r="L267" i="17" s="1"/>
  <c r="L29" i="17"/>
  <c r="L39" i="17" s="1"/>
  <c r="L49" i="17" s="1"/>
  <c r="L59" i="17" s="1"/>
  <c r="L69" i="17" s="1"/>
  <c r="L79" i="17" s="1"/>
  <c r="L89" i="17" s="1"/>
  <c r="L99" i="17" s="1"/>
  <c r="L109" i="17" s="1"/>
  <c r="L119" i="17" s="1"/>
  <c r="L129" i="17" s="1"/>
  <c r="L139" i="17" s="1"/>
  <c r="L149" i="17" s="1"/>
  <c r="L159" i="17" s="1"/>
  <c r="L169" i="17" s="1"/>
  <c r="L179" i="17" s="1"/>
  <c r="L189" i="17" s="1"/>
  <c r="L199" i="17" s="1"/>
  <c r="L209" i="17" s="1"/>
  <c r="L219" i="17" s="1"/>
  <c r="L229" i="17" s="1"/>
  <c r="L239" i="17" s="1"/>
  <c r="L249" i="17" s="1"/>
  <c r="L259" i="17" s="1"/>
  <c r="L269" i="17" s="1"/>
  <c r="L17" i="17"/>
  <c r="L25" i="17"/>
  <c r="L35" i="17" s="1"/>
  <c r="L45" i="17" s="1"/>
  <c r="L55" i="17" s="1"/>
  <c r="L65" i="17" s="1"/>
  <c r="L75" i="17" s="1"/>
  <c r="L85" i="17" s="1"/>
  <c r="L95" i="17" s="1"/>
  <c r="L105" i="17" s="1"/>
  <c r="L115" i="17" s="1"/>
  <c r="L125" i="17" s="1"/>
  <c r="L135" i="17" s="1"/>
  <c r="L145" i="17" s="1"/>
  <c r="L155" i="17" s="1"/>
  <c r="L165" i="17" s="1"/>
  <c r="L175" i="17" s="1"/>
  <c r="L185" i="17" s="1"/>
  <c r="L195" i="17" s="1"/>
  <c r="L205" i="17" s="1"/>
  <c r="L215" i="17" s="1"/>
  <c r="L225" i="17" s="1"/>
  <c r="L235" i="17" s="1"/>
  <c r="L245" i="17" s="1"/>
  <c r="L255" i="17" s="1"/>
  <c r="L265" i="17" s="1"/>
  <c r="A8" i="17"/>
  <c r="C27" i="17"/>
  <c r="C37" i="17" s="1"/>
  <c r="C47" i="17" s="1"/>
  <c r="C57" i="17" s="1"/>
  <c r="C67" i="17" s="1"/>
  <c r="C77" i="17" s="1"/>
  <c r="C87" i="17" s="1"/>
  <c r="C97" i="17" s="1"/>
  <c r="C107" i="17" s="1"/>
  <c r="C117" i="17" s="1"/>
  <c r="C127" i="17" s="1"/>
  <c r="C137" i="17" s="1"/>
  <c r="C147" i="17" s="1"/>
  <c r="C157" i="17" s="1"/>
  <c r="C167" i="17" s="1"/>
  <c r="C177" i="17" s="1"/>
  <c r="C187" i="17" s="1"/>
  <c r="C197" i="17" s="1"/>
  <c r="C207" i="17" s="1"/>
  <c r="C217" i="17" s="1"/>
  <c r="C227" i="17" s="1"/>
  <c r="C237" i="17" s="1"/>
  <c r="C247" i="17" s="1"/>
  <c r="C257" i="17" s="1"/>
  <c r="C267" i="17" s="1"/>
  <c r="C18" i="17"/>
  <c r="F30" i="17"/>
  <c r="F40" i="17" s="1"/>
  <c r="F50" i="17" s="1"/>
  <c r="F60" i="17" s="1"/>
  <c r="F70" i="17" s="1"/>
  <c r="F80" i="17" s="1"/>
  <c r="F90" i="17" s="1"/>
  <c r="F100" i="17" s="1"/>
  <c r="F110" i="17" s="1"/>
  <c r="F120" i="17" s="1"/>
  <c r="F130" i="17" s="1"/>
  <c r="F140" i="17" s="1"/>
  <c r="F150" i="17" s="1"/>
  <c r="F160" i="17" s="1"/>
  <c r="F170" i="17" s="1"/>
  <c r="F180" i="17" s="1"/>
  <c r="F190" i="17" s="1"/>
  <c r="F200" i="17" s="1"/>
  <c r="F210" i="17" s="1"/>
  <c r="F220" i="17" s="1"/>
  <c r="F230" i="17" s="1"/>
  <c r="F240" i="17" s="1"/>
  <c r="F250" i="17" s="1"/>
  <c r="F260" i="17" s="1"/>
  <c r="F270" i="17" s="1"/>
  <c r="L30" i="17"/>
  <c r="L40" i="17" s="1"/>
  <c r="L50" i="17" s="1"/>
  <c r="L60" i="17" s="1"/>
  <c r="L70" i="17" s="1"/>
  <c r="L80" i="17" s="1"/>
  <c r="L90" i="17" s="1"/>
  <c r="L100" i="17" s="1"/>
  <c r="L110" i="17" s="1"/>
  <c r="L120" i="17" s="1"/>
  <c r="L130" i="17" s="1"/>
  <c r="L140" i="17" s="1"/>
  <c r="L150" i="17" s="1"/>
  <c r="L160" i="17" s="1"/>
  <c r="L170" i="17" s="1"/>
  <c r="L180" i="17" s="1"/>
  <c r="L190" i="17" s="1"/>
  <c r="L200" i="17" s="1"/>
  <c r="L210" i="17" s="1"/>
  <c r="L220" i="17" s="1"/>
  <c r="L230" i="17" s="1"/>
  <c r="L240" i="17" s="1"/>
  <c r="L250" i="17" s="1"/>
  <c r="L260" i="17" s="1"/>
  <c r="L270" i="17" s="1"/>
  <c r="A12" i="17"/>
  <c r="L12" i="17"/>
  <c r="C30" i="17"/>
  <c r="C40" i="17" s="1"/>
  <c r="C50" i="17" s="1"/>
  <c r="C60" i="17" s="1"/>
  <c r="C70" i="17" s="1"/>
  <c r="C80" i="17" s="1"/>
  <c r="C90" i="17" s="1"/>
  <c r="C100" i="17" s="1"/>
  <c r="C110" i="17" s="1"/>
  <c r="C120" i="17" s="1"/>
  <c r="C130" i="17" s="1"/>
  <c r="C140" i="17" s="1"/>
  <c r="C150" i="17" s="1"/>
  <c r="C160" i="17" s="1"/>
  <c r="C170" i="17" s="1"/>
  <c r="C180" i="17" s="1"/>
  <c r="C190" i="17" s="1"/>
  <c r="C200" i="17" s="1"/>
  <c r="C210" i="17" s="1"/>
  <c r="C220" i="17" s="1"/>
  <c r="C230" i="17" s="1"/>
  <c r="C240" i="17" s="1"/>
  <c r="C250" i="17" s="1"/>
  <c r="C260" i="17" s="1"/>
  <c r="C270" i="17" s="1"/>
  <c r="C12" i="17"/>
  <c r="L18" i="17"/>
  <c r="G14" i="17"/>
  <c r="F25" i="17"/>
  <c r="F35" i="17" s="1"/>
  <c r="F45" i="17" s="1"/>
  <c r="F55" i="17" s="1"/>
  <c r="F65" i="17" s="1"/>
  <c r="F75" i="17" s="1"/>
  <c r="F85" i="17" s="1"/>
  <c r="F95" i="17" s="1"/>
  <c r="F105" i="17" s="1"/>
  <c r="F115" i="17" s="1"/>
  <c r="F125" i="17" s="1"/>
  <c r="F135" i="17" s="1"/>
  <c r="F145" i="17" s="1"/>
  <c r="F155" i="17" s="1"/>
  <c r="F165" i="17" s="1"/>
  <c r="F175" i="17" s="1"/>
  <c r="F185" i="17" s="1"/>
  <c r="F195" i="17" s="1"/>
  <c r="F205" i="17" s="1"/>
  <c r="F215" i="17" s="1"/>
  <c r="F225" i="17" s="1"/>
  <c r="F235" i="17" s="1"/>
  <c r="F245" i="17" s="1"/>
  <c r="F255" i="17" s="1"/>
  <c r="F265" i="17" s="1"/>
  <c r="L16" i="17"/>
  <c r="C54" i="21"/>
  <c r="F18" i="17"/>
  <c r="D29" i="17"/>
  <c r="D39" i="17" s="1"/>
  <c r="D49" i="17" s="1"/>
  <c r="D59" i="17" s="1"/>
  <c r="D69" i="17" s="1"/>
  <c r="D79" i="17" s="1"/>
  <c r="D89" i="17" s="1"/>
  <c r="D99" i="17" s="1"/>
  <c r="D109" i="17" s="1"/>
  <c r="D119" i="17" s="1"/>
  <c r="D129" i="17" s="1"/>
  <c r="D139" i="17" s="1"/>
  <c r="D149" i="17" s="1"/>
  <c r="D159" i="17" s="1"/>
  <c r="D169" i="17" s="1"/>
  <c r="D179" i="17" s="1"/>
  <c r="D189" i="17" s="1"/>
  <c r="D199" i="17" s="1"/>
  <c r="D209" i="17" s="1"/>
  <c r="D219" i="17" s="1"/>
  <c r="D229" i="17" s="1"/>
  <c r="D239" i="17" s="1"/>
  <c r="D249" i="17" s="1"/>
  <c r="D259" i="17" s="1"/>
  <c r="D269" i="17" s="1"/>
  <c r="F29" i="17"/>
  <c r="F39" i="17" s="1"/>
  <c r="F49" i="17" s="1"/>
  <c r="F59" i="17" s="1"/>
  <c r="F69" i="17" s="1"/>
  <c r="F79" i="17" s="1"/>
  <c r="F89" i="17" s="1"/>
  <c r="F99" i="17" s="1"/>
  <c r="F109" i="17" s="1"/>
  <c r="F119" i="17" s="1"/>
  <c r="F129" i="17" s="1"/>
  <c r="F139" i="17" s="1"/>
  <c r="F149" i="17" s="1"/>
  <c r="F159" i="17" s="1"/>
  <c r="F169" i="17" s="1"/>
  <c r="F179" i="17" s="1"/>
  <c r="F189" i="17" s="1"/>
  <c r="F199" i="17" s="1"/>
  <c r="F209" i="17" s="1"/>
  <c r="F219" i="17" s="1"/>
  <c r="F229" i="17" s="1"/>
  <c r="F239" i="17" s="1"/>
  <c r="F249" i="17" s="1"/>
  <c r="F259" i="17" s="1"/>
  <c r="F269" i="17" s="1"/>
  <c r="C28" i="17"/>
  <c r="C38" i="17" s="1"/>
  <c r="C48" i="17" s="1"/>
  <c r="C58" i="17" s="1"/>
  <c r="C68" i="17" s="1"/>
  <c r="C78" i="17" s="1"/>
  <c r="C88" i="17" s="1"/>
  <c r="C98" i="17" s="1"/>
  <c r="C108" i="17" s="1"/>
  <c r="C118" i="17" s="1"/>
  <c r="C128" i="17" s="1"/>
  <c r="C138" i="17" s="1"/>
  <c r="C148" i="17" s="1"/>
  <c r="C158" i="17" s="1"/>
  <c r="C168" i="17" s="1"/>
  <c r="C178" i="17" s="1"/>
  <c r="C188" i="17" s="1"/>
  <c r="C198" i="17" s="1"/>
  <c r="C208" i="17" s="1"/>
  <c r="C218" i="17" s="1"/>
  <c r="C228" i="17" s="1"/>
  <c r="C238" i="17" s="1"/>
  <c r="C248" i="17" s="1"/>
  <c r="C258" i="17" s="1"/>
  <c r="C268" i="17" s="1"/>
  <c r="A1" i="21"/>
  <c r="C25" i="17"/>
  <c r="C35" i="17" s="1"/>
  <c r="C45" i="17" s="1"/>
  <c r="C55" i="17" s="1"/>
  <c r="C65" i="17" s="1"/>
  <c r="C75" i="17" s="1"/>
  <c r="C85" i="17" s="1"/>
  <c r="C95" i="17" s="1"/>
  <c r="C105" i="17" s="1"/>
  <c r="C115" i="17" s="1"/>
  <c r="C125" i="17" s="1"/>
  <c r="C135" i="17" s="1"/>
  <c r="C145" i="17" s="1"/>
  <c r="C155" i="17" s="1"/>
  <c r="C165" i="17" s="1"/>
  <c r="C175" i="17" s="1"/>
  <c r="C185" i="17" s="1"/>
  <c r="C195" i="17" s="1"/>
  <c r="C205" i="17" s="1"/>
  <c r="C215" i="17" s="1"/>
  <c r="C225" i="17" s="1"/>
  <c r="C235" i="17" s="1"/>
  <c r="C245" i="17" s="1"/>
  <c r="C255" i="17" s="1"/>
  <c r="C265" i="17" s="1"/>
  <c r="F26" i="17"/>
  <c r="F36" i="17" s="1"/>
  <c r="F46" i="17" s="1"/>
  <c r="F56" i="17" s="1"/>
  <c r="F66" i="17" s="1"/>
  <c r="F76" i="17" s="1"/>
  <c r="F86" i="17" s="1"/>
  <c r="F96" i="17" s="1"/>
  <c r="F106" i="17" s="1"/>
  <c r="F116" i="17" s="1"/>
  <c r="F126" i="17" s="1"/>
  <c r="F136" i="17" s="1"/>
  <c r="F146" i="17" s="1"/>
  <c r="F156" i="17" s="1"/>
  <c r="F166" i="17" s="1"/>
  <c r="F176" i="17" s="1"/>
  <c r="F186" i="17" s="1"/>
  <c r="F196" i="17" s="1"/>
  <c r="F206" i="17" s="1"/>
  <c r="F216" i="17" s="1"/>
  <c r="F226" i="17" s="1"/>
  <c r="F236" i="17" s="1"/>
  <c r="F246" i="17" s="1"/>
  <c r="F256" i="17" s="1"/>
  <c r="F266" i="17" s="1"/>
  <c r="F27" i="17"/>
  <c r="F37" i="17" s="1"/>
  <c r="F47" i="17" s="1"/>
  <c r="F57" i="17" s="1"/>
  <c r="F67" i="17" s="1"/>
  <c r="F77" i="17" s="1"/>
  <c r="F87" i="17" s="1"/>
  <c r="F97" i="17" s="1"/>
  <c r="F107" i="17" s="1"/>
  <c r="F117" i="17" s="1"/>
  <c r="F127" i="17" s="1"/>
  <c r="F137" i="17" s="1"/>
  <c r="F147" i="17" s="1"/>
  <c r="F157" i="17" s="1"/>
  <c r="F167" i="17" s="1"/>
  <c r="F177" i="17" s="1"/>
  <c r="F187" i="17" s="1"/>
  <c r="F197" i="17" s="1"/>
  <c r="F207" i="17" s="1"/>
  <c r="F217" i="17" s="1"/>
  <c r="F227" i="17" s="1"/>
  <c r="F237" i="17" s="1"/>
  <c r="F247" i="17" s="1"/>
  <c r="F257" i="17" s="1"/>
  <c r="F267" i="17" s="1"/>
  <c r="C29" i="17"/>
  <c r="C39" i="17" s="1"/>
  <c r="C49" i="17" s="1"/>
  <c r="C59" i="17" s="1"/>
  <c r="C69" i="17" s="1"/>
  <c r="C79" i="17" s="1"/>
  <c r="C89" i="17" s="1"/>
  <c r="C99" i="17" s="1"/>
  <c r="C109" i="17" s="1"/>
  <c r="C119" i="17" s="1"/>
  <c r="C129" i="17" s="1"/>
  <c r="C139" i="17" s="1"/>
  <c r="C149" i="17" s="1"/>
  <c r="C159" i="17" s="1"/>
  <c r="C169" i="17" s="1"/>
  <c r="C179" i="17" s="1"/>
  <c r="C189" i="17" s="1"/>
  <c r="C199" i="17" s="1"/>
  <c r="C209" i="17" s="1"/>
  <c r="C219" i="17" s="1"/>
  <c r="C229" i="17" s="1"/>
  <c r="C239" i="17" s="1"/>
  <c r="C249" i="17" s="1"/>
  <c r="C259" i="17" s="1"/>
  <c r="C269" i="17" s="1"/>
  <c r="F24" i="17"/>
  <c r="F34" i="17" s="1"/>
  <c r="F44" i="17" s="1"/>
  <c r="F54" i="17" s="1"/>
  <c r="F64" i="17" s="1"/>
  <c r="F74" i="17" s="1"/>
  <c r="F84" i="17" s="1"/>
  <c r="F94" i="17" s="1"/>
  <c r="F104" i="17" s="1"/>
  <c r="F114" i="17" s="1"/>
  <c r="F124" i="17" s="1"/>
  <c r="F134" i="17" s="1"/>
  <c r="F144" i="17" s="1"/>
  <c r="F154" i="17" s="1"/>
  <c r="F164" i="17" s="1"/>
  <c r="F174" i="17" s="1"/>
  <c r="F184" i="17" s="1"/>
  <c r="F194" i="17" s="1"/>
  <c r="F204" i="17" s="1"/>
  <c r="F214" i="17" s="1"/>
  <c r="F224" i="17" s="1"/>
  <c r="F234" i="17" s="1"/>
  <c r="F244" i="17" s="1"/>
  <c r="F254" i="17" s="1"/>
  <c r="F264" i="17" s="1"/>
  <c r="A37" i="21"/>
  <c r="C21" i="17"/>
  <c r="C22" i="17"/>
  <c r="D19" i="2"/>
  <c r="D11" i="2"/>
  <c r="A32" i="2"/>
  <c r="A22" i="2"/>
  <c r="A7" i="2"/>
  <c r="D17" i="2"/>
  <c r="A30" i="2"/>
  <c r="D10" i="2"/>
  <c r="D20" i="2"/>
  <c r="D12" i="2"/>
  <c r="A33" i="2"/>
  <c r="A23" i="2"/>
  <c r="A6" i="2"/>
  <c r="A10" i="2"/>
  <c r="A19" i="2"/>
  <c r="A12" i="2"/>
  <c r="A21" i="2"/>
  <c r="D21" i="2"/>
  <c r="D9" i="2"/>
  <c r="A28" i="2"/>
  <c r="A17" i="2"/>
  <c r="A4" i="2"/>
  <c r="A18" i="2"/>
  <c r="A29" i="2"/>
  <c r="D16" i="2"/>
  <c r="A31" i="2"/>
  <c r="D22" i="2"/>
  <c r="D7" i="2"/>
  <c r="A27" i="2"/>
  <c r="A16" i="2"/>
  <c r="A1" i="2"/>
  <c r="D6" i="2"/>
  <c r="A11" i="2"/>
  <c r="A20" i="2"/>
  <c r="D18" i="2"/>
  <c r="D23" i="2"/>
  <c r="A9" i="2"/>
  <c r="A54" i="1"/>
  <c r="C44" i="1"/>
  <c r="E29" i="1"/>
  <c r="C49" i="1"/>
  <c r="C45" i="1"/>
  <c r="E32" i="1"/>
  <c r="C50" i="1"/>
  <c r="C42" i="1"/>
  <c r="C51" i="1"/>
  <c r="A41" i="1"/>
  <c r="C52" i="1"/>
  <c r="E33" i="1"/>
  <c r="C48" i="1"/>
  <c r="E30" i="1"/>
  <c r="D28" i="1"/>
  <c r="A47" i="1"/>
  <c r="E31" i="1"/>
  <c r="C43" i="1"/>
  <c r="A1" i="1"/>
  <c r="C30" i="1"/>
  <c r="C38" i="1"/>
  <c r="A32" i="1"/>
  <c r="A34" i="1"/>
  <c r="A35" i="1"/>
  <c r="C34" i="1"/>
  <c r="A36" i="1"/>
  <c r="C31" i="1"/>
  <c r="C29" i="1"/>
  <c r="A33" i="1"/>
  <c r="A4" i="1"/>
  <c r="A38" i="1"/>
  <c r="A29" i="1"/>
  <c r="C32" i="1"/>
  <c r="A37" i="1"/>
  <c r="C37" i="1"/>
  <c r="C33" i="1"/>
  <c r="A30" i="1"/>
  <c r="A31" i="1"/>
  <c r="C35" i="1"/>
  <c r="C36" i="1"/>
  <c r="A28" i="1"/>
  <c r="A2" i="18"/>
  <c r="A2" i="17"/>
  <c r="A2" i="19"/>
  <c r="A2" i="45"/>
  <c r="A2" i="34"/>
  <c r="A2" i="21"/>
  <c r="A2" i="2"/>
  <c r="A2" i="35"/>
  <c r="E21" i="17"/>
  <c r="AE7" i="13"/>
  <c r="AF10" i="13"/>
  <c r="AD7" i="13"/>
  <c r="AE10" i="13"/>
  <c r="AC7" i="13"/>
  <c r="AF7" i="13"/>
  <c r="W32" i="34"/>
  <c r="Y31" i="34"/>
  <c r="E17" i="17"/>
  <c r="A2" i="1"/>
  <c r="E19" i="17"/>
  <c r="J12" i="18"/>
  <c r="D9" i="34" s="1"/>
  <c r="D8" i="34" s="1"/>
  <c r="C103" i="17"/>
  <c r="C63" i="17"/>
  <c r="C73" i="17"/>
  <c r="C53" i="17"/>
  <c r="C113" i="17"/>
  <c r="C43" i="17"/>
  <c r="C83" i="17"/>
  <c r="C23" i="17"/>
  <c r="X30" i="34"/>
  <c r="C33" i="17"/>
  <c r="C93" i="17"/>
  <c r="B37" i="34" l="1"/>
  <c r="B51" i="34"/>
  <c r="L77" i="65"/>
  <c r="H64" i="73"/>
  <c r="B54" i="34"/>
  <c r="H64" i="72"/>
  <c r="B53" i="34"/>
  <c r="L77" i="71"/>
  <c r="B52" i="34"/>
  <c r="H64" i="69"/>
  <c r="B50" i="34"/>
  <c r="H64" i="68"/>
  <c r="B49" i="34"/>
  <c r="L77" i="67"/>
  <c r="B48" i="34"/>
  <c r="A91" i="66"/>
  <c r="B47" i="34"/>
  <c r="A91" i="65"/>
  <c r="B46" i="34"/>
  <c r="L77" i="64"/>
  <c r="B45" i="34"/>
  <c r="L77" i="63"/>
  <c r="B44" i="34"/>
  <c r="H64" i="62"/>
  <c r="B43" i="34"/>
  <c r="H64" i="61"/>
  <c r="B42" i="34"/>
  <c r="L77" i="60"/>
  <c r="B41" i="34"/>
  <c r="H64" i="59"/>
  <c r="B40" i="34"/>
  <c r="L77" i="58"/>
  <c r="B39" i="34"/>
  <c r="L77" i="57"/>
  <c r="B38" i="34"/>
  <c r="L77" i="55"/>
  <c r="B36" i="34"/>
  <c r="L77" i="54"/>
  <c r="B35" i="34"/>
  <c r="L77" i="53"/>
  <c r="B34" i="34"/>
  <c r="H64" i="52"/>
  <c r="B33" i="34"/>
  <c r="L77" i="51"/>
  <c r="B32" i="34"/>
  <c r="H64" i="50"/>
  <c r="B31" i="34"/>
  <c r="H64" i="4"/>
  <c r="B30" i="34"/>
  <c r="H64" i="65"/>
  <c r="L77" i="68"/>
  <c r="L77" i="72"/>
  <c r="H64" i="67"/>
  <c r="A85" i="71"/>
  <c r="H64" i="71"/>
  <c r="L77" i="62"/>
  <c r="L77" i="69"/>
  <c r="A91" i="52"/>
  <c r="L77" i="52"/>
  <c r="H64" i="63"/>
  <c r="L77" i="61"/>
  <c r="H64" i="66"/>
  <c r="L77" i="66"/>
  <c r="H64" i="55"/>
  <c r="A91" i="55"/>
  <c r="H64" i="60"/>
  <c r="L77" i="59"/>
  <c r="H64" i="57"/>
  <c r="A91" i="51"/>
  <c r="H64" i="54"/>
  <c r="H64" i="58"/>
  <c r="H64" i="51"/>
  <c r="A119" i="70"/>
  <c r="A33" i="70"/>
  <c r="A98" i="70"/>
  <c r="A67" i="70"/>
  <c r="A45" i="70"/>
  <c r="A65" i="70"/>
  <c r="A22" i="70"/>
  <c r="A84" i="70"/>
  <c r="A21" i="70"/>
  <c r="A82" i="70"/>
  <c r="A28" i="70"/>
  <c r="A80" i="70"/>
  <c r="A40" i="70"/>
  <c r="A35" i="70"/>
  <c r="A100" i="70"/>
  <c r="A69" i="70"/>
  <c r="A59" i="70"/>
  <c r="A72" i="70"/>
  <c r="A96" i="70"/>
  <c r="A86" i="70"/>
  <c r="A34" i="70"/>
  <c r="A95" i="70"/>
  <c r="A37" i="70"/>
  <c r="A91" i="70"/>
  <c r="A52" i="70"/>
  <c r="A57" i="70"/>
  <c r="A43" i="70"/>
  <c r="A121" i="70"/>
  <c r="A92" i="70"/>
  <c r="A18" i="70"/>
  <c r="A112" i="70"/>
  <c r="A97" i="70"/>
  <c r="A42" i="70"/>
  <c r="A109" i="70"/>
  <c r="A50" i="70"/>
  <c r="A93" i="70"/>
  <c r="A54" i="70"/>
  <c r="A114" i="70"/>
  <c r="A64" i="70"/>
  <c r="A25" i="70"/>
  <c r="A94" i="70"/>
  <c r="A36" i="70"/>
  <c r="A79" i="70"/>
  <c r="A23" i="70"/>
  <c r="A99" i="70"/>
  <c r="A44" i="70"/>
  <c r="A113" i="70"/>
  <c r="A55" i="70"/>
  <c r="A102" i="70"/>
  <c r="A107" i="70"/>
  <c r="A71" i="70"/>
  <c r="A27" i="70"/>
  <c r="A39" i="70"/>
  <c r="A90" i="70"/>
  <c r="A30" i="70"/>
  <c r="A101" i="70"/>
  <c r="A48" i="70"/>
  <c r="A115" i="70"/>
  <c r="A66" i="70"/>
  <c r="A122" i="70"/>
  <c r="A13" i="70"/>
  <c r="A78" i="70"/>
  <c r="A29" i="70"/>
  <c r="A124" i="70"/>
  <c r="A49" i="70"/>
  <c r="A106" i="70"/>
  <c r="A32" i="70"/>
  <c r="A118" i="70"/>
  <c r="A58" i="70"/>
  <c r="A81" i="70"/>
  <c r="A68" i="70"/>
  <c r="A74" i="70"/>
  <c r="A56" i="70"/>
  <c r="A73" i="70"/>
  <c r="A20" i="70"/>
  <c r="A77" i="70"/>
  <c r="A17" i="70"/>
  <c r="A38" i="70"/>
  <c r="A123" i="70"/>
  <c r="A85" i="70"/>
  <c r="A31" i="70"/>
  <c r="A51" i="70"/>
  <c r="A16" i="70"/>
  <c r="A24" i="70"/>
  <c r="A83" i="70"/>
  <c r="A53" i="70"/>
  <c r="A63" i="70"/>
  <c r="A108" i="70"/>
  <c r="A120" i="70"/>
  <c r="A70" i="70"/>
  <c r="A87" i="70"/>
  <c r="A19" i="70"/>
  <c r="A41" i="70"/>
  <c r="A26" i="70"/>
  <c r="A119" i="53"/>
  <c r="A38" i="53"/>
  <c r="A29" i="53"/>
  <c r="A51" i="53"/>
  <c r="A101" i="53"/>
  <c r="A58" i="53"/>
  <c r="A28" i="53"/>
  <c r="A40" i="53"/>
  <c r="A35" i="53"/>
  <c r="A121" i="53"/>
  <c r="A112" i="53"/>
  <c r="A69" i="53"/>
  <c r="A120" i="53"/>
  <c r="A34" i="53"/>
  <c r="A113" i="53"/>
  <c r="A66" i="53"/>
  <c r="A13" i="53"/>
  <c r="A27" i="53"/>
  <c r="A65" i="53"/>
  <c r="A42" i="53"/>
  <c r="A26" i="53"/>
  <c r="A54" i="53"/>
  <c r="A43" i="53"/>
  <c r="A20" i="53"/>
  <c r="A41" i="53"/>
  <c r="A108" i="53"/>
  <c r="A44" i="53"/>
  <c r="A37" i="53"/>
  <c r="A18" i="53"/>
  <c r="A22" i="53"/>
  <c r="A23" i="53"/>
  <c r="A48" i="53"/>
  <c r="A50" i="53"/>
  <c r="A17" i="53"/>
  <c r="A64" i="53"/>
  <c r="A45" i="53"/>
  <c r="A67" i="53"/>
  <c r="A30" i="53"/>
  <c r="A63" i="53"/>
  <c r="A55" i="53"/>
  <c r="A57" i="53"/>
  <c r="A36" i="53"/>
  <c r="A56" i="53"/>
  <c r="A70" i="53"/>
  <c r="A68" i="53"/>
  <c r="A59" i="53"/>
  <c r="A118" i="53"/>
  <c r="A109" i="53"/>
  <c r="A71" i="53"/>
  <c r="A19" i="53"/>
  <c r="A31" i="53"/>
  <c r="A39" i="53"/>
  <c r="A25" i="53"/>
  <c r="A21" i="53"/>
  <c r="A52" i="53"/>
  <c r="A114" i="53"/>
  <c r="A49" i="53"/>
  <c r="A16" i="53"/>
  <c r="A115" i="53"/>
  <c r="A24" i="53"/>
  <c r="A53" i="53"/>
  <c r="A33" i="53"/>
  <c r="A78" i="53"/>
  <c r="A73" i="53"/>
  <c r="A124" i="53"/>
  <c r="A122" i="53"/>
  <c r="A77" i="53"/>
  <c r="A123" i="53"/>
  <c r="A32" i="53"/>
  <c r="A72" i="53"/>
  <c r="A74" i="53"/>
  <c r="A79" i="53"/>
  <c r="A80" i="53"/>
  <c r="A81" i="53"/>
  <c r="A82" i="53"/>
  <c r="A83" i="53"/>
  <c r="A84" i="53"/>
  <c r="A85" i="53"/>
  <c r="A86" i="53"/>
  <c r="A87" i="53"/>
  <c r="A90" i="53"/>
  <c r="H64" i="53"/>
  <c r="L77" i="73"/>
  <c r="A18" i="56"/>
  <c r="A71" i="56"/>
  <c r="A112" i="56"/>
  <c r="A69" i="56"/>
  <c r="A34" i="56"/>
  <c r="A113" i="56"/>
  <c r="A13" i="56"/>
  <c r="A119" i="56"/>
  <c r="A35" i="56"/>
  <c r="A31" i="56"/>
  <c r="A22" i="56"/>
  <c r="A29" i="56"/>
  <c r="A101" i="56"/>
  <c r="A58" i="56"/>
  <c r="A28" i="56"/>
  <c r="A17" i="56"/>
  <c r="A114" i="56"/>
  <c r="A32" i="56"/>
  <c r="A70" i="56"/>
  <c r="A24" i="56"/>
  <c r="A39" i="56"/>
  <c r="A25" i="56"/>
  <c r="A118" i="56"/>
  <c r="A109" i="56"/>
  <c r="A40" i="56"/>
  <c r="A65" i="56"/>
  <c r="A27" i="56"/>
  <c r="A16" i="56"/>
  <c r="A115" i="56"/>
  <c r="A43" i="56"/>
  <c r="A120" i="56"/>
  <c r="A41" i="56"/>
  <c r="A21" i="56"/>
  <c r="A19" i="56"/>
  <c r="A64" i="56"/>
  <c r="A36" i="56"/>
  <c r="A20" i="56"/>
  <c r="A42" i="56"/>
  <c r="A26" i="56"/>
  <c r="A108" i="56"/>
  <c r="A67" i="56"/>
  <c r="A44" i="56"/>
  <c r="A37" i="56"/>
  <c r="A59" i="56"/>
  <c r="A68" i="56"/>
  <c r="A38" i="56"/>
  <c r="A49" i="56"/>
  <c r="A63" i="56"/>
  <c r="A45" i="56"/>
  <c r="A23" i="56"/>
  <c r="A48" i="56"/>
  <c r="A66" i="56"/>
  <c r="A30" i="56"/>
  <c r="A50" i="56"/>
  <c r="A121" i="56"/>
  <c r="A33" i="56"/>
  <c r="A51" i="56"/>
  <c r="A72" i="56"/>
  <c r="A122" i="56"/>
  <c r="A73" i="56"/>
  <c r="A52" i="56"/>
  <c r="A53" i="56"/>
  <c r="A123" i="56"/>
  <c r="A74" i="56"/>
  <c r="A77" i="56"/>
  <c r="A54" i="56"/>
  <c r="A124" i="56"/>
  <c r="A55" i="56"/>
  <c r="A78" i="56"/>
  <c r="A56" i="56"/>
  <c r="A79" i="56"/>
  <c r="A57" i="56"/>
  <c r="A80" i="56"/>
  <c r="A81" i="56"/>
  <c r="A82" i="56"/>
  <c r="A83" i="56"/>
  <c r="A84" i="56"/>
  <c r="A85" i="56"/>
  <c r="H64" i="70"/>
  <c r="A43" i="58"/>
  <c r="A121" i="58"/>
  <c r="A92" i="58"/>
  <c r="A49" i="58"/>
  <c r="A108" i="58"/>
  <c r="A77" i="58"/>
  <c r="A16" i="58"/>
  <c r="A70" i="58"/>
  <c r="A45" i="58"/>
  <c r="A55" i="58"/>
  <c r="A102" i="58"/>
  <c r="A54" i="58"/>
  <c r="A119" i="58"/>
  <c r="A71" i="58"/>
  <c r="A27" i="58"/>
  <c r="A124" i="58"/>
  <c r="A53" i="58"/>
  <c r="A74" i="58"/>
  <c r="A86" i="58"/>
  <c r="A34" i="58"/>
  <c r="A95" i="58"/>
  <c r="A114" i="58"/>
  <c r="A68" i="58"/>
  <c r="A57" i="58"/>
  <c r="A13" i="58"/>
  <c r="A78" i="58"/>
  <c r="A29" i="58"/>
  <c r="A38" i="58"/>
  <c r="A65" i="58"/>
  <c r="A96" i="58"/>
  <c r="A97" i="58"/>
  <c r="A42" i="58"/>
  <c r="A109" i="58"/>
  <c r="A19" i="58"/>
  <c r="A73" i="58"/>
  <c r="A81" i="58"/>
  <c r="A17" i="58"/>
  <c r="A83" i="58"/>
  <c r="A41" i="58"/>
  <c r="A112" i="58"/>
  <c r="A72" i="58"/>
  <c r="A23" i="58"/>
  <c r="A99" i="58"/>
  <c r="A44" i="58"/>
  <c r="A113" i="58"/>
  <c r="A26" i="58"/>
  <c r="A85" i="58"/>
  <c r="A87" i="58"/>
  <c r="A18" i="58"/>
  <c r="A30" i="58"/>
  <c r="A48" i="58"/>
  <c r="A28" i="58"/>
  <c r="A24" i="58"/>
  <c r="A98" i="58"/>
  <c r="A36" i="58"/>
  <c r="A32" i="58"/>
  <c r="A58" i="58"/>
  <c r="A37" i="58"/>
  <c r="A40" i="58"/>
  <c r="A100" i="58"/>
  <c r="A39" i="58"/>
  <c r="A56" i="58"/>
  <c r="A63" i="58"/>
  <c r="A50" i="58"/>
  <c r="A52" i="58"/>
  <c r="A25" i="58"/>
  <c r="A51" i="58"/>
  <c r="A84" i="58"/>
  <c r="A82" i="58"/>
  <c r="A66" i="58"/>
  <c r="A107" i="58"/>
  <c r="A31" i="58"/>
  <c r="A79" i="58"/>
  <c r="A101" i="58"/>
  <c r="A115" i="58"/>
  <c r="A80" i="58"/>
  <c r="A67" i="58"/>
  <c r="A90" i="58"/>
  <c r="A118" i="58"/>
  <c r="A91" i="58"/>
  <c r="A64" i="58"/>
  <c r="A120" i="58"/>
  <c r="A21" i="58"/>
  <c r="A59" i="58"/>
  <c r="A122" i="58"/>
  <c r="A33" i="58"/>
  <c r="A20" i="58"/>
  <c r="A94" i="58"/>
  <c r="A35" i="58"/>
  <c r="A69" i="58"/>
  <c r="A106" i="58"/>
  <c r="A123" i="58"/>
  <c r="A22" i="58"/>
  <c r="A93" i="58"/>
  <c r="A119" i="54"/>
  <c r="A33" i="54"/>
  <c r="A98" i="54"/>
  <c r="A36" i="54"/>
  <c r="A90" i="54"/>
  <c r="A32" i="54"/>
  <c r="A118" i="54"/>
  <c r="A48" i="54"/>
  <c r="A115" i="54"/>
  <c r="A55" i="54"/>
  <c r="A102" i="54"/>
  <c r="A52" i="54"/>
  <c r="A71" i="54"/>
  <c r="A25" i="54"/>
  <c r="A94" i="54"/>
  <c r="A53" i="54"/>
  <c r="A38" i="54"/>
  <c r="A86" i="54"/>
  <c r="A21" i="54"/>
  <c r="A82" i="54"/>
  <c r="A26" i="54"/>
  <c r="A112" i="54"/>
  <c r="A85" i="54"/>
  <c r="A83" i="54"/>
  <c r="A67" i="54"/>
  <c r="A51" i="54"/>
  <c r="A23" i="54"/>
  <c r="A123" i="54"/>
  <c r="A70" i="54"/>
  <c r="A37" i="54"/>
  <c r="A122" i="54"/>
  <c r="A13" i="54"/>
  <c r="A87" i="54"/>
  <c r="A69" i="54"/>
  <c r="A65" i="54"/>
  <c r="A30" i="54"/>
  <c r="A95" i="54"/>
  <c r="A50" i="54"/>
  <c r="A22" i="54"/>
  <c r="A17" i="54"/>
  <c r="A100" i="54"/>
  <c r="A92" i="54"/>
  <c r="A72" i="54"/>
  <c r="A56" i="54"/>
  <c r="A16" i="54"/>
  <c r="A109" i="54"/>
  <c r="A66" i="54"/>
  <c r="A81" i="54"/>
  <c r="A31" i="54"/>
  <c r="A121" i="54"/>
  <c r="A124" i="54"/>
  <c r="A79" i="54"/>
  <c r="A77" i="54"/>
  <c r="A34" i="54"/>
  <c r="A113" i="54"/>
  <c r="A68" i="54"/>
  <c r="A28" i="54"/>
  <c r="A35" i="54"/>
  <c r="A96" i="54"/>
  <c r="A20" i="54"/>
  <c r="A106" i="54"/>
  <c r="A84" i="54"/>
  <c r="A42" i="54"/>
  <c r="A74" i="54"/>
  <c r="A73" i="54"/>
  <c r="A24" i="54"/>
  <c r="A43" i="54"/>
  <c r="A18" i="54"/>
  <c r="A108" i="54"/>
  <c r="A44" i="54"/>
  <c r="A80" i="54"/>
  <c r="A40" i="54"/>
  <c r="A59" i="54"/>
  <c r="A101" i="54"/>
  <c r="A27" i="54"/>
  <c r="A97" i="54"/>
  <c r="A114" i="54"/>
  <c r="A78" i="54"/>
  <c r="A49" i="54"/>
  <c r="A45" i="54"/>
  <c r="A63" i="54"/>
  <c r="A107" i="54"/>
  <c r="A57" i="54"/>
  <c r="A64" i="54"/>
  <c r="A29" i="54"/>
  <c r="A39" i="54"/>
  <c r="A120" i="54"/>
  <c r="A99" i="54"/>
  <c r="A58" i="54"/>
  <c r="A19" i="54"/>
  <c r="A91" i="54"/>
  <c r="A54" i="54"/>
  <c r="A41" i="54"/>
  <c r="A93" i="54"/>
  <c r="H64" i="56"/>
  <c r="A119" i="61"/>
  <c r="A35" i="61"/>
  <c r="A59" i="61"/>
  <c r="A51" i="61"/>
  <c r="A30" i="61"/>
  <c r="A21" i="61"/>
  <c r="A109" i="61"/>
  <c r="A55" i="61"/>
  <c r="A40" i="61"/>
  <c r="A13" i="61"/>
  <c r="A71" i="61"/>
  <c r="A114" i="61"/>
  <c r="A18" i="61"/>
  <c r="A108" i="61"/>
  <c r="A123" i="61"/>
  <c r="A70" i="61"/>
  <c r="A66" i="61"/>
  <c r="A54" i="61"/>
  <c r="A22" i="61"/>
  <c r="A27" i="61"/>
  <c r="A39" i="61"/>
  <c r="A23" i="61"/>
  <c r="A34" i="61"/>
  <c r="A115" i="61"/>
  <c r="A73" i="61"/>
  <c r="A31" i="61"/>
  <c r="A38" i="61"/>
  <c r="A29" i="61"/>
  <c r="A49" i="61"/>
  <c r="A32" i="61"/>
  <c r="A42" i="61"/>
  <c r="A19" i="61"/>
  <c r="A45" i="61"/>
  <c r="A41" i="61"/>
  <c r="A53" i="61"/>
  <c r="A56" i="61"/>
  <c r="A44" i="61"/>
  <c r="A26" i="61"/>
  <c r="A122" i="61"/>
  <c r="A112" i="61"/>
  <c r="A63" i="61"/>
  <c r="A52" i="61"/>
  <c r="A25" i="61"/>
  <c r="A120" i="61"/>
  <c r="A113" i="61"/>
  <c r="A17" i="61"/>
  <c r="A121" i="61"/>
  <c r="A67" i="61"/>
  <c r="A77" i="61"/>
  <c r="A28" i="61"/>
  <c r="A69" i="61"/>
  <c r="A101" i="61"/>
  <c r="A37" i="61"/>
  <c r="A124" i="61"/>
  <c r="A118" i="61"/>
  <c r="A50" i="61"/>
  <c r="A72" i="61"/>
  <c r="A20" i="61"/>
  <c r="A36" i="61"/>
  <c r="A16" i="61"/>
  <c r="A68" i="61"/>
  <c r="A43" i="61"/>
  <c r="A57" i="61"/>
  <c r="A65" i="61"/>
  <c r="A48" i="61"/>
  <c r="A64" i="61"/>
  <c r="A74" i="61"/>
  <c r="A58" i="61"/>
  <c r="A24" i="61"/>
  <c r="A78" i="61"/>
  <c r="A33" i="61"/>
  <c r="A79" i="61"/>
  <c r="A80" i="61"/>
  <c r="A81" i="61"/>
  <c r="A82" i="61"/>
  <c r="A83" i="61"/>
  <c r="A84" i="61"/>
  <c r="A85" i="61"/>
  <c r="A86" i="61"/>
  <c r="A87" i="61"/>
  <c r="A90" i="61"/>
  <c r="A119" i="50"/>
  <c r="A20" i="50"/>
  <c r="A17" i="50"/>
  <c r="A83" i="50"/>
  <c r="A124" i="50"/>
  <c r="A53" i="50"/>
  <c r="A95" i="50"/>
  <c r="A31" i="50"/>
  <c r="A87" i="50"/>
  <c r="A29" i="50"/>
  <c r="A57" i="50"/>
  <c r="A65" i="50"/>
  <c r="A81" i="50"/>
  <c r="A84" i="50"/>
  <c r="A42" i="50"/>
  <c r="A109" i="50"/>
  <c r="A28" i="50"/>
  <c r="A80" i="50"/>
  <c r="A107" i="50"/>
  <c r="A25" i="50"/>
  <c r="A56" i="50"/>
  <c r="A82" i="50"/>
  <c r="A19" i="50"/>
  <c r="A52" i="50"/>
  <c r="A27" i="50"/>
  <c r="A54" i="50"/>
  <c r="A33" i="50"/>
  <c r="A98" i="50"/>
  <c r="A41" i="50"/>
  <c r="A74" i="50"/>
  <c r="A72" i="50"/>
  <c r="A85" i="50"/>
  <c r="A86" i="50"/>
  <c r="A44" i="50"/>
  <c r="A113" i="50"/>
  <c r="A37" i="50"/>
  <c r="A91" i="50"/>
  <c r="A22" i="50"/>
  <c r="A35" i="50"/>
  <c r="A100" i="50"/>
  <c r="A112" i="50"/>
  <c r="A79" i="50"/>
  <c r="A18" i="50"/>
  <c r="A97" i="50"/>
  <c r="A48" i="50"/>
  <c r="A115" i="50"/>
  <c r="A50" i="50"/>
  <c r="A93" i="50"/>
  <c r="A40" i="50"/>
  <c r="A38" i="50"/>
  <c r="A39" i="50"/>
  <c r="A106" i="50"/>
  <c r="A101" i="50"/>
  <c r="A63" i="50"/>
  <c r="A21" i="50"/>
  <c r="A94" i="50"/>
  <c r="A24" i="50"/>
  <c r="A43" i="50"/>
  <c r="A121" i="50"/>
  <c r="A67" i="50"/>
  <c r="A36" i="50"/>
  <c r="A90" i="50"/>
  <c r="A23" i="50"/>
  <c r="A99" i="50"/>
  <c r="A58" i="50"/>
  <c r="A16" i="50"/>
  <c r="A55" i="50"/>
  <c r="A102" i="50"/>
  <c r="A64" i="50"/>
  <c r="A30" i="50"/>
  <c r="A122" i="50"/>
  <c r="A13" i="50"/>
  <c r="A51" i="50"/>
  <c r="A73" i="50"/>
  <c r="A77" i="50"/>
  <c r="A26" i="50"/>
  <c r="A69" i="50"/>
  <c r="A66" i="50"/>
  <c r="A78" i="50"/>
  <c r="A123" i="50"/>
  <c r="A114" i="50"/>
  <c r="A71" i="50"/>
  <c r="A45" i="50"/>
  <c r="A92" i="50"/>
  <c r="A49" i="50"/>
  <c r="A108" i="50"/>
  <c r="A32" i="50"/>
  <c r="A118" i="50"/>
  <c r="A70" i="50"/>
  <c r="A34" i="50"/>
  <c r="A68" i="50"/>
  <c r="A96" i="50"/>
  <c r="A120" i="50"/>
  <c r="A59" i="50"/>
  <c r="A119" i="64"/>
  <c r="A35" i="64"/>
  <c r="A100" i="64"/>
  <c r="A27" i="64"/>
  <c r="A13" i="64"/>
  <c r="A78" i="64"/>
  <c r="A85" i="64"/>
  <c r="A67" i="64"/>
  <c r="A39" i="64"/>
  <c r="A106" i="64"/>
  <c r="A84" i="64"/>
  <c r="A57" i="64"/>
  <c r="A63" i="64"/>
  <c r="A96" i="64"/>
  <c r="A68" i="64"/>
  <c r="A22" i="64"/>
  <c r="A33" i="64"/>
  <c r="A59" i="64"/>
  <c r="A69" i="64"/>
  <c r="A51" i="64"/>
  <c r="A23" i="64"/>
  <c r="A101" i="64"/>
  <c r="A44" i="64"/>
  <c r="A115" i="64"/>
  <c r="A66" i="64"/>
  <c r="A38" i="64"/>
  <c r="A43" i="64"/>
  <c r="A81" i="64"/>
  <c r="A92" i="64"/>
  <c r="A53" i="64"/>
  <c r="A30" i="64"/>
  <c r="A118" i="64"/>
  <c r="A48" i="64"/>
  <c r="A74" i="64"/>
  <c r="A73" i="64"/>
  <c r="A45" i="64"/>
  <c r="A64" i="64"/>
  <c r="A112" i="64"/>
  <c r="A94" i="64"/>
  <c r="A65" i="64"/>
  <c r="A32" i="64"/>
  <c r="A123" i="64"/>
  <c r="A58" i="64"/>
  <c r="A19" i="64"/>
  <c r="A24" i="64"/>
  <c r="A71" i="64"/>
  <c r="A114" i="64"/>
  <c r="A72" i="64"/>
  <c r="A56" i="64"/>
  <c r="A20" i="64"/>
  <c r="A70" i="64"/>
  <c r="A26" i="64"/>
  <c r="A80" i="64"/>
  <c r="A40" i="64"/>
  <c r="A83" i="64"/>
  <c r="A25" i="64"/>
  <c r="A124" i="64"/>
  <c r="A79" i="64"/>
  <c r="A77" i="64"/>
  <c r="A16" i="64"/>
  <c r="A82" i="64"/>
  <c r="A28" i="64"/>
  <c r="A91" i="64"/>
  <c r="A52" i="64"/>
  <c r="A17" i="64"/>
  <c r="A97" i="64"/>
  <c r="A37" i="64"/>
  <c r="A31" i="64"/>
  <c r="A18" i="64"/>
  <c r="A99" i="64"/>
  <c r="A50" i="64"/>
  <c r="A87" i="64"/>
  <c r="A36" i="64"/>
  <c r="A21" i="64"/>
  <c r="A55" i="64"/>
  <c r="A98" i="64"/>
  <c r="A49" i="64"/>
  <c r="A34" i="64"/>
  <c r="A93" i="64"/>
  <c r="A121" i="64"/>
  <c r="A90" i="64"/>
  <c r="A42" i="64"/>
  <c r="A102" i="64"/>
  <c r="A29" i="64"/>
  <c r="A108" i="64"/>
  <c r="A95" i="64"/>
  <c r="A122" i="64"/>
  <c r="A41" i="64"/>
  <c r="A120" i="64"/>
  <c r="A109" i="64"/>
  <c r="A54" i="64"/>
  <c r="A86" i="64"/>
  <c r="A113" i="64"/>
  <c r="A107" i="64"/>
  <c r="A43" i="52"/>
  <c r="A71" i="52"/>
  <c r="A25" i="52"/>
  <c r="A36" i="52"/>
  <c r="A38" i="52"/>
  <c r="A16" i="52"/>
  <c r="A70" i="52"/>
  <c r="A50" i="52"/>
  <c r="A40" i="52"/>
  <c r="A35" i="52"/>
  <c r="A64" i="52"/>
  <c r="A57" i="52"/>
  <c r="A53" i="52"/>
  <c r="A56" i="52"/>
  <c r="A44" i="52"/>
  <c r="A19" i="52"/>
  <c r="A59" i="52"/>
  <c r="A18" i="52"/>
  <c r="A23" i="52"/>
  <c r="A48" i="52"/>
  <c r="A37" i="52"/>
  <c r="A54" i="52"/>
  <c r="A13" i="52"/>
  <c r="A17" i="52"/>
  <c r="A112" i="52"/>
  <c r="A39" i="52"/>
  <c r="A30" i="52"/>
  <c r="A58" i="52"/>
  <c r="A55" i="52"/>
  <c r="A52" i="52"/>
  <c r="A114" i="52"/>
  <c r="A49" i="52"/>
  <c r="A101" i="52"/>
  <c r="A63" i="52"/>
  <c r="A66" i="52"/>
  <c r="A121" i="52"/>
  <c r="A27" i="52"/>
  <c r="A51" i="52"/>
  <c r="A118" i="52"/>
  <c r="A109" i="52"/>
  <c r="A68" i="52"/>
  <c r="A119" i="52"/>
  <c r="A115" i="52"/>
  <c r="A42" i="52"/>
  <c r="A29" i="52"/>
  <c r="A65" i="52"/>
  <c r="A22" i="52"/>
  <c r="A113" i="52"/>
  <c r="A20" i="52"/>
  <c r="A41" i="52"/>
  <c r="A21" i="52"/>
  <c r="A45" i="52"/>
  <c r="A108" i="52"/>
  <c r="A69" i="52"/>
  <c r="A28" i="52"/>
  <c r="A67" i="52"/>
  <c r="A120" i="52"/>
  <c r="A34" i="52"/>
  <c r="A26" i="52"/>
  <c r="A24" i="52"/>
  <c r="A31" i="52"/>
  <c r="A122" i="52"/>
  <c r="A72" i="52"/>
  <c r="A124" i="52"/>
  <c r="A77" i="52"/>
  <c r="A74" i="52"/>
  <c r="A73" i="52"/>
  <c r="A123" i="52"/>
  <c r="A32" i="52"/>
  <c r="A78" i="52"/>
  <c r="A33" i="52"/>
  <c r="A79" i="52"/>
  <c r="A80" i="52"/>
  <c r="A81" i="52"/>
  <c r="A82" i="52"/>
  <c r="A83" i="52"/>
  <c r="A84" i="52"/>
  <c r="A85" i="52"/>
  <c r="A86" i="52"/>
  <c r="A87" i="52"/>
  <c r="A90" i="52"/>
  <c r="A119" i="69"/>
  <c r="A13" i="69"/>
  <c r="A78" i="69"/>
  <c r="A29" i="69"/>
  <c r="A20" i="69"/>
  <c r="A51" i="69"/>
  <c r="A120" i="69"/>
  <c r="A32" i="69"/>
  <c r="A118" i="69"/>
  <c r="A42" i="69"/>
  <c r="A109" i="69"/>
  <c r="A50" i="69"/>
  <c r="A93" i="69"/>
  <c r="A17" i="69"/>
  <c r="A83" i="69"/>
  <c r="A41" i="69"/>
  <c r="A45" i="69"/>
  <c r="A53" i="69"/>
  <c r="A22" i="69"/>
  <c r="A56" i="69"/>
  <c r="A123" i="69"/>
  <c r="A44" i="69"/>
  <c r="A113" i="69"/>
  <c r="A55" i="69"/>
  <c r="A102" i="69"/>
  <c r="A31" i="69"/>
  <c r="A87" i="69"/>
  <c r="A96" i="69"/>
  <c r="A65" i="69"/>
  <c r="A57" i="69"/>
  <c r="A77" i="69"/>
  <c r="A38" i="69"/>
  <c r="A48" i="69"/>
  <c r="A115" i="69"/>
  <c r="A66" i="69"/>
  <c r="A122" i="69"/>
  <c r="A33" i="69"/>
  <c r="A98" i="69"/>
  <c r="A67" i="69"/>
  <c r="A72" i="69"/>
  <c r="A74" i="69"/>
  <c r="A84" i="69"/>
  <c r="A85" i="69"/>
  <c r="A58" i="69"/>
  <c r="A59" i="69"/>
  <c r="A68" i="69"/>
  <c r="A24" i="69"/>
  <c r="A35" i="69"/>
  <c r="A100" i="69"/>
  <c r="A69" i="69"/>
  <c r="A18" i="69"/>
  <c r="A79" i="69"/>
  <c r="A81" i="69"/>
  <c r="A86" i="69"/>
  <c r="A112" i="69"/>
  <c r="A63" i="69"/>
  <c r="A19" i="69"/>
  <c r="A73" i="69"/>
  <c r="A40" i="69"/>
  <c r="A43" i="69"/>
  <c r="A121" i="69"/>
  <c r="A92" i="69"/>
  <c r="A36" i="69"/>
  <c r="A90" i="69"/>
  <c r="A114" i="69"/>
  <c r="A97" i="69"/>
  <c r="A16" i="69"/>
  <c r="A70" i="69"/>
  <c r="A26" i="69"/>
  <c r="A52" i="69"/>
  <c r="A64" i="69"/>
  <c r="A49" i="69"/>
  <c r="A34" i="69"/>
  <c r="A107" i="69"/>
  <c r="A71" i="69"/>
  <c r="A106" i="69"/>
  <c r="A82" i="69"/>
  <c r="A25" i="69"/>
  <c r="A108" i="69"/>
  <c r="A95" i="69"/>
  <c r="A27" i="69"/>
  <c r="A23" i="69"/>
  <c r="A28" i="69"/>
  <c r="A94" i="69"/>
  <c r="A30" i="69"/>
  <c r="A37" i="69"/>
  <c r="A91" i="69"/>
  <c r="A124" i="69"/>
  <c r="A54" i="69"/>
  <c r="A39" i="69"/>
  <c r="A99" i="69"/>
  <c r="A101" i="69"/>
  <c r="A21" i="69"/>
  <c r="A80" i="69"/>
  <c r="A91" i="61"/>
  <c r="L77" i="50"/>
  <c r="L77" i="70"/>
  <c r="A119" i="60"/>
  <c r="A33" i="60"/>
  <c r="A98" i="60"/>
  <c r="A29" i="60"/>
  <c r="A81" i="60"/>
  <c r="A53" i="60"/>
  <c r="A45" i="60"/>
  <c r="A56" i="60"/>
  <c r="A123" i="60"/>
  <c r="A58" i="60"/>
  <c r="A19" i="60"/>
  <c r="A73" i="60"/>
  <c r="A40" i="60"/>
  <c r="A71" i="60"/>
  <c r="A96" i="60"/>
  <c r="A94" i="60"/>
  <c r="A51" i="60"/>
  <c r="A57" i="60"/>
  <c r="A84" i="60"/>
  <c r="A21" i="60"/>
  <c r="A95" i="60"/>
  <c r="A55" i="60"/>
  <c r="A122" i="60"/>
  <c r="A13" i="60"/>
  <c r="A83" i="60"/>
  <c r="A27" i="60"/>
  <c r="A85" i="60"/>
  <c r="A72" i="60"/>
  <c r="A74" i="60"/>
  <c r="A97" i="60"/>
  <c r="A42" i="60"/>
  <c r="A113" i="60"/>
  <c r="A68" i="60"/>
  <c r="A52" i="60"/>
  <c r="A17" i="60"/>
  <c r="A87" i="60"/>
  <c r="A41" i="60"/>
  <c r="A112" i="60"/>
  <c r="A79" i="60"/>
  <c r="A114" i="60"/>
  <c r="A99" i="60"/>
  <c r="A44" i="60"/>
  <c r="A115" i="60"/>
  <c r="A54" i="60"/>
  <c r="A31" i="60"/>
  <c r="A100" i="60"/>
  <c r="A18" i="60"/>
  <c r="A90" i="60"/>
  <c r="A23" i="60"/>
  <c r="A101" i="60"/>
  <c r="A48" i="60"/>
  <c r="A26" i="60"/>
  <c r="A80" i="60"/>
  <c r="A107" i="60"/>
  <c r="A35" i="60"/>
  <c r="A67" i="60"/>
  <c r="A106" i="60"/>
  <c r="A118" i="60"/>
  <c r="A28" i="60"/>
  <c r="A43" i="60"/>
  <c r="A69" i="60"/>
  <c r="A108" i="60"/>
  <c r="A20" i="60"/>
  <c r="A37" i="60"/>
  <c r="A64" i="60"/>
  <c r="A92" i="60"/>
  <c r="A120" i="60"/>
  <c r="A16" i="60"/>
  <c r="A50" i="60"/>
  <c r="A78" i="60"/>
  <c r="A124" i="60"/>
  <c r="A59" i="60"/>
  <c r="A34" i="60"/>
  <c r="A66" i="60"/>
  <c r="A121" i="60"/>
  <c r="A36" i="60"/>
  <c r="A30" i="60"/>
  <c r="A63" i="60"/>
  <c r="A91" i="60"/>
  <c r="A22" i="60"/>
  <c r="A32" i="60"/>
  <c r="A70" i="60"/>
  <c r="A25" i="60"/>
  <c r="A65" i="60"/>
  <c r="A86" i="60"/>
  <c r="A109" i="60"/>
  <c r="A24" i="60"/>
  <c r="A39" i="60"/>
  <c r="A93" i="60"/>
  <c r="A38" i="60"/>
  <c r="A49" i="60"/>
  <c r="A77" i="60"/>
  <c r="A82" i="60"/>
  <c r="A102" i="60"/>
  <c r="A45" i="51"/>
  <c r="A41" i="51"/>
  <c r="A51" i="51"/>
  <c r="A101" i="51"/>
  <c r="A58" i="51"/>
  <c r="A28" i="51"/>
  <c r="A24" i="51"/>
  <c r="A119" i="51"/>
  <c r="A17" i="51"/>
  <c r="A31" i="51"/>
  <c r="A114" i="51"/>
  <c r="A18" i="51"/>
  <c r="A120" i="51"/>
  <c r="A34" i="51"/>
  <c r="A113" i="51"/>
  <c r="A66" i="51"/>
  <c r="A27" i="51"/>
  <c r="A53" i="51"/>
  <c r="A21" i="51"/>
  <c r="A19" i="51"/>
  <c r="A40" i="51"/>
  <c r="A35" i="51"/>
  <c r="A20" i="51"/>
  <c r="A29" i="51"/>
  <c r="A65" i="51"/>
  <c r="A42" i="51"/>
  <c r="A26" i="51"/>
  <c r="A52" i="51"/>
  <c r="A16" i="51"/>
  <c r="A13" i="51"/>
  <c r="A22" i="51"/>
  <c r="A108" i="51"/>
  <c r="A44" i="51"/>
  <c r="A37" i="51"/>
  <c r="A54" i="51"/>
  <c r="A64" i="51"/>
  <c r="A38" i="51"/>
  <c r="A67" i="51"/>
  <c r="A23" i="51"/>
  <c r="A48" i="51"/>
  <c r="A50" i="51"/>
  <c r="A36" i="51"/>
  <c r="A70" i="51"/>
  <c r="A121" i="51"/>
  <c r="A57" i="51"/>
  <c r="A69" i="51"/>
  <c r="A30" i="51"/>
  <c r="A63" i="51"/>
  <c r="A55" i="51"/>
  <c r="A59" i="51"/>
  <c r="A68" i="51"/>
  <c r="A43" i="51"/>
  <c r="A49" i="51"/>
  <c r="A56" i="51"/>
  <c r="A25" i="51"/>
  <c r="A115" i="51"/>
  <c r="A112" i="51"/>
  <c r="A39" i="51"/>
  <c r="A118" i="51"/>
  <c r="A109" i="51"/>
  <c r="A73" i="51"/>
  <c r="A71" i="51"/>
  <c r="A124" i="51"/>
  <c r="A33" i="51"/>
  <c r="A77" i="51"/>
  <c r="A74" i="51"/>
  <c r="A32" i="51"/>
  <c r="A72" i="51"/>
  <c r="A123" i="51"/>
  <c r="A122" i="51"/>
  <c r="A78" i="51"/>
  <c r="A79" i="51"/>
  <c r="A80" i="51"/>
  <c r="A81" i="51"/>
  <c r="A82" i="51"/>
  <c r="A83" i="51"/>
  <c r="A84" i="51"/>
  <c r="A85" i="51"/>
  <c r="A86" i="51"/>
  <c r="A87" i="51"/>
  <c r="A90" i="51"/>
  <c r="A43" i="63"/>
  <c r="A121" i="63"/>
  <c r="A41" i="63"/>
  <c r="A20" i="63"/>
  <c r="A18" i="63"/>
  <c r="A79" i="63"/>
  <c r="A56" i="63"/>
  <c r="A123" i="63"/>
  <c r="A63" i="63"/>
  <c r="A26" i="63"/>
  <c r="A52" i="63"/>
  <c r="A119" i="63"/>
  <c r="A71" i="63"/>
  <c r="A112" i="63"/>
  <c r="A92" i="63"/>
  <c r="A74" i="63"/>
  <c r="A65" i="63"/>
  <c r="A32" i="63"/>
  <c r="A16" i="63"/>
  <c r="A82" i="63"/>
  <c r="A50" i="63"/>
  <c r="A102" i="63"/>
  <c r="A78" i="63"/>
  <c r="A114" i="63"/>
  <c r="A94" i="63"/>
  <c r="A85" i="63"/>
  <c r="A72" i="63"/>
  <c r="A77" i="63"/>
  <c r="A21" i="63"/>
  <c r="A95" i="63"/>
  <c r="A55" i="63"/>
  <c r="A122" i="63"/>
  <c r="A13" i="63"/>
  <c r="A83" i="63"/>
  <c r="A25" i="63"/>
  <c r="A96" i="63"/>
  <c r="A90" i="63"/>
  <c r="A84" i="63"/>
  <c r="A34" i="63"/>
  <c r="A109" i="63"/>
  <c r="A66" i="63"/>
  <c r="A24" i="63"/>
  <c r="A17" i="63"/>
  <c r="A87" i="63"/>
  <c r="A27" i="63"/>
  <c r="A124" i="63"/>
  <c r="A36" i="63"/>
  <c r="A106" i="63"/>
  <c r="A86" i="63"/>
  <c r="A42" i="63"/>
  <c r="A113" i="63"/>
  <c r="A68" i="63"/>
  <c r="A40" i="63"/>
  <c r="A31" i="63"/>
  <c r="A98" i="63"/>
  <c r="A29" i="63"/>
  <c r="A38" i="63"/>
  <c r="A39" i="63"/>
  <c r="A108" i="63"/>
  <c r="A97" i="63"/>
  <c r="A44" i="63"/>
  <c r="A115" i="63"/>
  <c r="A73" i="63"/>
  <c r="A54" i="63"/>
  <c r="A51" i="63"/>
  <c r="A48" i="63"/>
  <c r="A93" i="63"/>
  <c r="A67" i="63"/>
  <c r="A53" i="63"/>
  <c r="A58" i="63"/>
  <c r="A107" i="63"/>
  <c r="A33" i="63"/>
  <c r="A69" i="63"/>
  <c r="A120" i="63"/>
  <c r="A70" i="63"/>
  <c r="A35" i="63"/>
  <c r="A23" i="63"/>
  <c r="A19" i="63"/>
  <c r="A64" i="63"/>
  <c r="A45" i="63"/>
  <c r="A30" i="63"/>
  <c r="A28" i="63"/>
  <c r="A100" i="63"/>
  <c r="A57" i="63"/>
  <c r="A99" i="63"/>
  <c r="A37" i="63"/>
  <c r="A22" i="63"/>
  <c r="A59" i="63"/>
  <c r="A101" i="63"/>
  <c r="A80" i="63"/>
  <c r="A81" i="63"/>
  <c r="A49" i="63"/>
  <c r="A118" i="63"/>
  <c r="A91" i="63"/>
  <c r="A119" i="65"/>
  <c r="A43" i="65"/>
  <c r="A20" i="65"/>
  <c r="A25" i="65"/>
  <c r="A124" i="65"/>
  <c r="A65" i="65"/>
  <c r="A56" i="65"/>
  <c r="A44" i="65"/>
  <c r="A19" i="65"/>
  <c r="A73" i="65"/>
  <c r="A22" i="65"/>
  <c r="A27" i="65"/>
  <c r="A72" i="65"/>
  <c r="A45" i="65"/>
  <c r="A41" i="65"/>
  <c r="A36" i="65"/>
  <c r="A108" i="65"/>
  <c r="A123" i="65"/>
  <c r="A63" i="65"/>
  <c r="A37" i="65"/>
  <c r="A24" i="65"/>
  <c r="A57" i="65"/>
  <c r="A39" i="65"/>
  <c r="A120" i="65"/>
  <c r="A16" i="65"/>
  <c r="A70" i="65"/>
  <c r="A50" i="65"/>
  <c r="A40" i="65"/>
  <c r="A17" i="65"/>
  <c r="A114" i="65"/>
  <c r="A51" i="65"/>
  <c r="A21" i="65"/>
  <c r="A26" i="65"/>
  <c r="A54" i="65"/>
  <c r="A29" i="65"/>
  <c r="A53" i="65"/>
  <c r="A34" i="65"/>
  <c r="A28" i="65"/>
  <c r="A71" i="65"/>
  <c r="A67" i="65"/>
  <c r="A42" i="65"/>
  <c r="A55" i="65"/>
  <c r="A13" i="65"/>
  <c r="A69" i="65"/>
  <c r="A23" i="65"/>
  <c r="A48" i="65"/>
  <c r="A66" i="65"/>
  <c r="A64" i="65"/>
  <c r="A31" i="65"/>
  <c r="A30" i="65"/>
  <c r="A58" i="65"/>
  <c r="A68" i="65"/>
  <c r="A49" i="65"/>
  <c r="A122" i="65"/>
  <c r="A38" i="65"/>
  <c r="A32" i="65"/>
  <c r="A52" i="65"/>
  <c r="A59" i="65"/>
  <c r="A101" i="65"/>
  <c r="A35" i="65"/>
  <c r="A112" i="65"/>
  <c r="A118" i="65"/>
  <c r="A109" i="65"/>
  <c r="A121" i="65"/>
  <c r="A113" i="65"/>
  <c r="A18" i="65"/>
  <c r="A115" i="65"/>
  <c r="A78" i="65"/>
  <c r="A74" i="65"/>
  <c r="A33" i="65"/>
  <c r="A77" i="65"/>
  <c r="A79" i="65"/>
  <c r="A80" i="65"/>
  <c r="A81" i="65"/>
  <c r="A82" i="65"/>
  <c r="A83" i="65"/>
  <c r="A84" i="65"/>
  <c r="A85" i="65"/>
  <c r="A86" i="65"/>
  <c r="A87" i="65"/>
  <c r="A90" i="65"/>
  <c r="A119" i="68"/>
  <c r="A17" i="68"/>
  <c r="A71" i="68"/>
  <c r="A22" i="68"/>
  <c r="A96" i="68"/>
  <c r="A67" i="68"/>
  <c r="A39" i="68"/>
  <c r="A90" i="68"/>
  <c r="A77" i="68"/>
  <c r="A16" i="68"/>
  <c r="A70" i="68"/>
  <c r="A28" i="68"/>
  <c r="A80" i="68"/>
  <c r="A54" i="68"/>
  <c r="A13" i="68"/>
  <c r="A78" i="68"/>
  <c r="A38" i="68"/>
  <c r="A112" i="68"/>
  <c r="A69" i="68"/>
  <c r="A49" i="68"/>
  <c r="A106" i="68"/>
  <c r="A84" i="68"/>
  <c r="A21" i="68"/>
  <c r="A82" i="68"/>
  <c r="A37" i="68"/>
  <c r="A91" i="68"/>
  <c r="A107" i="68"/>
  <c r="A83" i="68"/>
  <c r="A45" i="68"/>
  <c r="A114" i="68"/>
  <c r="A92" i="68"/>
  <c r="A51" i="68"/>
  <c r="A108" i="68"/>
  <c r="A86" i="68"/>
  <c r="A34" i="68"/>
  <c r="A95" i="68"/>
  <c r="A50" i="68"/>
  <c r="A93" i="68"/>
  <c r="A31" i="68"/>
  <c r="A87" i="68"/>
  <c r="A57" i="68"/>
  <c r="A25" i="68"/>
  <c r="A94" i="68"/>
  <c r="A53" i="68"/>
  <c r="A120" i="68"/>
  <c r="A97" i="68"/>
  <c r="A42" i="68"/>
  <c r="A109" i="68"/>
  <c r="A55" i="68"/>
  <c r="A102" i="68"/>
  <c r="A33" i="68"/>
  <c r="A98" i="68"/>
  <c r="A59" i="68"/>
  <c r="A27" i="68"/>
  <c r="A65" i="68"/>
  <c r="A23" i="68"/>
  <c r="A99" i="68"/>
  <c r="A44" i="68"/>
  <c r="A113" i="68"/>
  <c r="A66" i="68"/>
  <c r="A122" i="68"/>
  <c r="A35" i="68"/>
  <c r="A81" i="68"/>
  <c r="A36" i="68"/>
  <c r="A118" i="68"/>
  <c r="A68" i="68"/>
  <c r="A85" i="68"/>
  <c r="A72" i="68"/>
  <c r="A123" i="68"/>
  <c r="A73" i="68"/>
  <c r="A43" i="68"/>
  <c r="A29" i="68"/>
  <c r="A48" i="68"/>
  <c r="A64" i="68"/>
  <c r="A41" i="68"/>
  <c r="A79" i="68"/>
  <c r="A58" i="68"/>
  <c r="A24" i="68"/>
  <c r="A100" i="68"/>
  <c r="A30" i="68"/>
  <c r="A63" i="68"/>
  <c r="A40" i="68"/>
  <c r="A18" i="68"/>
  <c r="A52" i="68"/>
  <c r="A32" i="68"/>
  <c r="A121" i="68"/>
  <c r="A56" i="68"/>
  <c r="A20" i="68"/>
  <c r="A101" i="68"/>
  <c r="A74" i="68"/>
  <c r="A115" i="68"/>
  <c r="A19" i="68"/>
  <c r="A124" i="68"/>
  <c r="A26" i="68"/>
  <c r="A119" i="73"/>
  <c r="A64" i="73"/>
  <c r="A20" i="73"/>
  <c r="A85" i="73"/>
  <c r="A69" i="73"/>
  <c r="A51" i="73"/>
  <c r="A120" i="73"/>
  <c r="A101" i="73"/>
  <c r="A48" i="73"/>
  <c r="A115" i="73"/>
  <c r="A73" i="73"/>
  <c r="A52" i="73"/>
  <c r="A24" i="73"/>
  <c r="A71" i="73"/>
  <c r="A22" i="73"/>
  <c r="A96" i="73"/>
  <c r="A92" i="73"/>
  <c r="A53" i="73"/>
  <c r="A23" i="73"/>
  <c r="A118" i="73"/>
  <c r="A58" i="73"/>
  <c r="A19" i="73"/>
  <c r="A54" i="73"/>
  <c r="A78" i="73"/>
  <c r="A38" i="73"/>
  <c r="A112" i="73"/>
  <c r="A94" i="73"/>
  <c r="A65" i="73"/>
  <c r="A56" i="73"/>
  <c r="A123" i="73"/>
  <c r="A63" i="73"/>
  <c r="A28" i="73"/>
  <c r="A80" i="73"/>
  <c r="A107" i="73"/>
  <c r="A83" i="73"/>
  <c r="A45" i="73"/>
  <c r="A114" i="73"/>
  <c r="A72" i="73"/>
  <c r="A77" i="73"/>
  <c r="A16" i="73"/>
  <c r="A70" i="73"/>
  <c r="A37" i="73"/>
  <c r="A91" i="73"/>
  <c r="A13" i="73"/>
  <c r="A87" i="73"/>
  <c r="A57" i="73"/>
  <c r="A29" i="73"/>
  <c r="A124" i="73"/>
  <c r="A79" i="73"/>
  <c r="A84" i="73"/>
  <c r="A21" i="73"/>
  <c r="A82" i="73"/>
  <c r="A50" i="73"/>
  <c r="A93" i="73"/>
  <c r="A17" i="73"/>
  <c r="A98" i="73"/>
  <c r="A59" i="73"/>
  <c r="A41" i="73"/>
  <c r="A36" i="73"/>
  <c r="A90" i="73"/>
  <c r="A86" i="73"/>
  <c r="A34" i="73"/>
  <c r="A95" i="73"/>
  <c r="A55" i="73"/>
  <c r="A102" i="73"/>
  <c r="A18" i="73"/>
  <c r="A35" i="73"/>
  <c r="A100" i="73"/>
  <c r="A74" i="73"/>
  <c r="A39" i="73"/>
  <c r="A106" i="73"/>
  <c r="A97" i="73"/>
  <c r="A42" i="73"/>
  <c r="A109" i="73"/>
  <c r="A66" i="73"/>
  <c r="A122" i="73"/>
  <c r="A81" i="73"/>
  <c r="A68" i="73"/>
  <c r="A67" i="73"/>
  <c r="A40" i="73"/>
  <c r="A49" i="73"/>
  <c r="A108" i="73"/>
  <c r="A99" i="73"/>
  <c r="A44" i="73"/>
  <c r="A113" i="73"/>
  <c r="A43" i="73"/>
  <c r="A121" i="73"/>
  <c r="A32" i="73"/>
  <c r="A30" i="73"/>
  <c r="A33" i="73"/>
  <c r="A27" i="73"/>
  <c r="A25" i="73"/>
  <c r="A31" i="73"/>
  <c r="A26" i="73"/>
  <c r="A91" i="53"/>
  <c r="H64" i="64"/>
  <c r="L77" i="56"/>
  <c r="A119" i="57"/>
  <c r="A64" i="57"/>
  <c r="A22" i="57"/>
  <c r="A29" i="57"/>
  <c r="A81" i="57"/>
  <c r="A65" i="57"/>
  <c r="A30" i="57"/>
  <c r="A101" i="57"/>
  <c r="A42" i="57"/>
  <c r="A109" i="57"/>
  <c r="A37" i="57"/>
  <c r="A91" i="57"/>
  <c r="A107" i="57"/>
  <c r="A17" i="57"/>
  <c r="A83" i="57"/>
  <c r="A85" i="57"/>
  <c r="A67" i="57"/>
  <c r="A36" i="57"/>
  <c r="A90" i="57"/>
  <c r="A77" i="57"/>
  <c r="A57" i="57"/>
  <c r="A58" i="57"/>
  <c r="A20" i="57"/>
  <c r="A66" i="57"/>
  <c r="A122" i="57"/>
  <c r="A31" i="57"/>
  <c r="A87" i="57"/>
  <c r="A112" i="57"/>
  <c r="A69" i="57"/>
  <c r="A39" i="57"/>
  <c r="A106" i="57"/>
  <c r="A84" i="57"/>
  <c r="A74" i="57"/>
  <c r="A63" i="57"/>
  <c r="A59" i="57"/>
  <c r="A68" i="57"/>
  <c r="A24" i="57"/>
  <c r="A71" i="57"/>
  <c r="A25" i="57"/>
  <c r="A18" i="57"/>
  <c r="A23" i="57"/>
  <c r="A16" i="57"/>
  <c r="A113" i="57"/>
  <c r="A78" i="57"/>
  <c r="A27" i="57"/>
  <c r="A49" i="57"/>
  <c r="A32" i="57"/>
  <c r="A21" i="57"/>
  <c r="A115" i="57"/>
  <c r="A80" i="57"/>
  <c r="A98" i="57"/>
  <c r="A41" i="57"/>
  <c r="A51" i="57"/>
  <c r="A56" i="57"/>
  <c r="A34" i="57"/>
  <c r="A19" i="57"/>
  <c r="A93" i="57"/>
  <c r="A100" i="57"/>
  <c r="A53" i="57"/>
  <c r="A86" i="57"/>
  <c r="A44" i="57"/>
  <c r="A26" i="57"/>
  <c r="A102" i="57"/>
  <c r="A43" i="57"/>
  <c r="A13" i="57"/>
  <c r="A121" i="57"/>
  <c r="A92" i="57"/>
  <c r="A72" i="57"/>
  <c r="A97" i="57"/>
  <c r="A48" i="57"/>
  <c r="A28" i="57"/>
  <c r="A40" i="57"/>
  <c r="A33" i="57"/>
  <c r="A94" i="57"/>
  <c r="A79" i="57"/>
  <c r="A99" i="57"/>
  <c r="A70" i="57"/>
  <c r="A52" i="57"/>
  <c r="A114" i="57"/>
  <c r="A120" i="57"/>
  <c r="A123" i="57"/>
  <c r="A73" i="57"/>
  <c r="A38" i="57"/>
  <c r="A50" i="57"/>
  <c r="A96" i="57"/>
  <c r="A95" i="57"/>
  <c r="A35" i="57"/>
  <c r="A45" i="57"/>
  <c r="A124" i="57"/>
  <c r="A108" i="57"/>
  <c r="A118" i="57"/>
  <c r="A82" i="57"/>
  <c r="A55" i="57"/>
  <c r="A54" i="57"/>
  <c r="A119" i="66"/>
  <c r="A45" i="66"/>
  <c r="A29" i="66"/>
  <c r="A36" i="66"/>
  <c r="A108" i="66"/>
  <c r="A118" i="66"/>
  <c r="A58" i="66"/>
  <c r="A28" i="66"/>
  <c r="A122" i="66"/>
  <c r="A17" i="66"/>
  <c r="A57" i="66"/>
  <c r="A41" i="66"/>
  <c r="A39" i="66"/>
  <c r="A120" i="66"/>
  <c r="A123" i="66"/>
  <c r="A63" i="66"/>
  <c r="A37" i="66"/>
  <c r="A24" i="66"/>
  <c r="A43" i="66"/>
  <c r="A13" i="66"/>
  <c r="A74" i="66"/>
  <c r="A67" i="66"/>
  <c r="A51" i="66"/>
  <c r="A30" i="66"/>
  <c r="A21" i="66"/>
  <c r="A109" i="66"/>
  <c r="A55" i="66"/>
  <c r="A52" i="66"/>
  <c r="A64" i="66"/>
  <c r="A31" i="66"/>
  <c r="A112" i="66"/>
  <c r="A69" i="66"/>
  <c r="A53" i="66"/>
  <c r="A32" i="66"/>
  <c r="A34" i="66"/>
  <c r="A113" i="66"/>
  <c r="A66" i="66"/>
  <c r="A54" i="66"/>
  <c r="A25" i="66"/>
  <c r="A72" i="66"/>
  <c r="A44" i="66"/>
  <c r="A73" i="66"/>
  <c r="A121" i="66"/>
  <c r="A27" i="66"/>
  <c r="A48" i="66"/>
  <c r="A23" i="66"/>
  <c r="A70" i="66"/>
  <c r="A40" i="66"/>
  <c r="A35" i="66"/>
  <c r="A20" i="66"/>
  <c r="A56" i="66"/>
  <c r="A115" i="66"/>
  <c r="A22" i="66"/>
  <c r="A124" i="66"/>
  <c r="A77" i="66"/>
  <c r="A19" i="66"/>
  <c r="A114" i="66"/>
  <c r="A42" i="66"/>
  <c r="A26" i="66"/>
  <c r="A71" i="66"/>
  <c r="A18" i="66"/>
  <c r="A50" i="66"/>
  <c r="A49" i="66"/>
  <c r="A68" i="66"/>
  <c r="A65" i="66"/>
  <c r="A59" i="66"/>
  <c r="A38" i="66"/>
  <c r="A101" i="66"/>
  <c r="A16" i="66"/>
  <c r="A33" i="66"/>
  <c r="A78" i="66"/>
  <c r="A79" i="66"/>
  <c r="A80" i="66"/>
  <c r="A81" i="66"/>
  <c r="A82" i="66"/>
  <c r="A83" i="66"/>
  <c r="A84" i="66"/>
  <c r="A85" i="66"/>
  <c r="A86" i="66"/>
  <c r="A87" i="66"/>
  <c r="A90" i="66"/>
  <c r="A35" i="55"/>
  <c r="A71" i="55"/>
  <c r="A25" i="55"/>
  <c r="A38" i="55"/>
  <c r="A72" i="55"/>
  <c r="A118" i="55"/>
  <c r="A63" i="55"/>
  <c r="A57" i="55"/>
  <c r="A66" i="55"/>
  <c r="A54" i="55"/>
  <c r="A13" i="55"/>
  <c r="A121" i="55"/>
  <c r="A49" i="55"/>
  <c r="A30" i="55"/>
  <c r="A42" i="55"/>
  <c r="A115" i="55"/>
  <c r="A28" i="55"/>
  <c r="A122" i="55"/>
  <c r="A31" i="55"/>
  <c r="A69" i="55"/>
  <c r="A108" i="55"/>
  <c r="A34" i="55"/>
  <c r="A22" i="55"/>
  <c r="A68" i="55"/>
  <c r="A124" i="55"/>
  <c r="A120" i="55"/>
  <c r="A44" i="55"/>
  <c r="A45" i="55"/>
  <c r="A73" i="55"/>
  <c r="A17" i="55"/>
  <c r="A112" i="55"/>
  <c r="A18" i="55"/>
  <c r="A23" i="55"/>
  <c r="A48" i="55"/>
  <c r="A59" i="55"/>
  <c r="A64" i="55"/>
  <c r="A114" i="55"/>
  <c r="A36" i="55"/>
  <c r="A56" i="55"/>
  <c r="A58" i="55"/>
  <c r="A19" i="55"/>
  <c r="A24" i="55"/>
  <c r="A43" i="55"/>
  <c r="A27" i="55"/>
  <c r="A39" i="55"/>
  <c r="A77" i="55"/>
  <c r="A70" i="55"/>
  <c r="A26" i="55"/>
  <c r="A40" i="55"/>
  <c r="A29" i="55"/>
  <c r="A51" i="55"/>
  <c r="A101" i="55"/>
  <c r="A37" i="55"/>
  <c r="A52" i="55"/>
  <c r="A65" i="55"/>
  <c r="A119" i="55"/>
  <c r="A109" i="55"/>
  <c r="A67" i="55"/>
  <c r="A21" i="55"/>
  <c r="A20" i="55"/>
  <c r="A55" i="55"/>
  <c r="A41" i="55"/>
  <c r="A53" i="55"/>
  <c r="A16" i="55"/>
  <c r="A113" i="55"/>
  <c r="A50" i="55"/>
  <c r="A123" i="55"/>
  <c r="A32" i="55"/>
  <c r="A74" i="55"/>
  <c r="A33" i="55"/>
  <c r="A78" i="55"/>
  <c r="A79" i="55"/>
  <c r="A80" i="55"/>
  <c r="A81" i="55"/>
  <c r="A82" i="55"/>
  <c r="A83" i="55"/>
  <c r="A84" i="55"/>
  <c r="A85" i="55"/>
  <c r="A86" i="55"/>
  <c r="A87" i="55"/>
  <c r="A90" i="55"/>
  <c r="A31" i="62"/>
  <c r="A87" i="62"/>
  <c r="A29" i="62"/>
  <c r="A124" i="62"/>
  <c r="A53" i="62"/>
  <c r="A120" i="62"/>
  <c r="A84" i="62"/>
  <c r="A16" i="62"/>
  <c r="A70" i="62"/>
  <c r="A85" i="62"/>
  <c r="A66" i="62"/>
  <c r="A122" i="62"/>
  <c r="A119" i="62"/>
  <c r="A78" i="62"/>
  <c r="A27" i="62"/>
  <c r="A59" i="62"/>
  <c r="A72" i="62"/>
  <c r="A23" i="62"/>
  <c r="A101" i="62"/>
  <c r="A48" i="62"/>
  <c r="A20" i="62"/>
  <c r="A55" i="62"/>
  <c r="A96" i="62"/>
  <c r="A13" i="62"/>
  <c r="A83" i="62"/>
  <c r="A41" i="62"/>
  <c r="A81" i="62"/>
  <c r="A30" i="62"/>
  <c r="A118" i="62"/>
  <c r="A58" i="62"/>
  <c r="A22" i="62"/>
  <c r="A68" i="62"/>
  <c r="A17" i="62"/>
  <c r="A98" i="62"/>
  <c r="A18" i="62"/>
  <c r="A79" i="62"/>
  <c r="A32" i="62"/>
  <c r="A123" i="62"/>
  <c r="A63" i="62"/>
  <c r="A114" i="62"/>
  <c r="A73" i="62"/>
  <c r="A24" i="62"/>
  <c r="A33" i="62"/>
  <c r="A100" i="62"/>
  <c r="A67" i="62"/>
  <c r="A36" i="62"/>
  <c r="A90" i="62"/>
  <c r="A56" i="62"/>
  <c r="A74" i="62"/>
  <c r="A82" i="62"/>
  <c r="A19" i="62"/>
  <c r="A40" i="62"/>
  <c r="A35" i="62"/>
  <c r="A121" i="62"/>
  <c r="A69" i="62"/>
  <c r="A39" i="62"/>
  <c r="A106" i="62"/>
  <c r="A77" i="62"/>
  <c r="A21" i="62"/>
  <c r="A95" i="62"/>
  <c r="A26" i="62"/>
  <c r="A80" i="62"/>
  <c r="A52" i="62"/>
  <c r="A45" i="62"/>
  <c r="A42" i="62"/>
  <c r="A91" i="62"/>
  <c r="A25" i="62"/>
  <c r="A108" i="62"/>
  <c r="A44" i="62"/>
  <c r="A93" i="62"/>
  <c r="A92" i="62"/>
  <c r="A57" i="62"/>
  <c r="A109" i="62"/>
  <c r="A102" i="62"/>
  <c r="A94" i="62"/>
  <c r="A112" i="62"/>
  <c r="A113" i="62"/>
  <c r="A43" i="62"/>
  <c r="A86" i="62"/>
  <c r="A115" i="62"/>
  <c r="A54" i="62"/>
  <c r="A97" i="62"/>
  <c r="A64" i="62"/>
  <c r="A49" i="62"/>
  <c r="A28" i="62"/>
  <c r="A107" i="62"/>
  <c r="A71" i="62"/>
  <c r="A51" i="62"/>
  <c r="A99" i="62"/>
  <c r="A37" i="62"/>
  <c r="A38" i="62"/>
  <c r="A65" i="62"/>
  <c r="A34" i="62"/>
  <c r="A50" i="62"/>
  <c r="A119" i="67"/>
  <c r="A17" i="67"/>
  <c r="A83" i="67"/>
  <c r="A45" i="67"/>
  <c r="A114" i="67"/>
  <c r="A92" i="67"/>
  <c r="A51" i="67"/>
  <c r="A120" i="67"/>
  <c r="A77" i="67"/>
  <c r="A16" i="67"/>
  <c r="A70" i="67"/>
  <c r="A28" i="67"/>
  <c r="A80" i="67"/>
  <c r="A52" i="67"/>
  <c r="A31" i="67"/>
  <c r="A87" i="67"/>
  <c r="A57" i="67"/>
  <c r="A25" i="67"/>
  <c r="A94" i="67"/>
  <c r="A53" i="67"/>
  <c r="A84" i="67"/>
  <c r="A21" i="67"/>
  <c r="A82" i="67"/>
  <c r="A37" i="67"/>
  <c r="A91" i="67"/>
  <c r="A54" i="67"/>
  <c r="A35" i="67"/>
  <c r="A100" i="67"/>
  <c r="A74" i="67"/>
  <c r="A29" i="67"/>
  <c r="A124" i="67"/>
  <c r="A72" i="67"/>
  <c r="A97" i="67"/>
  <c r="A42" i="67"/>
  <c r="A109" i="67"/>
  <c r="A55" i="67"/>
  <c r="A102" i="67"/>
  <c r="A43" i="67"/>
  <c r="A121" i="67"/>
  <c r="A81" i="67"/>
  <c r="A41" i="67"/>
  <c r="A18" i="67"/>
  <c r="A79" i="67"/>
  <c r="A23" i="67"/>
  <c r="A99" i="67"/>
  <c r="A44" i="67"/>
  <c r="A113" i="67"/>
  <c r="A66" i="67"/>
  <c r="A122" i="67"/>
  <c r="A20" i="67"/>
  <c r="A90" i="67"/>
  <c r="A101" i="67"/>
  <c r="A115" i="67"/>
  <c r="A22" i="67"/>
  <c r="A67" i="67"/>
  <c r="A106" i="67"/>
  <c r="A118" i="67"/>
  <c r="A19" i="67"/>
  <c r="A24" i="67"/>
  <c r="A13" i="67"/>
  <c r="A38" i="67"/>
  <c r="A69" i="67"/>
  <c r="A108" i="67"/>
  <c r="A123" i="67"/>
  <c r="A26" i="67"/>
  <c r="A40" i="67"/>
  <c r="A33" i="67"/>
  <c r="A59" i="67"/>
  <c r="A34" i="67"/>
  <c r="A50" i="67"/>
  <c r="A107" i="67"/>
  <c r="A64" i="67"/>
  <c r="A85" i="67"/>
  <c r="A36" i="67"/>
  <c r="A30" i="67"/>
  <c r="A48" i="67"/>
  <c r="A68" i="67"/>
  <c r="A96" i="67"/>
  <c r="A56" i="67"/>
  <c r="A112" i="67"/>
  <c r="A86" i="67"/>
  <c r="A27" i="67"/>
  <c r="A58" i="67"/>
  <c r="A63" i="67"/>
  <c r="A98" i="67"/>
  <c r="A39" i="67"/>
  <c r="A95" i="67"/>
  <c r="A93" i="67"/>
  <c r="A71" i="67"/>
  <c r="A49" i="67"/>
  <c r="A73" i="67"/>
  <c r="A78" i="67"/>
  <c r="A65" i="67"/>
  <c r="A32" i="67"/>
  <c r="A43" i="71"/>
  <c r="A36" i="71"/>
  <c r="A118" i="71"/>
  <c r="A25" i="71"/>
  <c r="A58" i="71"/>
  <c r="A28" i="71"/>
  <c r="A40" i="71"/>
  <c r="A65" i="71"/>
  <c r="A20" i="71"/>
  <c r="A27" i="71"/>
  <c r="A63" i="71"/>
  <c r="A37" i="71"/>
  <c r="A101" i="71"/>
  <c r="A23" i="71"/>
  <c r="A22" i="71"/>
  <c r="A29" i="71"/>
  <c r="A16" i="71"/>
  <c r="A70" i="71"/>
  <c r="A50" i="71"/>
  <c r="A18" i="71"/>
  <c r="A38" i="71"/>
  <c r="A41" i="71"/>
  <c r="A21" i="71"/>
  <c r="A109" i="71"/>
  <c r="A66" i="71"/>
  <c r="A17" i="71"/>
  <c r="A45" i="71"/>
  <c r="A34" i="71"/>
  <c r="A113" i="71"/>
  <c r="A68" i="71"/>
  <c r="A64" i="71"/>
  <c r="A13" i="71"/>
  <c r="A59" i="71"/>
  <c r="A67" i="71"/>
  <c r="A42" i="71"/>
  <c r="A115" i="71"/>
  <c r="A108" i="71"/>
  <c r="A71" i="71"/>
  <c r="A49" i="71"/>
  <c r="A44" i="71"/>
  <c r="A35" i="71"/>
  <c r="A48" i="71"/>
  <c r="A39" i="71"/>
  <c r="A112" i="71"/>
  <c r="A19" i="71"/>
  <c r="A24" i="71"/>
  <c r="A114" i="71"/>
  <c r="A69" i="71"/>
  <c r="A26" i="71"/>
  <c r="A30" i="71"/>
  <c r="A120" i="71"/>
  <c r="A51" i="71"/>
  <c r="A72" i="71"/>
  <c r="A119" i="71"/>
  <c r="A121" i="71"/>
  <c r="A31" i="71"/>
  <c r="A73" i="71"/>
  <c r="A52" i="71"/>
  <c r="A53" i="71"/>
  <c r="A32" i="71"/>
  <c r="A122" i="71"/>
  <c r="A74" i="71"/>
  <c r="A54" i="71"/>
  <c r="A33" i="71"/>
  <c r="A77" i="71"/>
  <c r="A123" i="71"/>
  <c r="A124" i="71"/>
  <c r="A55" i="71"/>
  <c r="A78" i="71"/>
  <c r="A56" i="71"/>
  <c r="A79" i="71"/>
  <c r="A57" i="71"/>
  <c r="A80" i="71"/>
  <c r="A81" i="71"/>
  <c r="A82" i="71"/>
  <c r="A83" i="71"/>
  <c r="A84" i="71"/>
  <c r="A119" i="72"/>
  <c r="A33" i="72"/>
  <c r="A98" i="72"/>
  <c r="A25" i="72"/>
  <c r="A94" i="72"/>
  <c r="A49" i="72"/>
  <c r="A106" i="72"/>
  <c r="A32" i="72"/>
  <c r="A118" i="72"/>
  <c r="A44" i="72"/>
  <c r="A113" i="72"/>
  <c r="A66" i="72"/>
  <c r="A122" i="72"/>
  <c r="A35" i="72"/>
  <c r="A100" i="72"/>
  <c r="A27" i="72"/>
  <c r="A51" i="72"/>
  <c r="A108" i="72"/>
  <c r="A56" i="72"/>
  <c r="A123" i="72"/>
  <c r="A48" i="72"/>
  <c r="A115" i="72"/>
  <c r="A68" i="72"/>
  <c r="A24" i="72"/>
  <c r="A43" i="72"/>
  <c r="A121" i="72"/>
  <c r="A29" i="72"/>
  <c r="A124" i="72"/>
  <c r="A53" i="72"/>
  <c r="A120" i="72"/>
  <c r="A77" i="72"/>
  <c r="A45" i="72"/>
  <c r="A58" i="72"/>
  <c r="A19" i="72"/>
  <c r="A73" i="72"/>
  <c r="A40" i="72"/>
  <c r="A64" i="72"/>
  <c r="A59" i="72"/>
  <c r="A41" i="72"/>
  <c r="A20" i="72"/>
  <c r="A65" i="72"/>
  <c r="A22" i="72"/>
  <c r="A84" i="72"/>
  <c r="A57" i="72"/>
  <c r="A63" i="72"/>
  <c r="A26" i="72"/>
  <c r="A52" i="72"/>
  <c r="A71" i="72"/>
  <c r="A74" i="72"/>
  <c r="A38" i="72"/>
  <c r="A72" i="72"/>
  <c r="A85" i="72"/>
  <c r="A86" i="72"/>
  <c r="A16" i="72"/>
  <c r="A70" i="72"/>
  <c r="A28" i="72"/>
  <c r="A80" i="72"/>
  <c r="A54" i="72"/>
  <c r="A13" i="72"/>
  <c r="A78" i="72"/>
  <c r="A81" i="72"/>
  <c r="A67" i="72"/>
  <c r="A18" i="72"/>
  <c r="A96" i="72"/>
  <c r="A97" i="72"/>
  <c r="A21" i="72"/>
  <c r="A82" i="72"/>
  <c r="A37" i="72"/>
  <c r="A91" i="72"/>
  <c r="A107" i="72"/>
  <c r="A17" i="72"/>
  <c r="A83" i="72"/>
  <c r="A112" i="72"/>
  <c r="A69" i="72"/>
  <c r="A36" i="72"/>
  <c r="A79" i="72"/>
  <c r="A23" i="72"/>
  <c r="A99" i="72"/>
  <c r="A34" i="72"/>
  <c r="A95" i="72"/>
  <c r="A50" i="72"/>
  <c r="A93" i="72"/>
  <c r="A55" i="72"/>
  <c r="A39" i="72"/>
  <c r="A102" i="72"/>
  <c r="A90" i="72"/>
  <c r="A31" i="72"/>
  <c r="A30" i="72"/>
  <c r="A87" i="72"/>
  <c r="A101" i="72"/>
  <c r="A42" i="72"/>
  <c r="A109" i="72"/>
  <c r="A114" i="72"/>
  <c r="A92" i="72"/>
  <c r="A119" i="59"/>
  <c r="A33" i="59"/>
  <c r="A98" i="59"/>
  <c r="A45" i="59"/>
  <c r="A53" i="59"/>
  <c r="A57" i="59"/>
  <c r="A77" i="59"/>
  <c r="A22" i="59"/>
  <c r="A58" i="59"/>
  <c r="A19" i="59"/>
  <c r="A73" i="59"/>
  <c r="A31" i="59"/>
  <c r="A100" i="59"/>
  <c r="A69" i="59"/>
  <c r="A18" i="59"/>
  <c r="A90" i="59"/>
  <c r="A30" i="59"/>
  <c r="A118" i="59"/>
  <c r="A48" i="59"/>
  <c r="A26" i="59"/>
  <c r="A80" i="59"/>
  <c r="A54" i="59"/>
  <c r="A43" i="59"/>
  <c r="A59" i="59"/>
  <c r="A94" i="59"/>
  <c r="A39" i="59"/>
  <c r="A108" i="59"/>
  <c r="A56" i="59"/>
  <c r="A96" i="59"/>
  <c r="A70" i="59"/>
  <c r="A37" i="59"/>
  <c r="A93" i="59"/>
  <c r="A64" i="59"/>
  <c r="A25" i="59"/>
  <c r="A124" i="59"/>
  <c r="A49" i="59"/>
  <c r="A120" i="59"/>
  <c r="A84" i="59"/>
  <c r="A16" i="59"/>
  <c r="A82" i="59"/>
  <c r="A50" i="59"/>
  <c r="A102" i="59"/>
  <c r="A71" i="59"/>
  <c r="A27" i="59"/>
  <c r="A20" i="59"/>
  <c r="A51" i="59"/>
  <c r="A74" i="59"/>
  <c r="A86" i="59"/>
  <c r="A21" i="59"/>
  <c r="A95" i="59"/>
  <c r="A55" i="59"/>
  <c r="A122" i="59"/>
  <c r="A29" i="59"/>
  <c r="A65" i="59"/>
  <c r="A97" i="59"/>
  <c r="A109" i="59"/>
  <c r="A24" i="59"/>
  <c r="A13" i="59"/>
  <c r="A41" i="59"/>
  <c r="A72" i="59"/>
  <c r="A99" i="59"/>
  <c r="A113" i="59"/>
  <c r="A40" i="59"/>
  <c r="A17" i="59"/>
  <c r="A67" i="59"/>
  <c r="A79" i="59"/>
  <c r="A101" i="59"/>
  <c r="A115" i="59"/>
  <c r="A52" i="59"/>
  <c r="A35" i="59"/>
  <c r="A92" i="59"/>
  <c r="A106" i="59"/>
  <c r="A123" i="59"/>
  <c r="A28" i="59"/>
  <c r="A107" i="59"/>
  <c r="A121" i="59"/>
  <c r="A78" i="59"/>
  <c r="A38" i="59"/>
  <c r="A81" i="59"/>
  <c r="A34" i="59"/>
  <c r="A66" i="59"/>
  <c r="A83" i="59"/>
  <c r="A112" i="59"/>
  <c r="A42" i="59"/>
  <c r="A68" i="59"/>
  <c r="A36" i="59"/>
  <c r="A32" i="59"/>
  <c r="A63" i="59"/>
  <c r="A91" i="59"/>
  <c r="A85" i="59"/>
  <c r="A87" i="59"/>
  <c r="A114" i="59"/>
  <c r="A23" i="59"/>
  <c r="A44" i="59"/>
  <c r="B2" i="72"/>
  <c r="B2" i="73"/>
  <c r="K48" i="73"/>
  <c r="O48" i="73"/>
  <c r="I48" i="73"/>
  <c r="Q48" i="73"/>
  <c r="H48" i="73"/>
  <c r="M48" i="73"/>
  <c r="P48" i="73"/>
  <c r="N48" i="73"/>
  <c r="J48" i="73"/>
  <c r="L48" i="73"/>
  <c r="N48" i="72"/>
  <c r="H48" i="72"/>
  <c r="O48" i="72"/>
  <c r="P48" i="72"/>
  <c r="K48" i="72"/>
  <c r="I48" i="72"/>
  <c r="L48" i="72"/>
  <c r="Q48" i="72"/>
  <c r="M48" i="72"/>
  <c r="J48" i="72"/>
  <c r="B2" i="70"/>
  <c r="B2" i="71"/>
  <c r="M48" i="71"/>
  <c r="L48" i="71"/>
  <c r="I48" i="71"/>
  <c r="Q48" i="71"/>
  <c r="K48" i="71"/>
  <c r="H48" i="71"/>
  <c r="N48" i="71"/>
  <c r="P48" i="71"/>
  <c r="O48" i="71"/>
  <c r="J48" i="71"/>
  <c r="A86" i="71"/>
  <c r="AA87" i="71"/>
  <c r="I48" i="70"/>
  <c r="Q48" i="70"/>
  <c r="H48" i="70"/>
  <c r="K48" i="70"/>
  <c r="L48" i="70"/>
  <c r="P48" i="70"/>
  <c r="M48" i="70"/>
  <c r="N48" i="70"/>
  <c r="O48" i="70"/>
  <c r="J48" i="70"/>
  <c r="B2" i="68"/>
  <c r="B2" i="69"/>
  <c r="L48" i="69"/>
  <c r="I48" i="69"/>
  <c r="J48" i="69"/>
  <c r="M48" i="69"/>
  <c r="Q48" i="69"/>
  <c r="N48" i="69"/>
  <c r="H48" i="69"/>
  <c r="O48" i="69"/>
  <c r="P48" i="69"/>
  <c r="K48" i="69"/>
  <c r="N48" i="68"/>
  <c r="O48" i="68"/>
  <c r="I48" i="68"/>
  <c r="Q48" i="68"/>
  <c r="J48" i="68"/>
  <c r="K48" i="68"/>
  <c r="M48" i="68"/>
  <c r="L48" i="68"/>
  <c r="H48" i="68"/>
  <c r="P48" i="68"/>
  <c r="B2" i="66"/>
  <c r="B2" i="67"/>
  <c r="O48" i="67"/>
  <c r="K48" i="67"/>
  <c r="P48" i="67"/>
  <c r="L48" i="67"/>
  <c r="N48" i="67"/>
  <c r="I48" i="67"/>
  <c r="Q48" i="67"/>
  <c r="M48" i="67"/>
  <c r="J48" i="67"/>
  <c r="H48" i="67"/>
  <c r="Q48" i="66"/>
  <c r="I48" i="66"/>
  <c r="N48" i="66"/>
  <c r="J48" i="66"/>
  <c r="O48" i="66"/>
  <c r="K48" i="66"/>
  <c r="M48" i="66"/>
  <c r="L48" i="66"/>
  <c r="H48" i="66"/>
  <c r="P48" i="66"/>
  <c r="AA93" i="66"/>
  <c r="A92" i="66"/>
  <c r="Q48" i="65"/>
  <c r="I48" i="65"/>
  <c r="H48" i="65"/>
  <c r="M48" i="65"/>
  <c r="P48" i="65"/>
  <c r="N48" i="65"/>
  <c r="J48" i="65"/>
  <c r="K48" i="65"/>
  <c r="L48" i="65"/>
  <c r="O48" i="65"/>
  <c r="B2" i="64"/>
  <c r="B2" i="65"/>
  <c r="AA93" i="65"/>
  <c r="A92" i="65"/>
  <c r="H48" i="64"/>
  <c r="P48" i="64"/>
  <c r="O48" i="64"/>
  <c r="Q48" i="64"/>
  <c r="K48" i="64"/>
  <c r="J48" i="64"/>
  <c r="L48" i="64"/>
  <c r="M48" i="64"/>
  <c r="I48" i="64"/>
  <c r="N48" i="64"/>
  <c r="B2" i="62"/>
  <c r="B2" i="63"/>
  <c r="N48" i="63"/>
  <c r="K48" i="63"/>
  <c r="M48" i="63"/>
  <c r="O48" i="63"/>
  <c r="L48" i="63"/>
  <c r="H48" i="63"/>
  <c r="J48" i="63"/>
  <c r="P48" i="63"/>
  <c r="Q48" i="63"/>
  <c r="I48" i="63"/>
  <c r="K48" i="62"/>
  <c r="M48" i="62"/>
  <c r="H48" i="62"/>
  <c r="N48" i="62"/>
  <c r="J48" i="62"/>
  <c r="P48" i="62"/>
  <c r="L48" i="62"/>
  <c r="I48" i="62"/>
  <c r="O48" i="62"/>
  <c r="Q48" i="62"/>
  <c r="B2" i="60"/>
  <c r="B2" i="61"/>
  <c r="I48" i="61"/>
  <c r="Q48" i="61"/>
  <c r="K48" i="61"/>
  <c r="L48" i="61"/>
  <c r="O48" i="61"/>
  <c r="H48" i="61"/>
  <c r="J48" i="61"/>
  <c r="P48" i="61"/>
  <c r="M48" i="61"/>
  <c r="N48" i="61"/>
  <c r="AA93" i="61"/>
  <c r="A92" i="61"/>
  <c r="H48" i="60"/>
  <c r="L48" i="60"/>
  <c r="P48" i="60"/>
  <c r="K48" i="60"/>
  <c r="J48" i="60"/>
  <c r="M48" i="60"/>
  <c r="N48" i="60"/>
  <c r="I48" i="60"/>
  <c r="Q48" i="60"/>
  <c r="O48" i="60"/>
  <c r="B2" i="58"/>
  <c r="B2" i="59"/>
  <c r="I48" i="59"/>
  <c r="J48" i="59"/>
  <c r="N48" i="59"/>
  <c r="Q48" i="59"/>
  <c r="L48" i="59"/>
  <c r="H48" i="59"/>
  <c r="M48" i="59"/>
  <c r="O48" i="59"/>
  <c r="P48" i="59"/>
  <c r="K48" i="59"/>
  <c r="N48" i="58"/>
  <c r="O48" i="58"/>
  <c r="K48" i="58"/>
  <c r="M48" i="58"/>
  <c r="L48" i="58"/>
  <c r="H48" i="58"/>
  <c r="I48" i="58"/>
  <c r="Q48" i="58"/>
  <c r="J48" i="58"/>
  <c r="P48" i="58"/>
  <c r="B2" i="56"/>
  <c r="B2" i="57"/>
  <c r="N48" i="57"/>
  <c r="I48" i="57"/>
  <c r="P48" i="57"/>
  <c r="Q48" i="57"/>
  <c r="H48" i="57"/>
  <c r="J48" i="57"/>
  <c r="L48" i="57"/>
  <c r="O48" i="57"/>
  <c r="K48" i="57"/>
  <c r="M48" i="57"/>
  <c r="L48" i="56"/>
  <c r="Q48" i="56"/>
  <c r="I48" i="56"/>
  <c r="N48" i="56"/>
  <c r="M48" i="56"/>
  <c r="O48" i="56"/>
  <c r="H48" i="56"/>
  <c r="P48" i="56"/>
  <c r="K48" i="56"/>
  <c r="J48" i="56"/>
  <c r="AA87" i="56"/>
  <c r="A86" i="56"/>
  <c r="B2" i="54"/>
  <c r="B2" i="55"/>
  <c r="I48" i="55"/>
  <c r="Q48" i="55"/>
  <c r="O48" i="55"/>
  <c r="J48" i="55"/>
  <c r="L48" i="55"/>
  <c r="M48" i="55"/>
  <c r="N48" i="55"/>
  <c r="H48" i="55"/>
  <c r="P48" i="55"/>
  <c r="K48" i="55"/>
  <c r="AA93" i="55"/>
  <c r="A92" i="55"/>
  <c r="Q48" i="54"/>
  <c r="O48" i="54"/>
  <c r="L48" i="54"/>
  <c r="H48" i="54"/>
  <c r="N48" i="54"/>
  <c r="M48" i="54"/>
  <c r="P48" i="54"/>
  <c r="J48" i="54"/>
  <c r="K48" i="54"/>
  <c r="I48" i="54"/>
  <c r="I48" i="53"/>
  <c r="Q48" i="53"/>
  <c r="K48" i="53"/>
  <c r="N48" i="53"/>
  <c r="L48" i="53"/>
  <c r="M48" i="53"/>
  <c r="J48" i="53"/>
  <c r="H48" i="53"/>
  <c r="P48" i="53"/>
  <c r="O48" i="53"/>
  <c r="B2" i="52"/>
  <c r="B2" i="53"/>
  <c r="AA93" i="53"/>
  <c r="A92" i="53"/>
  <c r="Q48" i="52"/>
  <c r="I48" i="52"/>
  <c r="L48" i="52"/>
  <c r="P48" i="52"/>
  <c r="O48" i="52"/>
  <c r="M48" i="52"/>
  <c r="J48" i="52"/>
  <c r="K48" i="52"/>
  <c r="H48" i="52"/>
  <c r="N48" i="52"/>
  <c r="AA93" i="52"/>
  <c r="A92" i="52"/>
  <c r="B2" i="50"/>
  <c r="B2" i="51"/>
  <c r="I48" i="51"/>
  <c r="Q48" i="51"/>
  <c r="P48" i="51"/>
  <c r="K48" i="51"/>
  <c r="M48" i="51"/>
  <c r="N48" i="51"/>
  <c r="J48" i="51"/>
  <c r="L48" i="51"/>
  <c r="H48" i="51"/>
  <c r="O48" i="51"/>
  <c r="AA93" i="51"/>
  <c r="A92" i="51"/>
  <c r="O48" i="50"/>
  <c r="J48" i="50"/>
  <c r="L48" i="50"/>
  <c r="N48" i="50"/>
  <c r="K48" i="50"/>
  <c r="I48" i="50"/>
  <c r="H48" i="50"/>
  <c r="Q48" i="50"/>
  <c r="P48" i="50"/>
  <c r="M48" i="50"/>
  <c r="A4" i="17"/>
  <c r="L77" i="4"/>
  <c r="A63" i="4"/>
  <c r="E39" i="17"/>
  <c r="E28" i="17"/>
  <c r="E29" i="17"/>
  <c r="E36" i="17"/>
  <c r="E25" i="17"/>
  <c r="E40" i="17"/>
  <c r="E24" i="17"/>
  <c r="E35" i="17"/>
  <c r="E27" i="17"/>
  <c r="E34" i="17"/>
  <c r="E37" i="17"/>
  <c r="E32" i="17"/>
  <c r="E26" i="17"/>
  <c r="A112" i="17"/>
  <c r="E112" i="17"/>
  <c r="A104" i="17"/>
  <c r="E104" i="17"/>
  <c r="A108" i="17"/>
  <c r="E108" i="17"/>
  <c r="A109" i="17"/>
  <c r="E109" i="17"/>
  <c r="A105" i="17"/>
  <c r="E105" i="17"/>
  <c r="A106" i="17"/>
  <c r="E106" i="17"/>
  <c r="A110" i="17"/>
  <c r="E110" i="17"/>
  <c r="A107" i="17"/>
  <c r="E107" i="17"/>
  <c r="A97" i="17"/>
  <c r="E97" i="17"/>
  <c r="A94" i="17"/>
  <c r="E94" i="17"/>
  <c r="A98" i="17"/>
  <c r="E98" i="17"/>
  <c r="A99" i="17"/>
  <c r="E99" i="17"/>
  <c r="A95" i="17"/>
  <c r="E95" i="17"/>
  <c r="A96" i="17"/>
  <c r="E96" i="17"/>
  <c r="A100" i="17"/>
  <c r="E100" i="17"/>
  <c r="A102" i="17"/>
  <c r="E102" i="17"/>
  <c r="A84" i="17"/>
  <c r="E84" i="17"/>
  <c r="A88" i="17"/>
  <c r="E88" i="17"/>
  <c r="A85" i="17"/>
  <c r="E85" i="17"/>
  <c r="A89" i="17"/>
  <c r="E89" i="17"/>
  <c r="A86" i="17"/>
  <c r="E86" i="17"/>
  <c r="A90" i="17"/>
  <c r="E90" i="17"/>
  <c r="A87" i="17"/>
  <c r="E87" i="17"/>
  <c r="A92" i="17"/>
  <c r="E92" i="17"/>
  <c r="A74" i="17"/>
  <c r="E74" i="17"/>
  <c r="A78" i="17"/>
  <c r="E78" i="17"/>
  <c r="A75" i="17"/>
  <c r="E75" i="17"/>
  <c r="A79" i="17"/>
  <c r="E79" i="17"/>
  <c r="A76" i="17"/>
  <c r="E76" i="17"/>
  <c r="E42" i="17"/>
  <c r="A80" i="17"/>
  <c r="E80" i="17"/>
  <c r="A77" i="17"/>
  <c r="E77" i="17"/>
  <c r="A82" i="17"/>
  <c r="E82" i="17"/>
  <c r="A68" i="17"/>
  <c r="E68" i="17"/>
  <c r="A64" i="17"/>
  <c r="E64" i="17"/>
  <c r="A65" i="17"/>
  <c r="E65" i="17"/>
  <c r="A69" i="17"/>
  <c r="E69" i="17"/>
  <c r="A66" i="17"/>
  <c r="E66" i="17"/>
  <c r="A70" i="17"/>
  <c r="E70" i="17"/>
  <c r="A67" i="17"/>
  <c r="E67" i="17"/>
  <c r="A72" i="17"/>
  <c r="E72" i="17"/>
  <c r="A62" i="17"/>
  <c r="E62" i="17"/>
  <c r="A54" i="17"/>
  <c r="E54" i="17"/>
  <c r="A58" i="17"/>
  <c r="E58" i="17"/>
  <c r="A57" i="17"/>
  <c r="E57" i="17"/>
  <c r="A55" i="17"/>
  <c r="E55" i="17"/>
  <c r="A59" i="17"/>
  <c r="E59" i="17"/>
  <c r="A56" i="17"/>
  <c r="E56" i="17"/>
  <c r="A60" i="17"/>
  <c r="E60" i="17"/>
  <c r="E38" i="17"/>
  <c r="E30" i="17"/>
  <c r="A47" i="17"/>
  <c r="E47" i="17"/>
  <c r="A52" i="17"/>
  <c r="E52" i="17"/>
  <c r="A44" i="17"/>
  <c r="E44" i="17"/>
  <c r="A48" i="17"/>
  <c r="E48" i="17"/>
  <c r="A45" i="17"/>
  <c r="E45" i="17"/>
  <c r="A49" i="17"/>
  <c r="E49" i="17"/>
  <c r="A46" i="17"/>
  <c r="E46" i="17"/>
  <c r="A50" i="17"/>
  <c r="E50" i="17"/>
  <c r="H48" i="4"/>
  <c r="K48" i="4"/>
  <c r="M48" i="4"/>
  <c r="L48" i="4"/>
  <c r="N48" i="4"/>
  <c r="I48" i="4"/>
  <c r="J48" i="4"/>
  <c r="Q48" i="4"/>
  <c r="P48" i="4"/>
  <c r="O48" i="4"/>
  <c r="A21" i="35"/>
  <c r="P54" i="64" s="1"/>
  <c r="A54" i="4"/>
  <c r="X27" i="34"/>
  <c r="A66" i="4"/>
  <c r="A70" i="4"/>
  <c r="A39" i="4"/>
  <c r="A92" i="4"/>
  <c r="A56" i="4"/>
  <c r="A37" i="4"/>
  <c r="A102" i="4"/>
  <c r="A121" i="4"/>
  <c r="A18" i="4"/>
  <c r="A81" i="4"/>
  <c r="A23" i="4"/>
  <c r="A38" i="4"/>
  <c r="A73" i="4"/>
  <c r="A36" i="4"/>
  <c r="A87" i="4"/>
  <c r="A32" i="4"/>
  <c r="A95" i="4"/>
  <c r="A113" i="4"/>
  <c r="A59" i="4"/>
  <c r="A35" i="4"/>
  <c r="A31" i="4"/>
  <c r="A57" i="4"/>
  <c r="A80" i="4"/>
  <c r="A99" i="4"/>
  <c r="A83" i="4"/>
  <c r="A77" i="4"/>
  <c r="A17" i="4"/>
  <c r="A94" i="4"/>
  <c r="A109" i="4"/>
  <c r="A25" i="4"/>
  <c r="A19" i="4"/>
  <c r="A97" i="4"/>
  <c r="A78" i="4"/>
  <c r="A84" i="4"/>
  <c r="A53" i="4"/>
  <c r="A108" i="4"/>
  <c r="A29" i="4"/>
  <c r="A91" i="4"/>
  <c r="A101" i="4"/>
  <c r="A24" i="4"/>
  <c r="A122" i="4"/>
  <c r="A72" i="4"/>
  <c r="A106" i="4"/>
  <c r="A20" i="4"/>
  <c r="A69" i="4"/>
  <c r="A51" i="4"/>
  <c r="A27" i="4"/>
  <c r="A45" i="4"/>
  <c r="A64" i="4"/>
  <c r="A71" i="4"/>
  <c r="A79" i="4"/>
  <c r="A86" i="4"/>
  <c r="A48" i="4"/>
  <c r="A55" i="4"/>
  <c r="A98" i="4"/>
  <c r="A21" i="4"/>
  <c r="A119" i="4"/>
  <c r="A22" i="4"/>
  <c r="A40" i="4"/>
  <c r="A120" i="4"/>
  <c r="A112" i="4"/>
  <c r="A82" i="4"/>
  <c r="A114" i="4"/>
  <c r="A68" i="4"/>
  <c r="A30" i="4"/>
  <c r="A16" i="4"/>
  <c r="A74" i="4"/>
  <c r="A34" i="4"/>
  <c r="A65" i="4"/>
  <c r="A115" i="4"/>
  <c r="A44" i="4"/>
  <c r="A100" i="4"/>
  <c r="A49" i="4"/>
  <c r="A90" i="4"/>
  <c r="A96" i="4"/>
  <c r="A58" i="4"/>
  <c r="A123" i="4"/>
  <c r="A43" i="4"/>
  <c r="A118" i="4"/>
  <c r="A50" i="4"/>
  <c r="A85" i="4"/>
  <c r="A28" i="4"/>
  <c r="A93" i="4"/>
  <c r="A33" i="4"/>
  <c r="A41" i="4"/>
  <c r="A26" i="4"/>
  <c r="A13" i="4"/>
  <c r="A52" i="4"/>
  <c r="A107" i="4"/>
  <c r="A124" i="4"/>
  <c r="A67" i="4"/>
  <c r="A42" i="4"/>
  <c r="A4" i="19"/>
  <c r="B2" i="4"/>
  <c r="A4" i="45"/>
  <c r="A4" i="18"/>
  <c r="A4" i="21"/>
  <c r="A4" i="34"/>
  <c r="L2" i="35"/>
  <c r="AE11" i="13"/>
  <c r="D16" i="34"/>
  <c r="W33" i="34"/>
  <c r="Y32" i="34"/>
  <c r="D66" i="66"/>
  <c r="D68" i="53"/>
  <c r="T30" i="34"/>
  <c r="C35" i="34"/>
  <c r="F34" i="34"/>
  <c r="F50" i="34"/>
  <c r="T54" i="34"/>
  <c r="D68" i="72"/>
  <c r="D48" i="34"/>
  <c r="C119" i="56"/>
  <c r="D66" i="54"/>
  <c r="D66" i="60"/>
  <c r="C119" i="67"/>
  <c r="C119" i="65"/>
  <c r="F32" i="34"/>
  <c r="D47" i="34"/>
  <c r="C33" i="34"/>
  <c r="D68" i="60"/>
  <c r="E54" i="34"/>
  <c r="D68" i="59"/>
  <c r="D68" i="68"/>
  <c r="X32" i="34"/>
  <c r="D68" i="71"/>
  <c r="C46" i="34"/>
  <c r="D37" i="34"/>
  <c r="F31" i="34"/>
  <c r="D66" i="65"/>
  <c r="E47" i="34"/>
  <c r="D41" i="34"/>
  <c r="C119" i="57"/>
  <c r="D68" i="55"/>
  <c r="D68" i="67"/>
  <c r="T32" i="34"/>
  <c r="C119" i="64"/>
  <c r="D66" i="62"/>
  <c r="D66" i="50"/>
  <c r="D66" i="72"/>
  <c r="C42" i="34"/>
  <c r="T47" i="34"/>
  <c r="C119" i="60"/>
  <c r="F35" i="34"/>
  <c r="D66" i="4"/>
  <c r="D66" i="56"/>
  <c r="C44" i="34"/>
  <c r="C119" i="58"/>
  <c r="C48" i="34"/>
  <c r="D66" i="61"/>
  <c r="C119" i="55"/>
  <c r="E51" i="34"/>
  <c r="D35" i="34"/>
  <c r="T48" i="34"/>
  <c r="C45" i="34"/>
  <c r="C47" i="34"/>
  <c r="D66" i="51"/>
  <c r="F33" i="34"/>
  <c r="D34" i="34"/>
  <c r="E42" i="34"/>
  <c r="D66" i="71"/>
  <c r="D68" i="66"/>
  <c r="D44" i="34"/>
  <c r="F51" i="34"/>
  <c r="C119" i="62"/>
  <c r="C119" i="63"/>
  <c r="C119" i="53"/>
  <c r="T35" i="34"/>
  <c r="E50" i="34"/>
  <c r="D40" i="34"/>
  <c r="D66" i="68"/>
  <c r="D68" i="51"/>
  <c r="D68" i="61"/>
  <c r="C31" i="34"/>
  <c r="X31" i="34"/>
  <c r="C50" i="34"/>
  <c r="D68" i="70"/>
  <c r="D68" i="69"/>
  <c r="C119" i="73"/>
  <c r="D66" i="73"/>
  <c r="C51" i="34"/>
  <c r="F53" i="34"/>
  <c r="D66" i="55"/>
  <c r="T42" i="34"/>
  <c r="T44" i="34"/>
  <c r="X33" i="34"/>
  <c r="D66" i="63"/>
  <c r="C119" i="70"/>
  <c r="T50" i="34"/>
  <c r="D49" i="34"/>
  <c r="T34" i="34"/>
  <c r="D68" i="58"/>
  <c r="D33" i="34"/>
  <c r="F42" i="34"/>
  <c r="E49" i="34"/>
  <c r="C119" i="68"/>
  <c r="C119" i="52"/>
  <c r="C34" i="34"/>
  <c r="E44" i="34"/>
  <c r="D68" i="73"/>
  <c r="F38" i="34"/>
  <c r="C119" i="71"/>
  <c r="D53" i="34"/>
  <c r="D66" i="67"/>
  <c r="D51" i="34"/>
  <c r="D66" i="58"/>
  <c r="D68" i="57"/>
  <c r="C119" i="51"/>
  <c r="D66" i="57"/>
  <c r="D31" i="34"/>
  <c r="T36" i="34"/>
  <c r="C119" i="50"/>
  <c r="F54" i="34"/>
  <c r="E52" i="34"/>
  <c r="F47" i="34"/>
  <c r="D54" i="34"/>
  <c r="E46" i="34"/>
  <c r="Z32" i="34"/>
  <c r="C54" i="34"/>
  <c r="F40" i="34"/>
  <c r="D66" i="70"/>
  <c r="T51" i="34"/>
  <c r="D42" i="34"/>
  <c r="D36" i="34"/>
  <c r="C119" i="59"/>
  <c r="D68" i="50"/>
  <c r="D66" i="64"/>
  <c r="D68" i="54"/>
  <c r="D66" i="52"/>
  <c r="F44" i="34"/>
  <c r="D68" i="4"/>
  <c r="D68" i="62"/>
  <c r="T31" i="34"/>
  <c r="C38" i="34"/>
  <c r="F41" i="34"/>
  <c r="C119" i="61"/>
  <c r="D68" i="65"/>
  <c r="E53" i="34"/>
  <c r="C41" i="34"/>
  <c r="C40" i="34"/>
  <c r="D68" i="64"/>
  <c r="T46" i="34"/>
  <c r="C119" i="4"/>
  <c r="T40" i="34"/>
  <c r="Z31" i="34"/>
  <c r="C119" i="72"/>
  <c r="T33" i="34"/>
  <c r="C53" i="34"/>
  <c r="T53" i="34"/>
  <c r="C119" i="54"/>
  <c r="F46" i="34"/>
  <c r="C119" i="69"/>
  <c r="E48" i="34"/>
  <c r="D68" i="63"/>
  <c r="F39" i="34"/>
  <c r="C119" i="66"/>
  <c r="Z30" i="34"/>
  <c r="D50" i="34"/>
  <c r="D66" i="69"/>
  <c r="F48" i="34"/>
  <c r="T38" i="34"/>
  <c r="D46" i="34"/>
  <c r="D66" i="59"/>
  <c r="T41" i="34"/>
  <c r="D38" i="34"/>
  <c r="D68" i="56"/>
  <c r="D66" i="53"/>
  <c r="D68" i="52"/>
  <c r="D43" i="73" l="1"/>
  <c r="D67" i="73"/>
  <c r="D74" i="73"/>
  <c r="D99" i="73" s="1"/>
  <c r="O54" i="73"/>
  <c r="H54" i="73"/>
  <c r="I54" i="73"/>
  <c r="N54" i="73"/>
  <c r="P54" i="73"/>
  <c r="L54" i="73"/>
  <c r="M54" i="73"/>
  <c r="K54" i="73"/>
  <c r="J54" i="73"/>
  <c r="Q54" i="73"/>
  <c r="D67" i="72"/>
  <c r="D74" i="72"/>
  <c r="D99" i="72" s="1"/>
  <c r="D43" i="72"/>
  <c r="J54" i="72"/>
  <c r="K54" i="72"/>
  <c r="H54" i="72"/>
  <c r="Q54" i="72"/>
  <c r="M54" i="72"/>
  <c r="I54" i="72"/>
  <c r="P54" i="72"/>
  <c r="N54" i="72"/>
  <c r="L54" i="72"/>
  <c r="O54" i="72"/>
  <c r="D43" i="71"/>
  <c r="D67" i="71"/>
  <c r="D74" i="71"/>
  <c r="D99" i="71" s="1"/>
  <c r="I54" i="71"/>
  <c r="H54" i="71"/>
  <c r="O54" i="71"/>
  <c r="K54" i="71"/>
  <c r="M54" i="71"/>
  <c r="J54" i="71"/>
  <c r="N54" i="71"/>
  <c r="Q54" i="71"/>
  <c r="L54" i="71"/>
  <c r="P54" i="71"/>
  <c r="D67" i="70"/>
  <c r="D74" i="70"/>
  <c r="D99" i="70" s="1"/>
  <c r="D43" i="70"/>
  <c r="P54" i="70"/>
  <c r="H54" i="70"/>
  <c r="K54" i="70"/>
  <c r="M54" i="70"/>
  <c r="O54" i="70"/>
  <c r="Q54" i="70"/>
  <c r="N54" i="70"/>
  <c r="I54" i="70"/>
  <c r="L54" i="70"/>
  <c r="J54" i="70"/>
  <c r="D67" i="69"/>
  <c r="D74" i="69"/>
  <c r="D99" i="69" s="1"/>
  <c r="D43" i="69"/>
  <c r="H54" i="69"/>
  <c r="N54" i="69"/>
  <c r="K54" i="69"/>
  <c r="O54" i="69"/>
  <c r="M54" i="69"/>
  <c r="Q54" i="69"/>
  <c r="L54" i="69"/>
  <c r="I54" i="69"/>
  <c r="P54" i="69"/>
  <c r="J54" i="69"/>
  <c r="D43" i="68"/>
  <c r="D67" i="68"/>
  <c r="D74" i="68"/>
  <c r="D99" i="68" s="1"/>
  <c r="O54" i="68"/>
  <c r="I54" i="68"/>
  <c r="P54" i="68"/>
  <c r="J54" i="68"/>
  <c r="N54" i="68"/>
  <c r="Q54" i="68"/>
  <c r="L54" i="68"/>
  <c r="M54" i="68"/>
  <c r="K54" i="68"/>
  <c r="H54" i="68"/>
  <c r="D74" i="67"/>
  <c r="D99" i="67" s="1"/>
  <c r="D67" i="67"/>
  <c r="D43" i="67"/>
  <c r="O54" i="67"/>
  <c r="P54" i="67"/>
  <c r="J54" i="67"/>
  <c r="L54" i="67"/>
  <c r="Q54" i="67"/>
  <c r="K54" i="67"/>
  <c r="H54" i="67"/>
  <c r="N54" i="67"/>
  <c r="I54" i="67"/>
  <c r="M54" i="67"/>
  <c r="D67" i="66"/>
  <c r="D74" i="66"/>
  <c r="D99" i="66" s="1"/>
  <c r="D43" i="66"/>
  <c r="O54" i="66"/>
  <c r="L54" i="66"/>
  <c r="N54" i="66"/>
  <c r="H54" i="66"/>
  <c r="J54" i="66"/>
  <c r="I54" i="66"/>
  <c r="M54" i="66"/>
  <c r="K54" i="66"/>
  <c r="Q54" i="66"/>
  <c r="P54" i="66"/>
  <c r="H54" i="65"/>
  <c r="D43" i="65"/>
  <c r="D67" i="65"/>
  <c r="D74" i="65"/>
  <c r="D99" i="65" s="1"/>
  <c r="Q54" i="65"/>
  <c r="K54" i="65"/>
  <c r="L54" i="65"/>
  <c r="P54" i="65"/>
  <c r="N54" i="65"/>
  <c r="M54" i="65"/>
  <c r="O54" i="65"/>
  <c r="J54" i="65"/>
  <c r="I54" i="65"/>
  <c r="P54" i="63"/>
  <c r="D43" i="63"/>
  <c r="D67" i="63"/>
  <c r="D74" i="63"/>
  <c r="D99" i="63" s="1"/>
  <c r="L54" i="63"/>
  <c r="K54" i="63"/>
  <c r="J54" i="63"/>
  <c r="N54" i="63"/>
  <c r="H54" i="63"/>
  <c r="Q54" i="63"/>
  <c r="I54" i="63"/>
  <c r="M54" i="63"/>
  <c r="O54" i="63"/>
  <c r="D43" i="62"/>
  <c r="D67" i="62"/>
  <c r="D74" i="62"/>
  <c r="D99" i="62" s="1"/>
  <c r="M54" i="62"/>
  <c r="J54" i="62"/>
  <c r="Q54" i="62"/>
  <c r="I54" i="62"/>
  <c r="O54" i="62"/>
  <c r="P54" i="62"/>
  <c r="N54" i="62"/>
  <c r="H54" i="62"/>
  <c r="L54" i="62"/>
  <c r="K54" i="62"/>
  <c r="D43" i="61"/>
  <c r="D74" i="61"/>
  <c r="D99" i="61" s="1"/>
  <c r="D67" i="61"/>
  <c r="I54" i="61"/>
  <c r="N54" i="61"/>
  <c r="H54" i="61"/>
  <c r="M54" i="61"/>
  <c r="J54" i="61"/>
  <c r="K54" i="61"/>
  <c r="P54" i="61"/>
  <c r="Q54" i="61"/>
  <c r="L54" i="61"/>
  <c r="O54" i="61"/>
  <c r="D67" i="64"/>
  <c r="D74" i="64"/>
  <c r="D99" i="64" s="1"/>
  <c r="D43" i="64"/>
  <c r="J54" i="64"/>
  <c r="Q54" i="64"/>
  <c r="O54" i="64"/>
  <c r="M54" i="64"/>
  <c r="I54" i="64"/>
  <c r="K54" i="64"/>
  <c r="L54" i="64"/>
  <c r="N54" i="64"/>
  <c r="H54" i="64"/>
  <c r="E42" i="45"/>
  <c r="G51" i="34"/>
  <c r="F42" i="45" s="1"/>
  <c r="B42" i="45"/>
  <c r="C42" i="45" s="1"/>
  <c r="B45" i="45"/>
  <c r="G54" i="34"/>
  <c r="F45" i="45" s="1"/>
  <c r="E45" i="45"/>
  <c r="E44" i="45"/>
  <c r="G53" i="34"/>
  <c r="F44" i="45" s="1"/>
  <c r="B44" i="45"/>
  <c r="B41" i="45"/>
  <c r="E41" i="45"/>
  <c r="G50" i="34"/>
  <c r="F41" i="45" s="1"/>
  <c r="B39" i="45"/>
  <c r="E39" i="45"/>
  <c r="G48" i="34"/>
  <c r="F39" i="45" s="1"/>
  <c r="B38" i="45"/>
  <c r="G47" i="34"/>
  <c r="F38" i="45" s="1"/>
  <c r="E38" i="45"/>
  <c r="E37" i="45"/>
  <c r="G46" i="34"/>
  <c r="F37" i="45" s="1"/>
  <c r="B37" i="45"/>
  <c r="B36" i="45"/>
  <c r="E35" i="45"/>
  <c r="G44" i="34"/>
  <c r="F35" i="45" s="1"/>
  <c r="B35" i="45"/>
  <c r="B33" i="45"/>
  <c r="G42" i="34"/>
  <c r="F33" i="45" s="1"/>
  <c r="E33" i="45"/>
  <c r="E32" i="45"/>
  <c r="B32" i="45"/>
  <c r="E31" i="45"/>
  <c r="B31" i="45"/>
  <c r="E30" i="45"/>
  <c r="B29" i="45"/>
  <c r="E29" i="45"/>
  <c r="E26" i="45"/>
  <c r="B26" i="45"/>
  <c r="E25" i="45"/>
  <c r="B25" i="45"/>
  <c r="D25" i="45" s="1"/>
  <c r="B24" i="45"/>
  <c r="C24" i="45" s="1"/>
  <c r="E24" i="45"/>
  <c r="E23" i="45"/>
  <c r="E22" i="45"/>
  <c r="B22" i="45"/>
  <c r="D22" i="45" s="1"/>
  <c r="D74" i="4"/>
  <c r="D99" i="4" s="1"/>
  <c r="AA90" i="71"/>
  <c r="A87" i="71"/>
  <c r="AA94" i="66"/>
  <c r="A93" i="66"/>
  <c r="AA94" i="65"/>
  <c r="A93" i="65"/>
  <c r="AA94" i="61"/>
  <c r="A93" i="61"/>
  <c r="D67" i="60"/>
  <c r="D74" i="60"/>
  <c r="D99" i="60" s="1"/>
  <c r="D100" i="60" s="1"/>
  <c r="D43" i="60"/>
  <c r="L54" i="60"/>
  <c r="N54" i="60"/>
  <c r="H54" i="60"/>
  <c r="P54" i="60"/>
  <c r="I54" i="60"/>
  <c r="M54" i="60"/>
  <c r="J54" i="60"/>
  <c r="Q54" i="60"/>
  <c r="O54" i="60"/>
  <c r="K54" i="60"/>
  <c r="D67" i="59"/>
  <c r="D74" i="59"/>
  <c r="D99" i="59" s="1"/>
  <c r="D100" i="59" s="1"/>
  <c r="D43" i="59"/>
  <c r="N54" i="59"/>
  <c r="H54" i="59"/>
  <c r="M54" i="59"/>
  <c r="I54" i="59"/>
  <c r="P54" i="59"/>
  <c r="Q54" i="59"/>
  <c r="J54" i="59"/>
  <c r="K54" i="59"/>
  <c r="O54" i="59"/>
  <c r="L54" i="59"/>
  <c r="D67" i="58"/>
  <c r="D74" i="58"/>
  <c r="D99" i="58" s="1"/>
  <c r="D100" i="58" s="1"/>
  <c r="D43" i="58"/>
  <c r="I54" i="58"/>
  <c r="Q54" i="58"/>
  <c r="L54" i="58"/>
  <c r="H54" i="58"/>
  <c r="J54" i="58"/>
  <c r="K54" i="58"/>
  <c r="N54" i="58"/>
  <c r="O54" i="58"/>
  <c r="M54" i="58"/>
  <c r="P54" i="58"/>
  <c r="D43" i="57"/>
  <c r="D67" i="57"/>
  <c r="D74" i="57"/>
  <c r="D99" i="57" s="1"/>
  <c r="D100" i="57" s="1"/>
  <c r="N54" i="57"/>
  <c r="J54" i="57"/>
  <c r="I54" i="57"/>
  <c r="O54" i="57"/>
  <c r="M54" i="57"/>
  <c r="L54" i="57"/>
  <c r="K54" i="57"/>
  <c r="Q54" i="57"/>
  <c r="H54" i="57"/>
  <c r="P54" i="57"/>
  <c r="D43" i="56"/>
  <c r="D67" i="56"/>
  <c r="D74" i="56"/>
  <c r="D99" i="56" s="1"/>
  <c r="D100" i="56" s="1"/>
  <c r="Q54" i="56"/>
  <c r="I54" i="56"/>
  <c r="N54" i="56"/>
  <c r="J54" i="56"/>
  <c r="O54" i="56"/>
  <c r="K54" i="56"/>
  <c r="P54" i="56"/>
  <c r="L54" i="56"/>
  <c r="H54" i="56"/>
  <c r="M54" i="56"/>
  <c r="AA90" i="56"/>
  <c r="A87" i="56"/>
  <c r="D67" i="55"/>
  <c r="D74" i="55"/>
  <c r="D99" i="55" s="1"/>
  <c r="D100" i="55" s="1"/>
  <c r="D43" i="55"/>
  <c r="AA94" i="55"/>
  <c r="A93" i="55"/>
  <c r="N54" i="55"/>
  <c r="J54" i="55"/>
  <c r="H54" i="55"/>
  <c r="M54" i="55"/>
  <c r="P54" i="55"/>
  <c r="O54" i="55"/>
  <c r="I54" i="55"/>
  <c r="L54" i="55"/>
  <c r="Q54" i="55"/>
  <c r="K54" i="55"/>
  <c r="D67" i="54"/>
  <c r="D74" i="54"/>
  <c r="D99" i="54" s="1"/>
  <c r="D100" i="54" s="1"/>
  <c r="D43" i="54"/>
  <c r="J54" i="54"/>
  <c r="N54" i="54"/>
  <c r="I54" i="54"/>
  <c r="O54" i="54"/>
  <c r="H54" i="54"/>
  <c r="L54" i="54"/>
  <c r="M54" i="54"/>
  <c r="K54" i="54"/>
  <c r="P54" i="54"/>
  <c r="Q54" i="54"/>
  <c r="D43" i="53"/>
  <c r="D67" i="53"/>
  <c r="D74" i="53"/>
  <c r="D99" i="53" s="1"/>
  <c r="D100" i="53" s="1"/>
  <c r="AA94" i="53"/>
  <c r="A93" i="53"/>
  <c r="N54" i="53"/>
  <c r="M54" i="53"/>
  <c r="P54" i="53"/>
  <c r="J54" i="53"/>
  <c r="O54" i="53"/>
  <c r="K54" i="53"/>
  <c r="I54" i="53"/>
  <c r="Q54" i="53"/>
  <c r="H54" i="53"/>
  <c r="L54" i="53"/>
  <c r="D43" i="52"/>
  <c r="D67" i="52"/>
  <c r="D74" i="52"/>
  <c r="D99" i="52" s="1"/>
  <c r="D100" i="52" s="1"/>
  <c r="N54" i="52"/>
  <c r="O54" i="52"/>
  <c r="L54" i="52"/>
  <c r="M54" i="52"/>
  <c r="J54" i="52"/>
  <c r="H54" i="52"/>
  <c r="I54" i="52"/>
  <c r="K54" i="52"/>
  <c r="P54" i="52"/>
  <c r="Q54" i="52"/>
  <c r="AA94" i="52"/>
  <c r="A93" i="52"/>
  <c r="D43" i="51"/>
  <c r="D67" i="51"/>
  <c r="D74" i="51"/>
  <c r="D99" i="51" s="1"/>
  <c r="D100" i="51" s="1"/>
  <c r="AA94" i="51"/>
  <c r="A93" i="51"/>
  <c r="N54" i="51"/>
  <c r="K54" i="51"/>
  <c r="H54" i="51"/>
  <c r="L54" i="51"/>
  <c r="P54" i="51"/>
  <c r="I54" i="51"/>
  <c r="O54" i="51"/>
  <c r="Q54" i="51"/>
  <c r="J54" i="51"/>
  <c r="M54" i="51"/>
  <c r="D67" i="50"/>
  <c r="D74" i="50"/>
  <c r="D99" i="50" s="1"/>
  <c r="D100" i="50" s="1"/>
  <c r="D43" i="50"/>
  <c r="H55" i="4"/>
  <c r="K54" i="50"/>
  <c r="Q54" i="50"/>
  <c r="O54" i="50"/>
  <c r="H54" i="50"/>
  <c r="I54" i="50"/>
  <c r="J54" i="50"/>
  <c r="L54" i="50"/>
  <c r="N54" i="50"/>
  <c r="M54" i="50"/>
  <c r="P54" i="50"/>
  <c r="D43" i="4"/>
  <c r="H54" i="4"/>
  <c r="D67" i="4"/>
  <c r="J54" i="4"/>
  <c r="I54" i="4"/>
  <c r="N54" i="4"/>
  <c r="L54" i="4"/>
  <c r="L55" i="4" s="1"/>
  <c r="M54" i="4"/>
  <c r="K54" i="4"/>
  <c r="P54" i="4"/>
  <c r="Q54" i="4"/>
  <c r="O54" i="4"/>
  <c r="A33" i="35"/>
  <c r="AE9" i="13"/>
  <c r="AF9" i="13"/>
  <c r="Y33" i="34"/>
  <c r="W34" i="34"/>
  <c r="F49" i="34"/>
  <c r="F45" i="34"/>
  <c r="E43" i="34"/>
  <c r="X34" i="34"/>
  <c r="T39" i="34"/>
  <c r="T49" i="34"/>
  <c r="F36" i="34"/>
  <c r="E45" i="34"/>
  <c r="C37" i="34"/>
  <c r="F52" i="34"/>
  <c r="D30" i="34"/>
  <c r="C49" i="34"/>
  <c r="T37" i="34"/>
  <c r="D39" i="34"/>
  <c r="D52" i="34"/>
  <c r="C36" i="34"/>
  <c r="C43" i="34"/>
  <c r="Z33" i="34"/>
  <c r="T45" i="34"/>
  <c r="T52" i="34"/>
  <c r="C39" i="34"/>
  <c r="T43" i="34"/>
  <c r="F30" i="34"/>
  <c r="D43" i="34"/>
  <c r="C52" i="34"/>
  <c r="D45" i="34"/>
  <c r="C30" i="34"/>
  <c r="F37" i="34"/>
  <c r="D32" i="34"/>
  <c r="F43" i="34"/>
  <c r="C32" i="34"/>
  <c r="I121" i="73" l="1"/>
  <c r="I124" i="73" s="1"/>
  <c r="J121" i="73"/>
  <c r="J124" i="73" s="1"/>
  <c r="Q121" i="73"/>
  <c r="Q124" i="73" s="1"/>
  <c r="H121" i="73"/>
  <c r="K121" i="73"/>
  <c r="K124" i="73" s="1"/>
  <c r="O121" i="73"/>
  <c r="O124" i="73" s="1"/>
  <c r="P121" i="73"/>
  <c r="P124" i="73" s="1"/>
  <c r="L121" i="73"/>
  <c r="L124" i="73" s="1"/>
  <c r="M121" i="73"/>
  <c r="M124" i="73" s="1"/>
  <c r="N121" i="73"/>
  <c r="N124" i="73" s="1"/>
  <c r="D54" i="73"/>
  <c r="D102" i="73"/>
  <c r="D100" i="73"/>
  <c r="I121" i="72"/>
  <c r="I124" i="72" s="1"/>
  <c r="O121" i="72"/>
  <c r="O124" i="72" s="1"/>
  <c r="M121" i="72"/>
  <c r="M124" i="72" s="1"/>
  <c r="Q121" i="72"/>
  <c r="Q124" i="72" s="1"/>
  <c r="K121" i="72"/>
  <c r="K124" i="72" s="1"/>
  <c r="J121" i="72"/>
  <c r="J124" i="72" s="1"/>
  <c r="H121" i="72"/>
  <c r="N121" i="72"/>
  <c r="N124" i="72" s="1"/>
  <c r="L121" i="72"/>
  <c r="L124" i="72" s="1"/>
  <c r="P121" i="72"/>
  <c r="P124" i="72" s="1"/>
  <c r="D54" i="72"/>
  <c r="D100" i="72"/>
  <c r="D102" i="72"/>
  <c r="K121" i="71"/>
  <c r="K124" i="71" s="1"/>
  <c r="Q121" i="71"/>
  <c r="Q124" i="71" s="1"/>
  <c r="O121" i="71"/>
  <c r="O124" i="71" s="1"/>
  <c r="I121" i="71"/>
  <c r="I124" i="71" s="1"/>
  <c r="L121" i="71"/>
  <c r="L124" i="71" s="1"/>
  <c r="M121" i="71"/>
  <c r="M124" i="71" s="1"/>
  <c r="H121" i="71"/>
  <c r="P121" i="71"/>
  <c r="P124" i="71" s="1"/>
  <c r="N121" i="71"/>
  <c r="N124" i="71" s="1"/>
  <c r="J121" i="71"/>
  <c r="J124" i="71" s="1"/>
  <c r="D54" i="71"/>
  <c r="D100" i="71"/>
  <c r="D102" i="71"/>
  <c r="D54" i="70"/>
  <c r="P121" i="70"/>
  <c r="P124" i="70" s="1"/>
  <c r="M121" i="70"/>
  <c r="M124" i="70" s="1"/>
  <c r="H121" i="70"/>
  <c r="I121" i="70"/>
  <c r="I124" i="70" s="1"/>
  <c r="N121" i="70"/>
  <c r="N124" i="70" s="1"/>
  <c r="L121" i="70"/>
  <c r="L124" i="70" s="1"/>
  <c r="Q121" i="70"/>
  <c r="Q124" i="70" s="1"/>
  <c r="O121" i="70"/>
  <c r="O124" i="70" s="1"/>
  <c r="J121" i="70"/>
  <c r="J124" i="70" s="1"/>
  <c r="K121" i="70"/>
  <c r="K124" i="70" s="1"/>
  <c r="D102" i="70"/>
  <c r="D100" i="70"/>
  <c r="P121" i="69"/>
  <c r="P124" i="69" s="1"/>
  <c r="N121" i="69"/>
  <c r="N124" i="69" s="1"/>
  <c r="J121" i="69"/>
  <c r="J124" i="69" s="1"/>
  <c r="K121" i="69"/>
  <c r="K124" i="69" s="1"/>
  <c r="H121" i="69"/>
  <c r="Q121" i="69"/>
  <c r="Q124" i="69" s="1"/>
  <c r="O121" i="69"/>
  <c r="O124" i="69" s="1"/>
  <c r="L121" i="69"/>
  <c r="L124" i="69" s="1"/>
  <c r="M121" i="69"/>
  <c r="M124" i="69" s="1"/>
  <c r="I121" i="69"/>
  <c r="I124" i="69" s="1"/>
  <c r="D54" i="69"/>
  <c r="D100" i="69"/>
  <c r="D102" i="69"/>
  <c r="J121" i="68"/>
  <c r="J124" i="68" s="1"/>
  <c r="M121" i="68"/>
  <c r="M124" i="68" s="1"/>
  <c r="Q121" i="68"/>
  <c r="Q124" i="68" s="1"/>
  <c r="H121" i="68"/>
  <c r="K121" i="68"/>
  <c r="K124" i="68" s="1"/>
  <c r="I121" i="68"/>
  <c r="I124" i="68" s="1"/>
  <c r="L121" i="68"/>
  <c r="L124" i="68" s="1"/>
  <c r="N121" i="68"/>
  <c r="N124" i="68" s="1"/>
  <c r="O121" i="68"/>
  <c r="O124" i="68" s="1"/>
  <c r="P121" i="68"/>
  <c r="P124" i="68" s="1"/>
  <c r="D100" i="68"/>
  <c r="D102" i="68"/>
  <c r="D54" i="68"/>
  <c r="D54" i="67"/>
  <c r="P121" i="67"/>
  <c r="P124" i="67" s="1"/>
  <c r="N121" i="67"/>
  <c r="N124" i="67" s="1"/>
  <c r="J121" i="67"/>
  <c r="J124" i="67" s="1"/>
  <c r="K121" i="67"/>
  <c r="K124" i="67" s="1"/>
  <c r="L121" i="67"/>
  <c r="L124" i="67" s="1"/>
  <c r="H121" i="67"/>
  <c r="I121" i="67"/>
  <c r="I124" i="67" s="1"/>
  <c r="Q121" i="67"/>
  <c r="Q124" i="67" s="1"/>
  <c r="M121" i="67"/>
  <c r="M124" i="67" s="1"/>
  <c r="O121" i="67"/>
  <c r="O124" i="67" s="1"/>
  <c r="D100" i="67"/>
  <c r="D102" i="67"/>
  <c r="D54" i="66"/>
  <c r="L121" i="66"/>
  <c r="L124" i="66" s="1"/>
  <c r="O121" i="66"/>
  <c r="O124" i="66" s="1"/>
  <c r="K121" i="66"/>
  <c r="K124" i="66" s="1"/>
  <c r="H121" i="66"/>
  <c r="I121" i="66"/>
  <c r="I124" i="66" s="1"/>
  <c r="P121" i="66"/>
  <c r="P124" i="66" s="1"/>
  <c r="Q121" i="66"/>
  <c r="Q124" i="66" s="1"/>
  <c r="N121" i="66"/>
  <c r="N124" i="66" s="1"/>
  <c r="M121" i="66"/>
  <c r="M124" i="66" s="1"/>
  <c r="J121" i="66"/>
  <c r="J124" i="66" s="1"/>
  <c r="D100" i="66"/>
  <c r="D102" i="66"/>
  <c r="D54" i="65"/>
  <c r="I121" i="65"/>
  <c r="I124" i="65" s="1"/>
  <c r="N121" i="65"/>
  <c r="N124" i="65" s="1"/>
  <c r="Q121" i="65"/>
  <c r="Q124" i="65" s="1"/>
  <c r="O121" i="65"/>
  <c r="O124" i="65" s="1"/>
  <c r="P121" i="65"/>
  <c r="P124" i="65" s="1"/>
  <c r="M121" i="65"/>
  <c r="M124" i="65" s="1"/>
  <c r="J121" i="65"/>
  <c r="J124" i="65" s="1"/>
  <c r="K121" i="65"/>
  <c r="K124" i="65" s="1"/>
  <c r="H121" i="65"/>
  <c r="L121" i="65"/>
  <c r="L124" i="65" s="1"/>
  <c r="D100" i="65"/>
  <c r="D102" i="65"/>
  <c r="D54" i="63"/>
  <c r="N121" i="63"/>
  <c r="N124" i="63" s="1"/>
  <c r="L121" i="63"/>
  <c r="L124" i="63" s="1"/>
  <c r="H121" i="63"/>
  <c r="O121" i="63"/>
  <c r="O124" i="63" s="1"/>
  <c r="J121" i="63"/>
  <c r="J124" i="63" s="1"/>
  <c r="K121" i="63"/>
  <c r="K124" i="63" s="1"/>
  <c r="M121" i="63"/>
  <c r="M124" i="63" s="1"/>
  <c r="P121" i="63"/>
  <c r="P124" i="63" s="1"/>
  <c r="Q121" i="63"/>
  <c r="Q124" i="63" s="1"/>
  <c r="I121" i="63"/>
  <c r="I124" i="63" s="1"/>
  <c r="D100" i="63"/>
  <c r="D102" i="63"/>
  <c r="D54" i="62"/>
  <c r="J121" i="62"/>
  <c r="J124" i="62" s="1"/>
  <c r="O121" i="62"/>
  <c r="O124" i="62" s="1"/>
  <c r="M121" i="62"/>
  <c r="M124" i="62" s="1"/>
  <c r="K121" i="62"/>
  <c r="K124" i="62" s="1"/>
  <c r="L121" i="62"/>
  <c r="L124" i="62" s="1"/>
  <c r="I121" i="62"/>
  <c r="I124" i="62" s="1"/>
  <c r="H121" i="62"/>
  <c r="P121" i="62"/>
  <c r="P124" i="62" s="1"/>
  <c r="Q121" i="62"/>
  <c r="Q124" i="62" s="1"/>
  <c r="N121" i="62"/>
  <c r="N124" i="62" s="1"/>
  <c r="D100" i="62"/>
  <c r="D102" i="62"/>
  <c r="D54" i="61"/>
  <c r="N121" i="61"/>
  <c r="N124" i="61" s="1"/>
  <c r="Q121" i="61"/>
  <c r="Q124" i="61" s="1"/>
  <c r="J121" i="61"/>
  <c r="J124" i="61" s="1"/>
  <c r="P121" i="61"/>
  <c r="P124" i="61" s="1"/>
  <c r="I121" i="61"/>
  <c r="I124" i="61" s="1"/>
  <c r="L121" i="61"/>
  <c r="L124" i="61" s="1"/>
  <c r="O121" i="61"/>
  <c r="O124" i="61" s="1"/>
  <c r="H121" i="61"/>
  <c r="K121" i="61"/>
  <c r="K124" i="61" s="1"/>
  <c r="M121" i="61"/>
  <c r="M124" i="61" s="1"/>
  <c r="D102" i="61"/>
  <c r="D100" i="61"/>
  <c r="D54" i="64"/>
  <c r="M121" i="64"/>
  <c r="M124" i="64" s="1"/>
  <c r="J121" i="64"/>
  <c r="J124" i="64" s="1"/>
  <c r="P121" i="64"/>
  <c r="P124" i="64" s="1"/>
  <c r="K121" i="64"/>
  <c r="K124" i="64" s="1"/>
  <c r="I121" i="64"/>
  <c r="I124" i="64" s="1"/>
  <c r="H121" i="64"/>
  <c r="L121" i="64"/>
  <c r="L124" i="64" s="1"/>
  <c r="O121" i="64"/>
  <c r="O124" i="64" s="1"/>
  <c r="Q121" i="64"/>
  <c r="Q124" i="64" s="1"/>
  <c r="N121" i="64"/>
  <c r="N124" i="64" s="1"/>
  <c r="D100" i="64"/>
  <c r="D102" i="64"/>
  <c r="B30" i="45"/>
  <c r="D30" i="45" s="1"/>
  <c r="B43" i="45"/>
  <c r="D43" i="45" s="1"/>
  <c r="E43" i="45"/>
  <c r="G52" i="34"/>
  <c r="F43" i="45" s="1"/>
  <c r="B23" i="45"/>
  <c r="C23" i="45" s="1"/>
  <c r="E36" i="45"/>
  <c r="G45" i="34"/>
  <c r="F36" i="45" s="1"/>
  <c r="G49" i="34"/>
  <c r="F40" i="45" s="1"/>
  <c r="E40" i="45"/>
  <c r="E34" i="45"/>
  <c r="G43" i="34"/>
  <c r="F34" i="45" s="1"/>
  <c r="B27" i="45"/>
  <c r="D27" i="45" s="1"/>
  <c r="E27" i="45"/>
  <c r="B34" i="45"/>
  <c r="C34" i="45" s="1"/>
  <c r="E28" i="45"/>
  <c r="B21" i="45"/>
  <c r="C21" i="45" s="1"/>
  <c r="E21" i="45"/>
  <c r="B28" i="45"/>
  <c r="D28" i="45" s="1"/>
  <c r="B40" i="45"/>
  <c r="D40" i="45" s="1"/>
  <c r="D42" i="45"/>
  <c r="C45" i="45"/>
  <c r="D45" i="45"/>
  <c r="C44" i="45"/>
  <c r="D44" i="45"/>
  <c r="C41" i="45"/>
  <c r="D41" i="45"/>
  <c r="C39" i="45"/>
  <c r="D39" i="45"/>
  <c r="C38" i="45"/>
  <c r="D38" i="45"/>
  <c r="C37" i="45"/>
  <c r="D37" i="45"/>
  <c r="C36" i="45"/>
  <c r="D36" i="45"/>
  <c r="C35" i="45"/>
  <c r="D35" i="45"/>
  <c r="D33" i="45"/>
  <c r="C33" i="45"/>
  <c r="C32" i="45"/>
  <c r="D32" i="45"/>
  <c r="C31" i="45"/>
  <c r="D31" i="45"/>
  <c r="D29" i="45"/>
  <c r="C29" i="45"/>
  <c r="C25" i="45"/>
  <c r="C26" i="45"/>
  <c r="D26" i="45"/>
  <c r="D24" i="45"/>
  <c r="C22" i="45"/>
  <c r="D102" i="4"/>
  <c r="D55" i="4"/>
  <c r="D33" i="4" s="1"/>
  <c r="D36" i="4" s="1"/>
  <c r="D100" i="4" s="1"/>
  <c r="A90" i="71"/>
  <c r="AA91" i="71"/>
  <c r="AA95" i="66"/>
  <c r="A94" i="66"/>
  <c r="AA95" i="65"/>
  <c r="A94" i="65"/>
  <c r="AA95" i="61"/>
  <c r="A94" i="61"/>
  <c r="D54" i="60"/>
  <c r="D102" i="60"/>
  <c r="H121" i="60"/>
  <c r="I121" i="60"/>
  <c r="I124" i="60" s="1"/>
  <c r="P121" i="60"/>
  <c r="P124" i="60" s="1"/>
  <c r="Q121" i="60"/>
  <c r="Q124" i="60" s="1"/>
  <c r="M121" i="60"/>
  <c r="M124" i="60" s="1"/>
  <c r="N121" i="60"/>
  <c r="N124" i="60" s="1"/>
  <c r="L121" i="60"/>
  <c r="L124" i="60" s="1"/>
  <c r="K121" i="60"/>
  <c r="K124" i="60" s="1"/>
  <c r="O121" i="60"/>
  <c r="O124" i="60" s="1"/>
  <c r="J121" i="60"/>
  <c r="J124" i="60" s="1"/>
  <c r="D54" i="59"/>
  <c r="L121" i="59"/>
  <c r="L124" i="59" s="1"/>
  <c r="P121" i="59"/>
  <c r="P124" i="59" s="1"/>
  <c r="I121" i="59"/>
  <c r="I124" i="59" s="1"/>
  <c r="N121" i="59"/>
  <c r="N124" i="59" s="1"/>
  <c r="Q121" i="59"/>
  <c r="Q124" i="59" s="1"/>
  <c r="M121" i="59"/>
  <c r="M124" i="59" s="1"/>
  <c r="J121" i="59"/>
  <c r="J124" i="59" s="1"/>
  <c r="K121" i="59"/>
  <c r="K124" i="59" s="1"/>
  <c r="H121" i="59"/>
  <c r="O121" i="59"/>
  <c r="O124" i="59" s="1"/>
  <c r="D102" i="59"/>
  <c r="D54" i="58"/>
  <c r="D30" i="58" s="1"/>
  <c r="I121" i="58"/>
  <c r="I124" i="58" s="1"/>
  <c r="N121" i="58"/>
  <c r="N124" i="58" s="1"/>
  <c r="Q121" i="58"/>
  <c r="Q124" i="58" s="1"/>
  <c r="M121" i="58"/>
  <c r="M124" i="58" s="1"/>
  <c r="K121" i="58"/>
  <c r="K124" i="58" s="1"/>
  <c r="H121" i="58"/>
  <c r="O121" i="58"/>
  <c r="O124" i="58" s="1"/>
  <c r="L121" i="58"/>
  <c r="L124" i="58" s="1"/>
  <c r="P121" i="58"/>
  <c r="P124" i="58" s="1"/>
  <c r="J121" i="58"/>
  <c r="J124" i="58" s="1"/>
  <c r="D102" i="58"/>
  <c r="H121" i="57"/>
  <c r="J121" i="57"/>
  <c r="J124" i="57" s="1"/>
  <c r="P121" i="57"/>
  <c r="P124" i="57" s="1"/>
  <c r="Q121" i="57"/>
  <c r="Q124" i="57" s="1"/>
  <c r="M121" i="57"/>
  <c r="M124" i="57" s="1"/>
  <c r="K121" i="57"/>
  <c r="K124" i="57" s="1"/>
  <c r="N121" i="57"/>
  <c r="N124" i="57" s="1"/>
  <c r="L121" i="57"/>
  <c r="L124" i="57" s="1"/>
  <c r="O121" i="57"/>
  <c r="O124" i="57" s="1"/>
  <c r="I121" i="57"/>
  <c r="I124" i="57" s="1"/>
  <c r="D54" i="57"/>
  <c r="D102" i="57"/>
  <c r="A90" i="56"/>
  <c r="AA91" i="56"/>
  <c r="D54" i="56"/>
  <c r="P121" i="56"/>
  <c r="P124" i="56" s="1"/>
  <c r="H121" i="56"/>
  <c r="M121" i="56"/>
  <c r="M124" i="56" s="1"/>
  <c r="N121" i="56"/>
  <c r="N124" i="56" s="1"/>
  <c r="L121" i="56"/>
  <c r="L124" i="56" s="1"/>
  <c r="O121" i="56"/>
  <c r="O124" i="56" s="1"/>
  <c r="K121" i="56"/>
  <c r="K124" i="56" s="1"/>
  <c r="I121" i="56"/>
  <c r="I124" i="56" s="1"/>
  <c r="Q121" i="56"/>
  <c r="Q124" i="56" s="1"/>
  <c r="J121" i="56"/>
  <c r="J124" i="56" s="1"/>
  <c r="D102" i="56"/>
  <c r="D54" i="55"/>
  <c r="M121" i="55"/>
  <c r="M124" i="55" s="1"/>
  <c r="H121" i="55"/>
  <c r="J121" i="55"/>
  <c r="J124" i="55" s="1"/>
  <c r="O121" i="55"/>
  <c r="O124" i="55" s="1"/>
  <c r="P121" i="55"/>
  <c r="P124" i="55" s="1"/>
  <c r="L121" i="55"/>
  <c r="L124" i="55" s="1"/>
  <c r="N121" i="55"/>
  <c r="N124" i="55" s="1"/>
  <c r="K121" i="55"/>
  <c r="K124" i="55" s="1"/>
  <c r="I121" i="55"/>
  <c r="I124" i="55" s="1"/>
  <c r="Q121" i="55"/>
  <c r="Q124" i="55" s="1"/>
  <c r="AA95" i="55"/>
  <c r="A94" i="55"/>
  <c r="D102" i="55"/>
  <c r="D54" i="54"/>
  <c r="N121" i="54"/>
  <c r="N124" i="54" s="1"/>
  <c r="I121" i="54"/>
  <c r="I124" i="54" s="1"/>
  <c r="M121" i="54"/>
  <c r="M124" i="54" s="1"/>
  <c r="H121" i="54"/>
  <c r="Q121" i="54"/>
  <c r="Q124" i="54" s="1"/>
  <c r="P121" i="54"/>
  <c r="P124" i="54" s="1"/>
  <c r="J121" i="54"/>
  <c r="J124" i="54" s="1"/>
  <c r="O121" i="54"/>
  <c r="O124" i="54" s="1"/>
  <c r="K121" i="54"/>
  <c r="K124" i="54" s="1"/>
  <c r="L121" i="54"/>
  <c r="L124" i="54" s="1"/>
  <c r="D102" i="54"/>
  <c r="D54" i="53"/>
  <c r="AA95" i="53"/>
  <c r="A94" i="53"/>
  <c r="M121" i="53"/>
  <c r="M124" i="53" s="1"/>
  <c r="L121" i="53"/>
  <c r="L124" i="53" s="1"/>
  <c r="H121" i="53"/>
  <c r="P121" i="53"/>
  <c r="P124" i="53" s="1"/>
  <c r="J121" i="53"/>
  <c r="J124" i="53" s="1"/>
  <c r="N121" i="53"/>
  <c r="N124" i="53" s="1"/>
  <c r="I121" i="53"/>
  <c r="I124" i="53" s="1"/>
  <c r="O121" i="53"/>
  <c r="O124" i="53" s="1"/>
  <c r="Q121" i="53"/>
  <c r="Q124" i="53" s="1"/>
  <c r="K121" i="53"/>
  <c r="K124" i="53" s="1"/>
  <c r="D102" i="53"/>
  <c r="AA95" i="52"/>
  <c r="A94" i="52"/>
  <c r="D102" i="52"/>
  <c r="M121" i="52"/>
  <c r="M124" i="52" s="1"/>
  <c r="K121" i="52"/>
  <c r="K124" i="52" s="1"/>
  <c r="L121" i="52"/>
  <c r="L124" i="52" s="1"/>
  <c r="J121" i="52"/>
  <c r="J124" i="52" s="1"/>
  <c r="O121" i="52"/>
  <c r="O124" i="52" s="1"/>
  <c r="I121" i="52"/>
  <c r="I124" i="52" s="1"/>
  <c r="Q121" i="52"/>
  <c r="Q124" i="52" s="1"/>
  <c r="N121" i="52"/>
  <c r="N124" i="52" s="1"/>
  <c r="P121" i="52"/>
  <c r="P124" i="52" s="1"/>
  <c r="H121" i="52"/>
  <c r="D54" i="52"/>
  <c r="M121" i="51"/>
  <c r="M124" i="51" s="1"/>
  <c r="L121" i="51"/>
  <c r="L124" i="51" s="1"/>
  <c r="O121" i="51"/>
  <c r="O124" i="51" s="1"/>
  <c r="H121" i="51"/>
  <c r="J121" i="51"/>
  <c r="J124" i="51" s="1"/>
  <c r="P121" i="51"/>
  <c r="P124" i="51" s="1"/>
  <c r="I121" i="51"/>
  <c r="I124" i="51" s="1"/>
  <c r="K121" i="51"/>
  <c r="K124" i="51" s="1"/>
  <c r="N121" i="51"/>
  <c r="N124" i="51" s="1"/>
  <c r="Q121" i="51"/>
  <c r="Q124" i="51" s="1"/>
  <c r="D54" i="51"/>
  <c r="AA95" i="51"/>
  <c r="A94" i="51"/>
  <c r="D102" i="51"/>
  <c r="D54" i="50"/>
  <c r="O121" i="50"/>
  <c r="O124" i="50" s="1"/>
  <c r="N121" i="50"/>
  <c r="N124" i="50" s="1"/>
  <c r="I121" i="50"/>
  <c r="I124" i="50" s="1"/>
  <c r="M121" i="50"/>
  <c r="M124" i="50" s="1"/>
  <c r="H121" i="50"/>
  <c r="P121" i="50"/>
  <c r="P124" i="50" s="1"/>
  <c r="L121" i="50"/>
  <c r="L124" i="50" s="1"/>
  <c r="Q121" i="50"/>
  <c r="Q124" i="50" s="1"/>
  <c r="J121" i="50"/>
  <c r="J124" i="50" s="1"/>
  <c r="K121" i="50"/>
  <c r="K124" i="50" s="1"/>
  <c r="D102" i="50"/>
  <c r="D54" i="4"/>
  <c r="C14" i="45"/>
  <c r="D14" i="45"/>
  <c r="P121" i="4"/>
  <c r="P124" i="4" s="1"/>
  <c r="O121" i="4"/>
  <c r="O124" i="4" s="1"/>
  <c r="K121" i="4"/>
  <c r="H121" i="4"/>
  <c r="I121" i="4"/>
  <c r="Q121" i="4"/>
  <c r="Q124" i="4" s="1"/>
  <c r="L121" i="4"/>
  <c r="L124" i="4" s="1"/>
  <c r="N121" i="4"/>
  <c r="N124" i="4" s="1"/>
  <c r="J121" i="4"/>
  <c r="M121" i="4"/>
  <c r="M124" i="4" s="1"/>
  <c r="A45" i="35"/>
  <c r="A57" i="35" s="1"/>
  <c r="I123" i="4"/>
  <c r="K123" i="4"/>
  <c r="J123" i="4"/>
  <c r="Y34" i="34"/>
  <c r="W35" i="34"/>
  <c r="I47" i="34"/>
  <c r="I36" i="34"/>
  <c r="Z34" i="34"/>
  <c r="I51" i="34"/>
  <c r="I42" i="34"/>
  <c r="I54" i="34"/>
  <c r="I41" i="34"/>
  <c r="I53" i="34"/>
  <c r="I38" i="34"/>
  <c r="I48" i="34"/>
  <c r="I49" i="34"/>
  <c r="I52" i="34"/>
  <c r="X35" i="34"/>
  <c r="I50" i="34"/>
  <c r="I45" i="34"/>
  <c r="I37" i="34"/>
  <c r="I43" i="34"/>
  <c r="I35" i="34"/>
  <c r="I34" i="34"/>
  <c r="I46" i="34"/>
  <c r="I44" i="34"/>
  <c r="I31" i="34"/>
  <c r="I40" i="34"/>
  <c r="I32" i="34"/>
  <c r="J45" i="45" l="1"/>
  <c r="H124" i="73"/>
  <c r="D121" i="73"/>
  <c r="D124" i="73" s="1"/>
  <c r="J44" i="45"/>
  <c r="H124" i="72"/>
  <c r="D121" i="72"/>
  <c r="D124" i="72" s="1"/>
  <c r="J43" i="45"/>
  <c r="D121" i="71"/>
  <c r="D124" i="71" s="1"/>
  <c r="H124" i="71"/>
  <c r="J42" i="45"/>
  <c r="D121" i="70"/>
  <c r="D124" i="70" s="1"/>
  <c r="H124" i="70"/>
  <c r="J41" i="45"/>
  <c r="D121" i="69"/>
  <c r="D124" i="69" s="1"/>
  <c r="H124" i="69"/>
  <c r="J40" i="45"/>
  <c r="H124" i="68"/>
  <c r="D121" i="68"/>
  <c r="D124" i="68" s="1"/>
  <c r="J39" i="45"/>
  <c r="H124" i="67"/>
  <c r="D121" i="67"/>
  <c r="D124" i="67" s="1"/>
  <c r="J38" i="45"/>
  <c r="D121" i="66"/>
  <c r="D124" i="66" s="1"/>
  <c r="H124" i="66"/>
  <c r="J37" i="45"/>
  <c r="H124" i="65"/>
  <c r="D121" i="65"/>
  <c r="D124" i="65" s="1"/>
  <c r="J35" i="45"/>
  <c r="H124" i="63"/>
  <c r="D121" i="63"/>
  <c r="D124" i="63" s="1"/>
  <c r="J34" i="45"/>
  <c r="H124" i="62"/>
  <c r="D121" i="62"/>
  <c r="D124" i="62" s="1"/>
  <c r="J33" i="45"/>
  <c r="D121" i="61"/>
  <c r="D124" i="61" s="1"/>
  <c r="H124" i="61"/>
  <c r="J36" i="45"/>
  <c r="H124" i="64"/>
  <c r="D121" i="64"/>
  <c r="D124" i="64" s="1"/>
  <c r="J25" i="45"/>
  <c r="J31" i="45"/>
  <c r="J29" i="45"/>
  <c r="J22" i="45"/>
  <c r="J28" i="45"/>
  <c r="J27" i="45"/>
  <c r="J23" i="45"/>
  <c r="J32" i="45"/>
  <c r="J26" i="45"/>
  <c r="C43" i="45"/>
  <c r="C30" i="45"/>
  <c r="D23" i="45"/>
  <c r="D21" i="45"/>
  <c r="C40" i="45"/>
  <c r="D34" i="45"/>
  <c r="C27" i="45"/>
  <c r="C28" i="45"/>
  <c r="AA92" i="71"/>
  <c r="A91" i="71"/>
  <c r="AA96" i="66"/>
  <c r="A95" i="66"/>
  <c r="AA96" i="65"/>
  <c r="A95" i="65"/>
  <c r="AA96" i="61"/>
  <c r="A95" i="61"/>
  <c r="H124" i="60"/>
  <c r="D121" i="60"/>
  <c r="D124" i="60" s="1"/>
  <c r="D107" i="60" s="1"/>
  <c r="D30" i="60"/>
  <c r="H124" i="59"/>
  <c r="D121" i="59"/>
  <c r="D124" i="59" s="1"/>
  <c r="D107" i="59" s="1"/>
  <c r="D30" i="59"/>
  <c r="H124" i="58"/>
  <c r="D121" i="58"/>
  <c r="D124" i="58" s="1"/>
  <c r="D107" i="58" s="1"/>
  <c r="D30" i="57"/>
  <c r="H124" i="57"/>
  <c r="D121" i="57"/>
  <c r="D124" i="57" s="1"/>
  <c r="D107" i="57" s="1"/>
  <c r="H124" i="56"/>
  <c r="D121" i="56"/>
  <c r="D124" i="56" s="1"/>
  <c r="D107" i="56" s="1"/>
  <c r="D30" i="56"/>
  <c r="AA92" i="56"/>
  <c r="A91" i="56"/>
  <c r="AA96" i="55"/>
  <c r="A95" i="55"/>
  <c r="H124" i="55"/>
  <c r="D121" i="55"/>
  <c r="D124" i="55" s="1"/>
  <c r="D107" i="55" s="1"/>
  <c r="D30" i="55"/>
  <c r="H124" i="54"/>
  <c r="D121" i="54"/>
  <c r="D124" i="54" s="1"/>
  <c r="D107" i="54" s="1"/>
  <c r="D30" i="54"/>
  <c r="H124" i="53"/>
  <c r="D121" i="53"/>
  <c r="D124" i="53" s="1"/>
  <c r="D107" i="53" s="1"/>
  <c r="AA96" i="53"/>
  <c r="A95" i="53"/>
  <c r="D30" i="53"/>
  <c r="H124" i="52"/>
  <c r="D121" i="52"/>
  <c r="D124" i="52" s="1"/>
  <c r="D107" i="52" s="1"/>
  <c r="D30" i="52"/>
  <c r="AA96" i="52"/>
  <c r="A95" i="52"/>
  <c r="AA96" i="51"/>
  <c r="A95" i="51"/>
  <c r="H124" i="51"/>
  <c r="D121" i="51"/>
  <c r="D124" i="51" s="1"/>
  <c r="D107" i="51" s="1"/>
  <c r="D30" i="51"/>
  <c r="H124" i="50"/>
  <c r="D121" i="50"/>
  <c r="D124" i="50" s="1"/>
  <c r="D107" i="50" s="1"/>
  <c r="D30" i="50"/>
  <c r="D30" i="4"/>
  <c r="D41" i="4"/>
  <c r="H123" i="4"/>
  <c r="D123" i="4" s="1"/>
  <c r="H122" i="4"/>
  <c r="D122" i="4" s="1"/>
  <c r="I124" i="4"/>
  <c r="J124" i="4"/>
  <c r="K124" i="4"/>
  <c r="D121" i="4"/>
  <c r="W36" i="34"/>
  <c r="Y35" i="34"/>
  <c r="I30" i="34"/>
  <c r="I33" i="34"/>
  <c r="E36" i="34"/>
  <c r="I39" i="34"/>
  <c r="E30" i="34"/>
  <c r="E39" i="34"/>
  <c r="E37" i="34"/>
  <c r="E33" i="34"/>
  <c r="E40" i="34"/>
  <c r="E35" i="34"/>
  <c r="X36" i="34"/>
  <c r="E41" i="34"/>
  <c r="E34" i="34"/>
  <c r="E32" i="34"/>
  <c r="E31" i="34"/>
  <c r="E38" i="34"/>
  <c r="Z35" i="34"/>
  <c r="D107" i="73" l="1"/>
  <c r="D106" i="73"/>
  <c r="D107" i="72"/>
  <c r="D106" i="72"/>
  <c r="D107" i="71"/>
  <c r="D106" i="71"/>
  <c r="D107" i="70"/>
  <c r="D106" i="70"/>
  <c r="D107" i="69"/>
  <c r="D106" i="69"/>
  <c r="D107" i="68"/>
  <c r="D106" i="68"/>
  <c r="D107" i="67"/>
  <c r="D106" i="67"/>
  <c r="D107" i="66"/>
  <c r="D106" i="66"/>
  <c r="D107" i="65"/>
  <c r="D106" i="65"/>
  <c r="D107" i="63"/>
  <c r="D106" i="63"/>
  <c r="D107" i="62"/>
  <c r="D106" i="62"/>
  <c r="D107" i="61"/>
  <c r="D106" i="61"/>
  <c r="D107" i="64"/>
  <c r="D106" i="64"/>
  <c r="J21" i="45"/>
  <c r="J30" i="45"/>
  <c r="J24" i="45"/>
  <c r="D12" i="45"/>
  <c r="D46" i="45"/>
  <c r="C46" i="45"/>
  <c r="C12" i="45"/>
  <c r="AA93" i="71"/>
  <c r="A92" i="71"/>
  <c r="AA97" i="66"/>
  <c r="A96" i="66"/>
  <c r="AA97" i="65"/>
  <c r="A96" i="65"/>
  <c r="AA97" i="61"/>
  <c r="A96" i="61"/>
  <c r="G41" i="34"/>
  <c r="F32" i="45" s="1"/>
  <c r="D41" i="60"/>
  <c r="G40" i="34"/>
  <c r="F31" i="45" s="1"/>
  <c r="D41" i="59"/>
  <c r="G39" i="34"/>
  <c r="F30" i="45" s="1"/>
  <c r="D41" i="58"/>
  <c r="G38" i="34"/>
  <c r="F29" i="45" s="1"/>
  <c r="D41" i="57"/>
  <c r="G37" i="34"/>
  <c r="F28" i="45" s="1"/>
  <c r="D41" i="56"/>
  <c r="G36" i="34"/>
  <c r="F27" i="45" s="1"/>
  <c r="D41" i="55"/>
  <c r="G35" i="34"/>
  <c r="F26" i="45" s="1"/>
  <c r="D41" i="54"/>
  <c r="G34" i="34"/>
  <c r="F25" i="45" s="1"/>
  <c r="D41" i="53"/>
  <c r="G33" i="34"/>
  <c r="F24" i="45" s="1"/>
  <c r="D41" i="52"/>
  <c r="G32" i="34"/>
  <c r="F23" i="45" s="1"/>
  <c r="D41" i="51"/>
  <c r="G31" i="34"/>
  <c r="F22" i="45" s="1"/>
  <c r="D41" i="50"/>
  <c r="D106" i="60"/>
  <c r="D106" i="59"/>
  <c r="D106" i="58"/>
  <c r="D106" i="57"/>
  <c r="AA93" i="56"/>
  <c r="A92" i="56"/>
  <c r="D106" i="56"/>
  <c r="D106" i="55"/>
  <c r="AA97" i="55"/>
  <c r="A96" i="55"/>
  <c r="D106" i="54"/>
  <c r="AA97" i="53"/>
  <c r="A96" i="53"/>
  <c r="D106" i="53"/>
  <c r="AA97" i="52"/>
  <c r="A96" i="52"/>
  <c r="D106" i="52"/>
  <c r="D106" i="51"/>
  <c r="AA97" i="51"/>
  <c r="A96" i="51"/>
  <c r="D106" i="50"/>
  <c r="G30" i="34"/>
  <c r="H124" i="4"/>
  <c r="F14" i="45"/>
  <c r="W37" i="34"/>
  <c r="D124" i="4"/>
  <c r="D107" i="4" s="1"/>
  <c r="E55" i="34"/>
  <c r="Y36" i="34"/>
  <c r="J51" i="34"/>
  <c r="J43" i="34"/>
  <c r="J36" i="34"/>
  <c r="J31" i="34"/>
  <c r="J38" i="34"/>
  <c r="J46" i="34"/>
  <c r="J35" i="34"/>
  <c r="Z36" i="34"/>
  <c r="J53" i="34"/>
  <c r="J54" i="34"/>
  <c r="J45" i="34"/>
  <c r="J47" i="34"/>
  <c r="J44" i="34"/>
  <c r="J37" i="34"/>
  <c r="J34" i="34"/>
  <c r="J40" i="34"/>
  <c r="J52" i="34"/>
  <c r="J49" i="34"/>
  <c r="J33" i="34"/>
  <c r="J42" i="34"/>
  <c r="X37" i="34"/>
  <c r="J50" i="34"/>
  <c r="J39" i="34"/>
  <c r="J48" i="34"/>
  <c r="J32" i="34"/>
  <c r="J41" i="34"/>
  <c r="D109" i="73" l="1"/>
  <c r="D115" i="73" s="1"/>
  <c r="D112" i="73"/>
  <c r="D113" i="73"/>
  <c r="D114" i="73" s="1"/>
  <c r="D109" i="72"/>
  <c r="D115" i="72" s="1"/>
  <c r="D112" i="72"/>
  <c r="D113" i="72"/>
  <c r="D114" i="72" s="1"/>
  <c r="D109" i="71"/>
  <c r="D115" i="71" s="1"/>
  <c r="D112" i="71"/>
  <c r="D113" i="71"/>
  <c r="D114" i="71" s="1"/>
  <c r="D109" i="70"/>
  <c r="D115" i="70" s="1"/>
  <c r="D112" i="70"/>
  <c r="D113" i="70"/>
  <c r="D114" i="70" s="1"/>
  <c r="D109" i="69"/>
  <c r="D115" i="69" s="1"/>
  <c r="D112" i="69"/>
  <c r="D113" i="69"/>
  <c r="D114" i="69" s="1"/>
  <c r="D109" i="68"/>
  <c r="D115" i="68" s="1"/>
  <c r="D112" i="68"/>
  <c r="D113" i="68"/>
  <c r="D114" i="68" s="1"/>
  <c r="D109" i="67"/>
  <c r="D115" i="67" s="1"/>
  <c r="D112" i="67"/>
  <c r="D113" i="67"/>
  <c r="D114" i="67" s="1"/>
  <c r="D109" i="66"/>
  <c r="D115" i="66" s="1"/>
  <c r="D112" i="66"/>
  <c r="D113" i="66"/>
  <c r="D114" i="66" s="1"/>
  <c r="D109" i="65"/>
  <c r="D115" i="65" s="1"/>
  <c r="D112" i="65"/>
  <c r="D113" i="65"/>
  <c r="D114" i="65" s="1"/>
  <c r="D109" i="63"/>
  <c r="D115" i="63" s="1"/>
  <c r="D112" i="63"/>
  <c r="D113" i="63"/>
  <c r="D114" i="63" s="1"/>
  <c r="D109" i="62"/>
  <c r="D115" i="62" s="1"/>
  <c r="D112" i="62"/>
  <c r="D113" i="62"/>
  <c r="D114" i="62" s="1"/>
  <c r="D109" i="61"/>
  <c r="D115" i="61" s="1"/>
  <c r="D112" i="61"/>
  <c r="D113" i="61"/>
  <c r="D114" i="61" s="1"/>
  <c r="D109" i="64"/>
  <c r="D115" i="64" s="1"/>
  <c r="D112" i="64"/>
  <c r="D113" i="64"/>
  <c r="D114" i="64" s="1"/>
  <c r="D21" i="34"/>
  <c r="D22" i="34" s="1"/>
  <c r="J12" i="45"/>
  <c r="D106" i="4"/>
  <c r="D109" i="4" s="1"/>
  <c r="D115" i="4" s="1"/>
  <c r="AA94" i="71"/>
  <c r="A93" i="71"/>
  <c r="AA98" i="66"/>
  <c r="A97" i="66"/>
  <c r="AA98" i="65"/>
  <c r="A97" i="65"/>
  <c r="AA98" i="61"/>
  <c r="A97" i="61"/>
  <c r="D113" i="60"/>
  <c r="D114" i="60" s="1"/>
  <c r="D113" i="59"/>
  <c r="D114" i="59" s="1"/>
  <c r="D113" i="58"/>
  <c r="D114" i="58" s="1"/>
  <c r="D113" i="57"/>
  <c r="D114" i="57" s="1"/>
  <c r="D113" i="56"/>
  <c r="D114" i="56" s="1"/>
  <c r="D113" i="55"/>
  <c r="D114" i="55" s="1"/>
  <c r="D113" i="54"/>
  <c r="D114" i="54" s="1"/>
  <c r="D113" i="53"/>
  <c r="D114" i="53" s="1"/>
  <c r="D113" i="52"/>
  <c r="D114" i="52" s="1"/>
  <c r="D113" i="51"/>
  <c r="D114" i="51" s="1"/>
  <c r="D113" i="50"/>
  <c r="D114" i="50" s="1"/>
  <c r="D109" i="60"/>
  <c r="D115" i="60" s="1"/>
  <c r="D112" i="60"/>
  <c r="D109" i="59"/>
  <c r="D115" i="59" s="1"/>
  <c r="D112" i="59"/>
  <c r="D109" i="58"/>
  <c r="D115" i="58" s="1"/>
  <c r="D112" i="58"/>
  <c r="D109" i="57"/>
  <c r="D115" i="57" s="1"/>
  <c r="D112" i="57"/>
  <c r="D109" i="56"/>
  <c r="D115" i="56" s="1"/>
  <c r="D112" i="56"/>
  <c r="AA94" i="56"/>
  <c r="A93" i="56"/>
  <c r="AA98" i="55"/>
  <c r="A97" i="55"/>
  <c r="D109" i="55"/>
  <c r="D115" i="55" s="1"/>
  <c r="D112" i="55"/>
  <c r="D109" i="54"/>
  <c r="D115" i="54" s="1"/>
  <c r="D112" i="54"/>
  <c r="D109" i="53"/>
  <c r="D115" i="53" s="1"/>
  <c r="D112" i="53"/>
  <c r="AA98" i="53"/>
  <c r="A97" i="53"/>
  <c r="D109" i="52"/>
  <c r="D115" i="52" s="1"/>
  <c r="D112" i="52"/>
  <c r="AA98" i="52"/>
  <c r="A97" i="52"/>
  <c r="AA98" i="51"/>
  <c r="A97" i="51"/>
  <c r="D109" i="51"/>
  <c r="D115" i="51" s="1"/>
  <c r="D112" i="51"/>
  <c r="D109" i="50"/>
  <c r="D115" i="50" s="1"/>
  <c r="D112" i="50"/>
  <c r="G55" i="34"/>
  <c r="D13" i="34" s="1"/>
  <c r="F21" i="45"/>
  <c r="F46" i="45" s="1"/>
  <c r="W38" i="34"/>
  <c r="Y37" i="34"/>
  <c r="K47" i="34"/>
  <c r="K48" i="34"/>
  <c r="K54" i="34"/>
  <c r="K51" i="34"/>
  <c r="K41" i="34"/>
  <c r="K40" i="34"/>
  <c r="K52" i="34"/>
  <c r="K46" i="34"/>
  <c r="K42" i="34"/>
  <c r="K50" i="34"/>
  <c r="K53" i="34"/>
  <c r="K49" i="34"/>
  <c r="K45" i="34"/>
  <c r="K43" i="34"/>
  <c r="K44" i="34"/>
  <c r="K39" i="34"/>
  <c r="K36" i="34"/>
  <c r="K33" i="34"/>
  <c r="K31" i="34"/>
  <c r="K35" i="34"/>
  <c r="K37" i="34"/>
  <c r="K32" i="34"/>
  <c r="K34" i="34"/>
  <c r="K38" i="34"/>
  <c r="J30" i="34"/>
  <c r="X38" i="34"/>
  <c r="Z37" i="34"/>
  <c r="D24" i="34" l="1"/>
  <c r="D112" i="4"/>
  <c r="AA95" i="71"/>
  <c r="A94" i="71"/>
  <c r="AA99" i="66"/>
  <c r="A98" i="66"/>
  <c r="AA99" i="65"/>
  <c r="A98" i="65"/>
  <c r="AA99" i="61"/>
  <c r="A98" i="61"/>
  <c r="AA95" i="56"/>
  <c r="A94" i="56"/>
  <c r="AA99" i="55"/>
  <c r="A98" i="55"/>
  <c r="AA99" i="53"/>
  <c r="A98" i="53"/>
  <c r="AA99" i="52"/>
  <c r="A98" i="52"/>
  <c r="AA99" i="51"/>
  <c r="A98" i="51"/>
  <c r="G4" i="21"/>
  <c r="F12" i="45"/>
  <c r="AA52" i="34"/>
  <c r="AA37" i="34"/>
  <c r="AA45" i="34"/>
  <c r="AA41" i="34"/>
  <c r="AA44" i="34"/>
  <c r="AA49" i="34"/>
  <c r="AA51" i="34"/>
  <c r="AA53" i="34"/>
  <c r="AA54" i="34"/>
  <c r="AA48" i="34"/>
  <c r="AA42" i="34"/>
  <c r="AA47" i="34"/>
  <c r="AA50" i="34"/>
  <c r="AA38" i="34"/>
  <c r="AA46" i="34"/>
  <c r="AA43" i="34"/>
  <c r="AA40" i="34"/>
  <c r="AA39" i="34"/>
  <c r="W39" i="34"/>
  <c r="Y38" i="34"/>
  <c r="H46" i="34"/>
  <c r="L46" i="34"/>
  <c r="L43" i="34"/>
  <c r="H43" i="34"/>
  <c r="L40" i="34"/>
  <c r="H40" i="34"/>
  <c r="H45" i="34"/>
  <c r="L45" i="34"/>
  <c r="H41" i="34"/>
  <c r="L41" i="34"/>
  <c r="H52" i="34"/>
  <c r="L52" i="34"/>
  <c r="H49" i="34"/>
  <c r="L49" i="34"/>
  <c r="L51" i="34"/>
  <c r="H51" i="34"/>
  <c r="L44" i="34"/>
  <c r="H44" i="34"/>
  <c r="H53" i="34"/>
  <c r="L53" i="34"/>
  <c r="H54" i="34"/>
  <c r="L54" i="34"/>
  <c r="L50" i="34"/>
  <c r="H50" i="34"/>
  <c r="L48" i="34"/>
  <c r="H48" i="34"/>
  <c r="L42" i="34"/>
  <c r="H42" i="34"/>
  <c r="L47" i="34"/>
  <c r="H47" i="34"/>
  <c r="H39" i="34"/>
  <c r="L39" i="34"/>
  <c r="L36" i="34"/>
  <c r="H36" i="34"/>
  <c r="H38" i="34"/>
  <c r="L38" i="34"/>
  <c r="H33" i="34"/>
  <c r="L33" i="34"/>
  <c r="H34" i="34"/>
  <c r="L34" i="34"/>
  <c r="L32" i="34"/>
  <c r="H32" i="34"/>
  <c r="H37" i="34"/>
  <c r="L37" i="34"/>
  <c r="L35" i="34"/>
  <c r="H35" i="34"/>
  <c r="L31" i="34"/>
  <c r="H31" i="34"/>
  <c r="AA31" i="34"/>
  <c r="AA32" i="34"/>
  <c r="AA35" i="34"/>
  <c r="AA33" i="34"/>
  <c r="AA36" i="34"/>
  <c r="AA34" i="34"/>
  <c r="K30" i="34"/>
  <c r="D113" i="4"/>
  <c r="D114" i="4" s="1"/>
  <c r="X39" i="34"/>
  <c r="Z38" i="34"/>
  <c r="AA96" i="71" l="1"/>
  <c r="A95" i="71"/>
  <c r="AA100" i="66"/>
  <c r="A99" i="66"/>
  <c r="AA100" i="65"/>
  <c r="A99" i="65"/>
  <c r="AA100" i="61"/>
  <c r="A99" i="61"/>
  <c r="AA96" i="56"/>
  <c r="A95" i="56"/>
  <c r="AA100" i="55"/>
  <c r="A99" i="55"/>
  <c r="AA100" i="53"/>
  <c r="A99" i="53"/>
  <c r="AA100" i="52"/>
  <c r="A99" i="52"/>
  <c r="AA100" i="51"/>
  <c r="A99" i="51"/>
  <c r="AA30" i="34"/>
  <c r="D14" i="34" s="1"/>
  <c r="D15" i="34" s="1"/>
  <c r="S47" i="34"/>
  <c r="S40" i="34"/>
  <c r="S50" i="34"/>
  <c r="S51" i="34"/>
  <c r="S54" i="34"/>
  <c r="S49" i="34"/>
  <c r="S37" i="34"/>
  <c r="S53" i="34"/>
  <c r="S52" i="34"/>
  <c r="S38" i="34"/>
  <c r="S42" i="34"/>
  <c r="S43" i="34"/>
  <c r="S48" i="34"/>
  <c r="S44" i="34"/>
  <c r="S31" i="34"/>
  <c r="S41" i="34"/>
  <c r="S46" i="34"/>
  <c r="S45" i="34"/>
  <c r="S39" i="34"/>
  <c r="Y39" i="34"/>
  <c r="W40" i="34"/>
  <c r="S35" i="34"/>
  <c r="S32" i="34"/>
  <c r="S33" i="34"/>
  <c r="S34" i="34"/>
  <c r="S36" i="34"/>
  <c r="H30" i="34"/>
  <c r="L30" i="34"/>
  <c r="X40" i="34"/>
  <c r="Z39" i="34"/>
  <c r="AA97" i="71" l="1"/>
  <c r="A96" i="71"/>
  <c r="AA102" i="66"/>
  <c r="A100" i="66"/>
  <c r="AA102" i="65"/>
  <c r="A100" i="65"/>
  <c r="A100" i="61"/>
  <c r="AA102" i="61"/>
  <c r="AA97" i="56"/>
  <c r="A96" i="56"/>
  <c r="AA102" i="55"/>
  <c r="A100" i="55"/>
  <c r="A100" i="53"/>
  <c r="AA102" i="53"/>
  <c r="A100" i="52"/>
  <c r="AA102" i="52"/>
  <c r="AA102" i="51"/>
  <c r="A100" i="51"/>
  <c r="AC9" i="13"/>
  <c r="S30" i="34"/>
  <c r="S55" i="34" s="1"/>
  <c r="Y40" i="34"/>
  <c r="W41" i="34"/>
  <c r="D17" i="34"/>
  <c r="H55" i="34"/>
  <c r="Z40" i="34"/>
  <c r="X41" i="34"/>
  <c r="A97" i="71" l="1"/>
  <c r="AA98" i="71"/>
  <c r="AA106" i="66"/>
  <c r="A102" i="66"/>
  <c r="AA106" i="65"/>
  <c r="A102" i="65"/>
  <c r="AA106" i="61"/>
  <c r="A102" i="61"/>
  <c r="AA98" i="56"/>
  <c r="A97" i="56"/>
  <c r="AA106" i="55"/>
  <c r="A102" i="55"/>
  <c r="AA106" i="53"/>
  <c r="A102" i="53"/>
  <c r="AA106" i="52"/>
  <c r="A102" i="52"/>
  <c r="AA106" i="51"/>
  <c r="A102" i="51"/>
  <c r="AF11" i="13"/>
  <c r="Y41" i="34"/>
  <c r="W42" i="34"/>
  <c r="D18" i="34"/>
  <c r="Z41" i="34"/>
  <c r="X42" i="34"/>
  <c r="M31" i="34" l="1"/>
  <c r="M37" i="34"/>
  <c r="M43" i="34"/>
  <c r="M49" i="34"/>
  <c r="M38" i="34"/>
  <c r="N31" i="34"/>
  <c r="O31" i="34" s="1"/>
  <c r="N37" i="34"/>
  <c r="O37" i="34" s="1"/>
  <c r="N43" i="34"/>
  <c r="O43" i="34" s="1"/>
  <c r="N49" i="34"/>
  <c r="O49" i="34" s="1"/>
  <c r="M32" i="34"/>
  <c r="M44" i="34"/>
  <c r="M50" i="34"/>
  <c r="N32" i="34"/>
  <c r="O32" i="34" s="1"/>
  <c r="N38" i="34"/>
  <c r="O38" i="34" s="1"/>
  <c r="N44" i="34"/>
  <c r="O44" i="34" s="1"/>
  <c r="N50" i="34"/>
  <c r="O50" i="34" s="1"/>
  <c r="M33" i="34"/>
  <c r="M39" i="34"/>
  <c r="M45" i="34"/>
  <c r="M51" i="34"/>
  <c r="N33" i="34"/>
  <c r="O33" i="34" s="1"/>
  <c r="N39" i="34"/>
  <c r="O39" i="34" s="1"/>
  <c r="N45" i="34"/>
  <c r="O45" i="34" s="1"/>
  <c r="N51" i="34"/>
  <c r="O51" i="34" s="1"/>
  <c r="M34" i="34"/>
  <c r="M40" i="34"/>
  <c r="M46" i="34"/>
  <c r="M52" i="34"/>
  <c r="N34" i="34"/>
  <c r="O34" i="34" s="1"/>
  <c r="N40" i="34"/>
  <c r="O40" i="34" s="1"/>
  <c r="N46" i="34"/>
  <c r="O46" i="34" s="1"/>
  <c r="N52" i="34"/>
  <c r="O52" i="34" s="1"/>
  <c r="N41" i="34"/>
  <c r="O41" i="34" s="1"/>
  <c r="N47" i="34"/>
  <c r="O47" i="34" s="1"/>
  <c r="M35" i="34"/>
  <c r="M41" i="34"/>
  <c r="M47" i="34"/>
  <c r="M53" i="34"/>
  <c r="N35" i="34"/>
  <c r="O35" i="34" s="1"/>
  <c r="N53" i="34"/>
  <c r="O53" i="34" s="1"/>
  <c r="M36" i="34"/>
  <c r="M42" i="34"/>
  <c r="M48" i="34"/>
  <c r="M54" i="34"/>
  <c r="N36" i="34"/>
  <c r="O36" i="34" s="1"/>
  <c r="N42" i="34"/>
  <c r="O42" i="34" s="1"/>
  <c r="N48" i="34"/>
  <c r="O48" i="34" s="1"/>
  <c r="N54" i="34"/>
  <c r="O54" i="34" s="1"/>
  <c r="M30" i="34"/>
  <c r="N30" i="34"/>
  <c r="O30" i="34" s="1"/>
  <c r="AA99" i="71"/>
  <c r="A98" i="71"/>
  <c r="AA107" i="66"/>
  <c r="A107" i="66" s="1"/>
  <c r="A106" i="66"/>
  <c r="AA107" i="65"/>
  <c r="A107" i="65" s="1"/>
  <c r="A106" i="65"/>
  <c r="AA107" i="61"/>
  <c r="A107" i="61" s="1"/>
  <c r="A106" i="61"/>
  <c r="AA99" i="56"/>
  <c r="A98" i="56"/>
  <c r="AA107" i="55"/>
  <c r="A107" i="55" s="1"/>
  <c r="A106" i="55"/>
  <c r="AA107" i="53"/>
  <c r="A107" i="53" s="1"/>
  <c r="A106" i="53"/>
  <c r="AA107" i="52"/>
  <c r="A107" i="52" s="1"/>
  <c r="A106" i="52"/>
  <c r="AA107" i="51"/>
  <c r="A107" i="51" s="1"/>
  <c r="A106" i="51"/>
  <c r="G25" i="45"/>
  <c r="G24" i="45"/>
  <c r="G14" i="45" s="1"/>
  <c r="G37" i="45"/>
  <c r="G31" i="45"/>
  <c r="G38" i="45"/>
  <c r="G34" i="45"/>
  <c r="G45" i="45"/>
  <c r="G32" i="45"/>
  <c r="G41" i="45"/>
  <c r="G43" i="45"/>
  <c r="G39" i="45"/>
  <c r="G44" i="45"/>
  <c r="G40" i="45"/>
  <c r="G33" i="45"/>
  <c r="G35" i="45"/>
  <c r="G42" i="45"/>
  <c r="G36" i="45"/>
  <c r="Y42" i="34"/>
  <c r="W43" i="34"/>
  <c r="G20" i="45"/>
  <c r="G67" i="45"/>
  <c r="G21" i="45"/>
  <c r="G71" i="45"/>
  <c r="G64" i="45"/>
  <c r="G63" i="45"/>
  <c r="G23" i="45"/>
  <c r="G53" i="45"/>
  <c r="G69" i="45"/>
  <c r="G54" i="45"/>
  <c r="G58" i="45"/>
  <c r="G57" i="45"/>
  <c r="G27" i="45"/>
  <c r="G65" i="45"/>
  <c r="G22" i="45"/>
  <c r="G28" i="45"/>
  <c r="G55" i="45"/>
  <c r="G60" i="45"/>
  <c r="G56" i="45"/>
  <c r="G29" i="45"/>
  <c r="G26" i="45"/>
  <c r="G68" i="45"/>
  <c r="G59" i="45"/>
  <c r="G62" i="45"/>
  <c r="G52" i="45"/>
  <c r="G70" i="45"/>
  <c r="G66" i="45"/>
  <c r="G30" i="45"/>
  <c r="G61" i="45"/>
  <c r="X43" i="34"/>
  <c r="Z42" i="34"/>
  <c r="A99" i="71" l="1"/>
  <c r="AA100" i="71"/>
  <c r="AA100" i="56"/>
  <c r="A99" i="56"/>
  <c r="G12" i="45"/>
  <c r="G46" i="45"/>
  <c r="Y43" i="34"/>
  <c r="W44" i="34"/>
  <c r="O55" i="34"/>
  <c r="M55" i="34"/>
  <c r="N55" i="34"/>
  <c r="G5" i="21" s="1"/>
  <c r="X44" i="34"/>
  <c r="Z43" i="34"/>
  <c r="A100" i="71" l="1"/>
  <c r="AA102" i="71"/>
  <c r="A100" i="56"/>
  <c r="AA102" i="56"/>
  <c r="D25" i="34"/>
  <c r="D26" i="34" s="1"/>
  <c r="D27" i="34" s="1"/>
  <c r="P55" i="34" s="1"/>
  <c r="G6" i="21" s="1"/>
  <c r="Y44" i="34"/>
  <c r="W45" i="34"/>
  <c r="Z44" i="34"/>
  <c r="X45" i="34"/>
  <c r="AA106" i="71" l="1"/>
  <c r="A102" i="71"/>
  <c r="AA106" i="56"/>
  <c r="A102" i="56"/>
  <c r="Y45" i="34"/>
  <c r="W46" i="34"/>
  <c r="Z45" i="34"/>
  <c r="X46" i="34"/>
  <c r="A106" i="71" l="1"/>
  <c r="AA107" i="71"/>
  <c r="A107" i="71" s="1"/>
  <c r="A106" i="56"/>
  <c r="AA107" i="56"/>
  <c r="A107" i="56" s="1"/>
  <c r="Y46" i="34"/>
  <c r="W47" i="34"/>
  <c r="Z46" i="34"/>
  <c r="X47" i="34"/>
  <c r="Y47" i="34" l="1"/>
  <c r="W48" i="34"/>
  <c r="X48" i="34"/>
  <c r="Z47" i="34"/>
  <c r="Y48" i="34" l="1"/>
  <c r="W49" i="34"/>
  <c r="Z48" i="34"/>
  <c r="X49" i="34"/>
  <c r="Y49" i="34" l="1"/>
  <c r="W50" i="34"/>
  <c r="Z49" i="34"/>
  <c r="X50" i="34"/>
  <c r="W51" i="34" l="1"/>
  <c r="Y50" i="34"/>
  <c r="Z50" i="34"/>
  <c r="X51" i="34"/>
  <c r="W52" i="34" l="1"/>
  <c r="Y51" i="34"/>
  <c r="X52" i="34"/>
  <c r="Z51" i="34"/>
  <c r="Y52" i="34" l="1"/>
  <c r="W53" i="34"/>
  <c r="X53" i="34"/>
  <c r="Z52" i="34"/>
  <c r="W54" i="34" l="1"/>
  <c r="Y53" i="34"/>
  <c r="X54" i="34"/>
  <c r="Z53" i="34"/>
  <c r="Y54" i="34" l="1"/>
  <c r="Z54" i="3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tc={2A9D5DE3-9276-414D-95F3-910A1953077F}</author>
  </authors>
  <commentList>
    <comment ref="W30" authorId="0" shapeId="0" xr:uid="{00000000-0006-0000-0400-000001000000}">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Muss Zeile von Anhang Risikoabtragung von KW Nr. 1 im Blatt Anhänge sein, d.h. Zeile 24</t>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Cramer Stefan</author>
  </authors>
  <commentList>
    <comment ref="Y26" authorId="0" shapeId="0" xr:uid="{02033B22-452F-4F58-864B-6F9941B743FE}">
      <text>
        <r>
          <rPr>
            <b/>
            <sz val="9"/>
            <color indexed="81"/>
            <rFont val="Segoe UI"/>
            <family val="2"/>
          </rPr>
          <t xml:space="preserve">Hinweis: </t>
        </r>
        <r>
          <rPr>
            <sz val="9"/>
            <color indexed="81"/>
            <rFont val="Segoe UI"/>
            <family val="2"/>
          </rPr>
          <t xml:space="preserve">vgl. evtl. Finanzabschlüsse
</t>
        </r>
      </text>
    </comment>
    <comment ref="Y31" authorId="0" shapeId="0" xr:uid="{DF1C5860-9ABD-48D4-9BA5-3E5F90FF8C09}">
      <text>
        <r>
          <rPr>
            <b/>
            <sz val="9"/>
            <color indexed="81"/>
            <rFont val="Segoe UI"/>
            <family val="2"/>
          </rPr>
          <t xml:space="preserve">Hinweis: 
</t>
        </r>
        <r>
          <rPr>
            <sz val="9"/>
            <color indexed="81"/>
            <rFont val="Segoe UI"/>
            <family val="2"/>
          </rPr>
          <t xml:space="preserve">allfällige Pumpenergie sollte nicht hierin enthalten sein
Achtung: Es gibt Kraftwerke, bei welchen diese Verluste bereits vor der Messung anfallen
</t>
        </r>
      </text>
    </comment>
    <comment ref="Y32" authorId="0" shapeId="0" xr:uid="{0915662B-77E5-446D-AB1E-60B0724C03E2}">
      <text>
        <r>
          <rPr>
            <b/>
            <sz val="9"/>
            <color indexed="81"/>
            <rFont val="Segoe UI"/>
            <family val="2"/>
          </rPr>
          <t xml:space="preserve">Hinweis: 
</t>
        </r>
        <r>
          <rPr>
            <sz val="9"/>
            <color indexed="81"/>
            <rFont val="Segoe UI"/>
            <family val="2"/>
          </rPr>
          <t xml:space="preserve">allfällige Pumpenergie sollte nicht hierin enthalten sein
Achtung: Es gibt Kraftwerke, bei welchen diese Verluste bereits vor der Messung anfallen
</t>
        </r>
      </text>
    </comment>
    <comment ref="Y34" authorId="0" shapeId="0" xr:uid="{30FC3768-9185-48E1-81DF-226367273A2A}">
      <text>
        <r>
          <rPr>
            <sz val="9"/>
            <color indexed="81"/>
            <rFont val="Segoe UI"/>
            <family val="2"/>
          </rPr>
          <t>vgl. evtl. Finanzabschlüsse</t>
        </r>
      </text>
    </comment>
    <comment ref="Y35" authorId="0" shapeId="0" xr:uid="{F8ED3E30-756F-4D96-9CDD-BCD9E804E265}">
      <text>
        <r>
          <rPr>
            <b/>
            <sz val="9"/>
            <color indexed="81"/>
            <rFont val="Segoe UI"/>
            <family val="2"/>
          </rPr>
          <t xml:space="preserve">Hinweis: </t>
        </r>
        <r>
          <rPr>
            <sz val="9"/>
            <color indexed="81"/>
            <rFont val="Segoe UI"/>
            <family val="2"/>
          </rPr>
          <t xml:space="preserve">vgl. evtl. Finanzabschlüsse
</t>
        </r>
      </text>
    </comment>
    <comment ref="Y50" authorId="0" shapeId="0" xr:uid="{8FCEAB35-6FED-4E3C-BF49-F9B0F9E99B46}">
      <text>
        <r>
          <rPr>
            <sz val="9"/>
            <color indexed="81"/>
            <rFont val="Segoe UI"/>
            <family val="2"/>
          </rPr>
          <t>Kraftwerksplan Anhang A / 5.1.5‎
Richtlinie Gestehungskosten
Leitfaden Gesuchsprüfung</t>
        </r>
      </text>
    </comment>
    <comment ref="Y51" authorId="0" shapeId="0" xr:uid="{C5B1028E-D01F-4B0F-B8B8-3F4A1B3FD113}">
      <text>
        <r>
          <rPr>
            <sz val="9"/>
            <color indexed="81"/>
            <rFont val="Segoe UI"/>
            <family val="2"/>
          </rPr>
          <t xml:space="preserve">Relevant für Beurteilung Anspruchs-‎berechtigung
Plausibilität:‎
• ‎≥Nettoproduktion/ (0.8x8760)‎
• Angaben Kanton (Wasserzins)‎
• bei bekannten Abflussmengen bei ‎der Fassung  Berechnung ‎möglich (Excel liegt vor)‎
</t>
        </r>
      </text>
    </comment>
    <comment ref="Y56" authorId="0" shapeId="0" xr:uid="{B0EDCC08-8ED4-47C6-9080-D61114B6FD36}">
      <text>
        <r>
          <rPr>
            <sz val="9"/>
            <color indexed="81"/>
            <rFont val="Segoe UI"/>
            <family val="2"/>
          </rPr>
          <t xml:space="preserve">siehe «Liste aller KEV-Bezüger im Jahr ‎‎2017», publiziert vom BFE‎
http://www.bfe.admin.ch/themen/00612/02073/index.html?lang=‎de&amp;dossier_id=02166‎
</t>
        </r>
      </text>
    </comment>
    <comment ref="Y57" authorId="0" shapeId="0" xr:uid="{0AA02AC6-CCFF-480E-9185-838A8A15A913}">
      <text>
        <r>
          <rPr>
            <sz val="9"/>
            <color indexed="81"/>
            <rFont val="Segoe UI"/>
            <family val="2"/>
          </rPr>
          <t xml:space="preserve">siehe «Liste aller KEV-Bezüger im Jahr ‎‎2017», publiziert vom BFE‎
http://www.bfe.admin.ch/themen/00612/02073/index.html?lang=‎de&amp;dossier_id=02166‎
</t>
        </r>
      </text>
    </comment>
    <comment ref="Y58" authorId="0" shapeId="0" xr:uid="{20200C0E-F006-4A73-87C6-E2B0DAFEACB6}">
      <text>
        <r>
          <rPr>
            <sz val="9"/>
            <color indexed="81"/>
            <rFont val="Segoe UI"/>
            <family val="2"/>
          </rPr>
          <t xml:space="preserve">Liste vom BAFU beantragt  (TNG, ‎‎20.4.2018)‎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Cramer Stefan</author>
  </authors>
  <commentList>
    <comment ref="Y26" authorId="0" shapeId="0" xr:uid="{48FE494E-B4F1-4E11-BF0D-9A7673DD8CEC}">
      <text>
        <r>
          <rPr>
            <b/>
            <sz val="9"/>
            <color indexed="81"/>
            <rFont val="Segoe UI"/>
            <family val="2"/>
          </rPr>
          <t xml:space="preserve">Hinweis: </t>
        </r>
        <r>
          <rPr>
            <sz val="9"/>
            <color indexed="81"/>
            <rFont val="Segoe UI"/>
            <family val="2"/>
          </rPr>
          <t xml:space="preserve">vgl. evtl. Finanzabschlüsse
</t>
        </r>
      </text>
    </comment>
    <comment ref="Y31" authorId="0" shapeId="0" xr:uid="{84BD55F0-77BE-4BFF-820F-438ADEFC958F}">
      <text>
        <r>
          <rPr>
            <b/>
            <sz val="9"/>
            <color indexed="81"/>
            <rFont val="Segoe UI"/>
            <family val="2"/>
          </rPr>
          <t xml:space="preserve">Hinweis: 
</t>
        </r>
        <r>
          <rPr>
            <sz val="9"/>
            <color indexed="81"/>
            <rFont val="Segoe UI"/>
            <family val="2"/>
          </rPr>
          <t xml:space="preserve">allfällige Pumpenergie sollte nicht hierin enthalten sein
Achtung: Es gibt Kraftwerke, bei welchen diese Verluste bereits vor der Messung anfallen
</t>
        </r>
      </text>
    </comment>
    <comment ref="Y32" authorId="0" shapeId="0" xr:uid="{EB6A92A0-6E07-41DC-BCF8-CC6FA47ED4DA}">
      <text>
        <r>
          <rPr>
            <b/>
            <sz val="9"/>
            <color indexed="81"/>
            <rFont val="Segoe UI"/>
            <family val="2"/>
          </rPr>
          <t xml:space="preserve">Hinweis: 
</t>
        </r>
        <r>
          <rPr>
            <sz val="9"/>
            <color indexed="81"/>
            <rFont val="Segoe UI"/>
            <family val="2"/>
          </rPr>
          <t xml:space="preserve">allfällige Pumpenergie sollte nicht hierin enthalten sein
Achtung: Es gibt Kraftwerke, bei welchen diese Verluste bereits vor der Messung anfallen
</t>
        </r>
      </text>
    </comment>
    <comment ref="Y34" authorId="0" shapeId="0" xr:uid="{A1F8CC68-DA15-4660-94A6-01C3B9B806B0}">
      <text>
        <r>
          <rPr>
            <sz val="9"/>
            <color indexed="81"/>
            <rFont val="Segoe UI"/>
            <family val="2"/>
          </rPr>
          <t>vgl. evtl. Finanzabschlüsse</t>
        </r>
      </text>
    </comment>
    <comment ref="Y35" authorId="0" shapeId="0" xr:uid="{30A568DF-BD09-4CA7-B490-B1878065C6FA}">
      <text>
        <r>
          <rPr>
            <b/>
            <sz val="9"/>
            <color indexed="81"/>
            <rFont val="Segoe UI"/>
            <family val="2"/>
          </rPr>
          <t xml:space="preserve">Hinweis: </t>
        </r>
        <r>
          <rPr>
            <sz val="9"/>
            <color indexed="81"/>
            <rFont val="Segoe UI"/>
            <family val="2"/>
          </rPr>
          <t xml:space="preserve">vgl. evtl. Finanzabschlüsse
</t>
        </r>
      </text>
    </comment>
    <comment ref="Y50" authorId="0" shapeId="0" xr:uid="{5C0EC92E-8B6B-4769-A98B-AED79FA01298}">
      <text>
        <r>
          <rPr>
            <sz val="9"/>
            <color indexed="81"/>
            <rFont val="Segoe UI"/>
            <family val="2"/>
          </rPr>
          <t>Kraftwerksplan Anhang A / 5.1.5‎
Richtlinie Gestehungskosten
Leitfaden Gesuchsprüfung</t>
        </r>
      </text>
    </comment>
    <comment ref="Y51" authorId="0" shapeId="0" xr:uid="{9045A487-C2A7-4CB6-9207-2B832246E10B}">
      <text>
        <r>
          <rPr>
            <sz val="9"/>
            <color indexed="81"/>
            <rFont val="Segoe UI"/>
            <family val="2"/>
          </rPr>
          <t xml:space="preserve">Relevant für Beurteilung Anspruchs-‎berechtigung
Plausibilität:‎
• ‎≥Nettoproduktion/ (0.8x8760)‎
• Angaben Kanton (Wasserzins)‎
• bei bekannten Abflussmengen bei ‎der Fassung  Berechnung ‎möglich (Excel liegt vor)‎
</t>
        </r>
      </text>
    </comment>
    <comment ref="Y56" authorId="0" shapeId="0" xr:uid="{987B1516-EEEF-4A13-8CB1-4183D773D6BD}">
      <text>
        <r>
          <rPr>
            <sz val="9"/>
            <color indexed="81"/>
            <rFont val="Segoe UI"/>
            <family val="2"/>
          </rPr>
          <t xml:space="preserve">siehe «Liste aller KEV-Bezüger im Jahr ‎‎2017», publiziert vom BFE‎
http://www.bfe.admin.ch/themen/00612/02073/index.html?lang=‎de&amp;dossier_id=02166‎
</t>
        </r>
      </text>
    </comment>
    <comment ref="Y57" authorId="0" shapeId="0" xr:uid="{57650B10-9A9F-4E0C-A5C9-F06816BB896D}">
      <text>
        <r>
          <rPr>
            <sz val="9"/>
            <color indexed="81"/>
            <rFont val="Segoe UI"/>
            <family val="2"/>
          </rPr>
          <t xml:space="preserve">siehe «Liste aller KEV-Bezüger im Jahr ‎‎2017», publiziert vom BFE‎
http://www.bfe.admin.ch/themen/00612/02073/index.html?lang=‎de&amp;dossier_id=02166‎
</t>
        </r>
      </text>
    </comment>
    <comment ref="Y58" authorId="0" shapeId="0" xr:uid="{9C4DE7EA-4AF2-4876-800A-CF922D86AE9E}">
      <text>
        <r>
          <rPr>
            <sz val="9"/>
            <color indexed="81"/>
            <rFont val="Segoe UI"/>
            <family val="2"/>
          </rPr>
          <t xml:space="preserve">Liste vom BAFU beantragt  (TNG, ‎‎20.4.2018)‎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Cramer Stefan</author>
  </authors>
  <commentList>
    <comment ref="Y26" authorId="0" shapeId="0" xr:uid="{A9D73AC2-2A5F-4D0B-B12A-9641B00FB8F8}">
      <text>
        <r>
          <rPr>
            <b/>
            <sz val="9"/>
            <color indexed="81"/>
            <rFont val="Segoe UI"/>
            <family val="2"/>
          </rPr>
          <t xml:space="preserve">Hinweis: </t>
        </r>
        <r>
          <rPr>
            <sz val="9"/>
            <color indexed="81"/>
            <rFont val="Segoe UI"/>
            <family val="2"/>
          </rPr>
          <t xml:space="preserve">vgl. evtl. Finanzabschlüsse
</t>
        </r>
      </text>
    </comment>
    <comment ref="Y31" authorId="0" shapeId="0" xr:uid="{34B2AEE1-5FDB-486A-A0D8-C54EF92F61FB}">
      <text>
        <r>
          <rPr>
            <b/>
            <sz val="9"/>
            <color indexed="81"/>
            <rFont val="Segoe UI"/>
            <family val="2"/>
          </rPr>
          <t xml:space="preserve">Hinweis: 
</t>
        </r>
        <r>
          <rPr>
            <sz val="9"/>
            <color indexed="81"/>
            <rFont val="Segoe UI"/>
            <family val="2"/>
          </rPr>
          <t xml:space="preserve">allfällige Pumpenergie sollte nicht hierin enthalten sein
Achtung: Es gibt Kraftwerke, bei welchen diese Verluste bereits vor der Messung anfallen
</t>
        </r>
      </text>
    </comment>
    <comment ref="Y32" authorId="0" shapeId="0" xr:uid="{09A524AC-CB8E-4302-8DE3-3A5D5769AA9B}">
      <text>
        <r>
          <rPr>
            <b/>
            <sz val="9"/>
            <color indexed="81"/>
            <rFont val="Segoe UI"/>
            <family val="2"/>
          </rPr>
          <t xml:space="preserve">Hinweis: 
</t>
        </r>
        <r>
          <rPr>
            <sz val="9"/>
            <color indexed="81"/>
            <rFont val="Segoe UI"/>
            <family val="2"/>
          </rPr>
          <t xml:space="preserve">allfällige Pumpenergie sollte nicht hierin enthalten sein
Achtung: Es gibt Kraftwerke, bei welchen diese Verluste bereits vor der Messung anfallen
</t>
        </r>
      </text>
    </comment>
    <comment ref="Y34" authorId="0" shapeId="0" xr:uid="{32CD9BDB-56B4-4A2E-8C43-C849860F361C}">
      <text>
        <r>
          <rPr>
            <sz val="9"/>
            <color indexed="81"/>
            <rFont val="Segoe UI"/>
            <family val="2"/>
          </rPr>
          <t>vgl. evtl. Finanzabschlüsse</t>
        </r>
      </text>
    </comment>
    <comment ref="Y35" authorId="0" shapeId="0" xr:uid="{082B966D-E048-475F-980C-7BDD7BC3E0C6}">
      <text>
        <r>
          <rPr>
            <b/>
            <sz val="9"/>
            <color indexed="81"/>
            <rFont val="Segoe UI"/>
            <family val="2"/>
          </rPr>
          <t xml:space="preserve">Hinweis: </t>
        </r>
        <r>
          <rPr>
            <sz val="9"/>
            <color indexed="81"/>
            <rFont val="Segoe UI"/>
            <family val="2"/>
          </rPr>
          <t xml:space="preserve">vgl. evtl. Finanzabschlüsse
</t>
        </r>
      </text>
    </comment>
    <comment ref="Y50" authorId="0" shapeId="0" xr:uid="{A93CCA8D-D71F-4E49-AEEA-CEDA970F916F}">
      <text>
        <r>
          <rPr>
            <sz val="9"/>
            <color indexed="81"/>
            <rFont val="Segoe UI"/>
            <family val="2"/>
          </rPr>
          <t>Kraftwerksplan Anhang A / 5.1.5‎
Richtlinie Gestehungskosten
Leitfaden Gesuchsprüfung</t>
        </r>
      </text>
    </comment>
    <comment ref="Y51" authorId="0" shapeId="0" xr:uid="{6E6C4B44-0CF6-41E2-B064-E64C232616CA}">
      <text>
        <r>
          <rPr>
            <sz val="9"/>
            <color indexed="81"/>
            <rFont val="Segoe UI"/>
            <family val="2"/>
          </rPr>
          <t xml:space="preserve">Relevant für Beurteilung Anspruchs-‎berechtigung
Plausibilität:‎
• ‎≥Nettoproduktion/ (0.8x8760)‎
• Angaben Kanton (Wasserzins)‎
• bei bekannten Abflussmengen bei ‎der Fassung  Berechnung ‎möglich (Excel liegt vor)‎
</t>
        </r>
      </text>
    </comment>
    <comment ref="Y56" authorId="0" shapeId="0" xr:uid="{FFC7F909-5E37-4304-995F-38958C2EAB6E}">
      <text>
        <r>
          <rPr>
            <sz val="9"/>
            <color indexed="81"/>
            <rFont val="Segoe UI"/>
            <family val="2"/>
          </rPr>
          <t xml:space="preserve">siehe «Liste aller KEV-Bezüger im Jahr ‎‎2017», publiziert vom BFE‎
http://www.bfe.admin.ch/themen/00612/02073/index.html?lang=‎de&amp;dossier_id=02166‎
</t>
        </r>
      </text>
    </comment>
    <comment ref="Y57" authorId="0" shapeId="0" xr:uid="{DB4A7D1A-90F8-4D6B-AB35-E203B3E465C9}">
      <text>
        <r>
          <rPr>
            <sz val="9"/>
            <color indexed="81"/>
            <rFont val="Segoe UI"/>
            <family val="2"/>
          </rPr>
          <t xml:space="preserve">siehe «Liste aller KEV-Bezüger im Jahr ‎‎2017», publiziert vom BFE‎
http://www.bfe.admin.ch/themen/00612/02073/index.html?lang=‎de&amp;dossier_id=02166‎
</t>
        </r>
      </text>
    </comment>
    <comment ref="Y58" authorId="0" shapeId="0" xr:uid="{8ABE2AFF-693C-4B5D-AB23-5F9AF60B7D6C}">
      <text>
        <r>
          <rPr>
            <sz val="9"/>
            <color indexed="81"/>
            <rFont val="Segoe UI"/>
            <family val="2"/>
          </rPr>
          <t xml:space="preserve">Liste vom BAFU beantragt  (TNG, ‎‎20.4.2018)‎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Cramer Stefan</author>
  </authors>
  <commentList>
    <comment ref="Y26" authorId="0" shapeId="0" xr:uid="{97F36EF7-1F8F-44C9-AB07-F14A8B1FB482}">
      <text>
        <r>
          <rPr>
            <b/>
            <sz val="9"/>
            <color indexed="81"/>
            <rFont val="Segoe UI"/>
            <family val="2"/>
          </rPr>
          <t xml:space="preserve">Hinweis: </t>
        </r>
        <r>
          <rPr>
            <sz val="9"/>
            <color indexed="81"/>
            <rFont val="Segoe UI"/>
            <family val="2"/>
          </rPr>
          <t xml:space="preserve">vgl. evtl. Finanzabschlüsse
</t>
        </r>
      </text>
    </comment>
    <comment ref="Y31" authorId="0" shapeId="0" xr:uid="{69F9526D-C5CA-44A5-9149-ECAA18503BD9}">
      <text>
        <r>
          <rPr>
            <b/>
            <sz val="9"/>
            <color indexed="81"/>
            <rFont val="Segoe UI"/>
            <family val="2"/>
          </rPr>
          <t xml:space="preserve">Hinweis: 
</t>
        </r>
        <r>
          <rPr>
            <sz val="9"/>
            <color indexed="81"/>
            <rFont val="Segoe UI"/>
            <family val="2"/>
          </rPr>
          <t xml:space="preserve">allfällige Pumpenergie sollte nicht hierin enthalten sein
Achtung: Es gibt Kraftwerke, bei welchen diese Verluste bereits vor der Messung anfallen
</t>
        </r>
      </text>
    </comment>
    <comment ref="Y32" authorId="0" shapeId="0" xr:uid="{FFEE2A30-48E1-4614-9118-5EB11E58230C}">
      <text>
        <r>
          <rPr>
            <b/>
            <sz val="9"/>
            <color indexed="81"/>
            <rFont val="Segoe UI"/>
            <family val="2"/>
          </rPr>
          <t xml:space="preserve">Hinweis: 
</t>
        </r>
        <r>
          <rPr>
            <sz val="9"/>
            <color indexed="81"/>
            <rFont val="Segoe UI"/>
            <family val="2"/>
          </rPr>
          <t xml:space="preserve">allfällige Pumpenergie sollte nicht hierin enthalten sein
Achtung: Es gibt Kraftwerke, bei welchen diese Verluste bereits vor der Messung anfallen
</t>
        </r>
      </text>
    </comment>
    <comment ref="Y34" authorId="0" shapeId="0" xr:uid="{D8EE835D-AA0F-4A83-B592-11C45B663004}">
      <text>
        <r>
          <rPr>
            <sz val="9"/>
            <color indexed="81"/>
            <rFont val="Segoe UI"/>
            <family val="2"/>
          </rPr>
          <t>vgl. evtl. Finanzabschlüsse</t>
        </r>
      </text>
    </comment>
    <comment ref="Y35" authorId="0" shapeId="0" xr:uid="{4597030C-15F4-45BC-88A9-98611AE2F96C}">
      <text>
        <r>
          <rPr>
            <b/>
            <sz val="9"/>
            <color indexed="81"/>
            <rFont val="Segoe UI"/>
            <family val="2"/>
          </rPr>
          <t xml:space="preserve">Hinweis: </t>
        </r>
        <r>
          <rPr>
            <sz val="9"/>
            <color indexed="81"/>
            <rFont val="Segoe UI"/>
            <family val="2"/>
          </rPr>
          <t xml:space="preserve">vgl. evtl. Finanzabschlüsse
</t>
        </r>
      </text>
    </comment>
    <comment ref="Y50" authorId="0" shapeId="0" xr:uid="{080FC12D-5A1D-41DB-BC54-00B594499285}">
      <text>
        <r>
          <rPr>
            <sz val="9"/>
            <color indexed="81"/>
            <rFont val="Segoe UI"/>
            <family val="2"/>
          </rPr>
          <t>Kraftwerksplan Anhang A / 5.1.5‎
Richtlinie Gestehungskosten
Leitfaden Gesuchsprüfung</t>
        </r>
      </text>
    </comment>
    <comment ref="Y51" authorId="0" shapeId="0" xr:uid="{FDCCF949-B6E9-41DD-A9BA-95F405ECC696}">
      <text>
        <r>
          <rPr>
            <sz val="9"/>
            <color indexed="81"/>
            <rFont val="Segoe UI"/>
            <family val="2"/>
          </rPr>
          <t xml:space="preserve">Relevant für Beurteilung Anspruchs-‎berechtigung
Plausibilität:‎
• ‎≥Nettoproduktion/ (0.8x8760)‎
• Angaben Kanton (Wasserzins)‎
• bei bekannten Abflussmengen bei ‎der Fassung  Berechnung ‎möglich (Excel liegt vor)‎
</t>
        </r>
      </text>
    </comment>
    <comment ref="Y56" authorId="0" shapeId="0" xr:uid="{04B6A333-445C-46FD-A815-275B00315553}">
      <text>
        <r>
          <rPr>
            <sz val="9"/>
            <color indexed="81"/>
            <rFont val="Segoe UI"/>
            <family val="2"/>
          </rPr>
          <t xml:space="preserve">siehe «Liste aller KEV-Bezüger im Jahr ‎‎2017», publiziert vom BFE‎
http://www.bfe.admin.ch/themen/00612/02073/index.html?lang=‎de&amp;dossier_id=02166‎
</t>
        </r>
      </text>
    </comment>
    <comment ref="Y57" authorId="0" shapeId="0" xr:uid="{6068CB75-B174-460B-BB3E-E7D3A3E5FD1C}">
      <text>
        <r>
          <rPr>
            <sz val="9"/>
            <color indexed="81"/>
            <rFont val="Segoe UI"/>
            <family val="2"/>
          </rPr>
          <t xml:space="preserve">siehe «Liste aller KEV-Bezüger im Jahr ‎‎2017», publiziert vom BFE‎
http://www.bfe.admin.ch/themen/00612/02073/index.html?lang=‎de&amp;dossier_id=02166‎
</t>
        </r>
      </text>
    </comment>
    <comment ref="Y58" authorId="0" shapeId="0" xr:uid="{49E5294E-6618-476E-8C57-40D1D8B448D8}">
      <text>
        <r>
          <rPr>
            <sz val="9"/>
            <color indexed="81"/>
            <rFont val="Segoe UI"/>
            <family val="2"/>
          </rPr>
          <t xml:space="preserve">Liste vom BAFU beantragt  (TNG, ‎‎20.4.2018)‎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Cramer Stefan</author>
  </authors>
  <commentList>
    <comment ref="Y26" authorId="0" shapeId="0" xr:uid="{B2326E95-9EC4-453C-951A-D1FC0946E35B}">
      <text>
        <r>
          <rPr>
            <b/>
            <sz val="9"/>
            <color indexed="81"/>
            <rFont val="Segoe UI"/>
            <family val="2"/>
          </rPr>
          <t xml:space="preserve">Hinweis: </t>
        </r>
        <r>
          <rPr>
            <sz val="9"/>
            <color indexed="81"/>
            <rFont val="Segoe UI"/>
            <family val="2"/>
          </rPr>
          <t xml:space="preserve">vgl. evtl. Finanzabschlüsse
</t>
        </r>
      </text>
    </comment>
    <comment ref="Y31" authorId="0" shapeId="0" xr:uid="{C2ED115E-E19A-4A63-AA0E-40769FDA6EB4}">
      <text>
        <r>
          <rPr>
            <b/>
            <sz val="9"/>
            <color indexed="81"/>
            <rFont val="Segoe UI"/>
            <family val="2"/>
          </rPr>
          <t xml:space="preserve">Hinweis: 
</t>
        </r>
        <r>
          <rPr>
            <sz val="9"/>
            <color indexed="81"/>
            <rFont val="Segoe UI"/>
            <family val="2"/>
          </rPr>
          <t xml:space="preserve">allfällige Pumpenergie sollte nicht hierin enthalten sein
Achtung: Es gibt Kraftwerke, bei welchen diese Verluste bereits vor der Messung anfallen
</t>
        </r>
      </text>
    </comment>
    <comment ref="Y32" authorId="0" shapeId="0" xr:uid="{65806E9C-FAA4-4FD9-A129-2D1C8DA49391}">
      <text>
        <r>
          <rPr>
            <b/>
            <sz val="9"/>
            <color indexed="81"/>
            <rFont val="Segoe UI"/>
            <family val="2"/>
          </rPr>
          <t xml:space="preserve">Hinweis: 
</t>
        </r>
        <r>
          <rPr>
            <sz val="9"/>
            <color indexed="81"/>
            <rFont val="Segoe UI"/>
            <family val="2"/>
          </rPr>
          <t xml:space="preserve">allfällige Pumpenergie sollte nicht hierin enthalten sein
Achtung: Es gibt Kraftwerke, bei welchen diese Verluste bereits vor der Messung anfallen
</t>
        </r>
      </text>
    </comment>
    <comment ref="Y34" authorId="0" shapeId="0" xr:uid="{8D13435E-3FE9-4DE3-B908-DA9278B452A5}">
      <text>
        <r>
          <rPr>
            <sz val="9"/>
            <color indexed="81"/>
            <rFont val="Segoe UI"/>
            <family val="2"/>
          </rPr>
          <t>vgl. evtl. Finanzabschlüsse</t>
        </r>
      </text>
    </comment>
    <comment ref="Y35" authorId="0" shapeId="0" xr:uid="{6FABEE7B-0A40-46A8-BDAF-ABC91D8994A4}">
      <text>
        <r>
          <rPr>
            <b/>
            <sz val="9"/>
            <color indexed="81"/>
            <rFont val="Segoe UI"/>
            <family val="2"/>
          </rPr>
          <t xml:space="preserve">Hinweis: </t>
        </r>
        <r>
          <rPr>
            <sz val="9"/>
            <color indexed="81"/>
            <rFont val="Segoe UI"/>
            <family val="2"/>
          </rPr>
          <t xml:space="preserve">vgl. evtl. Finanzabschlüsse
</t>
        </r>
      </text>
    </comment>
    <comment ref="Y50" authorId="0" shapeId="0" xr:uid="{DB478439-0CF3-4168-BCAD-90354A98396D}">
      <text>
        <r>
          <rPr>
            <sz val="9"/>
            <color indexed="81"/>
            <rFont val="Segoe UI"/>
            <family val="2"/>
          </rPr>
          <t>Kraftwerksplan Anhang A / 5.1.5‎
Richtlinie Gestehungskosten
Leitfaden Gesuchsprüfung</t>
        </r>
      </text>
    </comment>
    <comment ref="Y51" authorId="0" shapeId="0" xr:uid="{66A33079-C9C7-4C17-9B9F-DE2844B9A7F4}">
      <text>
        <r>
          <rPr>
            <sz val="9"/>
            <color indexed="81"/>
            <rFont val="Segoe UI"/>
            <family val="2"/>
          </rPr>
          <t xml:space="preserve">Relevant für Beurteilung Anspruchs-‎berechtigung
Plausibilität:‎
• ‎≥Nettoproduktion/ (0.8x8760)‎
• Angaben Kanton (Wasserzins)‎
• bei bekannten Abflussmengen bei ‎der Fassung  Berechnung ‎möglich (Excel liegt vor)‎
</t>
        </r>
      </text>
    </comment>
    <comment ref="Y56" authorId="0" shapeId="0" xr:uid="{F707C750-F7A6-4D5D-8E42-3F63AA59560D}">
      <text>
        <r>
          <rPr>
            <sz val="9"/>
            <color indexed="81"/>
            <rFont val="Segoe UI"/>
            <family val="2"/>
          </rPr>
          <t xml:space="preserve">siehe «Liste aller KEV-Bezüger im Jahr ‎‎2017», publiziert vom BFE‎
http://www.bfe.admin.ch/themen/00612/02073/index.html?lang=‎de&amp;dossier_id=02166‎
</t>
        </r>
      </text>
    </comment>
    <comment ref="Y57" authorId="0" shapeId="0" xr:uid="{45ADC2EC-1535-4F77-BD14-40D94EEDA063}">
      <text>
        <r>
          <rPr>
            <sz val="9"/>
            <color indexed="81"/>
            <rFont val="Segoe UI"/>
            <family val="2"/>
          </rPr>
          <t xml:space="preserve">siehe «Liste aller KEV-Bezüger im Jahr ‎‎2017», publiziert vom BFE‎
http://www.bfe.admin.ch/themen/00612/02073/index.html?lang=‎de&amp;dossier_id=02166‎
</t>
        </r>
      </text>
    </comment>
    <comment ref="Y58" authorId="0" shapeId="0" xr:uid="{29DB30DA-8436-43F3-9406-B2382678E750}">
      <text>
        <r>
          <rPr>
            <sz val="9"/>
            <color indexed="81"/>
            <rFont val="Segoe UI"/>
            <family val="2"/>
          </rPr>
          <t xml:space="preserve">Liste vom BAFU beantragt  (TNG, ‎‎20.4.2018)‎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Cramer Stefan</author>
  </authors>
  <commentList>
    <comment ref="Y26" authorId="0" shapeId="0" xr:uid="{DF30996A-D9F0-4FC0-A4DB-EA14F4E8B16E}">
      <text>
        <r>
          <rPr>
            <b/>
            <sz val="9"/>
            <color indexed="81"/>
            <rFont val="Segoe UI"/>
            <family val="2"/>
          </rPr>
          <t xml:space="preserve">Hinweis: </t>
        </r>
        <r>
          <rPr>
            <sz val="9"/>
            <color indexed="81"/>
            <rFont val="Segoe UI"/>
            <family val="2"/>
          </rPr>
          <t xml:space="preserve">vgl. evtl. Finanzabschlüsse
</t>
        </r>
      </text>
    </comment>
    <comment ref="Y31" authorId="0" shapeId="0" xr:uid="{C9B8538D-60B9-488A-B526-F98C9E980985}">
      <text>
        <r>
          <rPr>
            <b/>
            <sz val="9"/>
            <color indexed="81"/>
            <rFont val="Segoe UI"/>
            <family val="2"/>
          </rPr>
          <t xml:space="preserve">Hinweis: 
</t>
        </r>
        <r>
          <rPr>
            <sz val="9"/>
            <color indexed="81"/>
            <rFont val="Segoe UI"/>
            <family val="2"/>
          </rPr>
          <t xml:space="preserve">allfällige Pumpenergie sollte nicht hierin enthalten sein
Achtung: Es gibt Kraftwerke, bei welchen diese Verluste bereits vor der Messung anfallen
</t>
        </r>
      </text>
    </comment>
    <comment ref="Y32" authorId="0" shapeId="0" xr:uid="{3E7054DA-82D9-49D7-9498-1939B43AC59D}">
      <text>
        <r>
          <rPr>
            <b/>
            <sz val="9"/>
            <color indexed="81"/>
            <rFont val="Segoe UI"/>
            <family val="2"/>
          </rPr>
          <t xml:space="preserve">Hinweis: 
</t>
        </r>
        <r>
          <rPr>
            <sz val="9"/>
            <color indexed="81"/>
            <rFont val="Segoe UI"/>
            <family val="2"/>
          </rPr>
          <t xml:space="preserve">allfällige Pumpenergie sollte nicht hierin enthalten sein
Achtung: Es gibt Kraftwerke, bei welchen diese Verluste bereits vor der Messung anfallen
</t>
        </r>
      </text>
    </comment>
    <comment ref="Y34" authorId="0" shapeId="0" xr:uid="{17086401-1851-4508-B65C-4299BCD0D448}">
      <text>
        <r>
          <rPr>
            <sz val="9"/>
            <color indexed="81"/>
            <rFont val="Segoe UI"/>
            <family val="2"/>
          </rPr>
          <t>vgl. evtl. Finanzabschlüsse</t>
        </r>
      </text>
    </comment>
    <comment ref="Y35" authorId="0" shapeId="0" xr:uid="{0B70749B-044F-4A88-9CE3-F4DFFBDEC288}">
      <text>
        <r>
          <rPr>
            <b/>
            <sz val="9"/>
            <color indexed="81"/>
            <rFont val="Segoe UI"/>
            <family val="2"/>
          </rPr>
          <t xml:space="preserve">Hinweis: </t>
        </r>
        <r>
          <rPr>
            <sz val="9"/>
            <color indexed="81"/>
            <rFont val="Segoe UI"/>
            <family val="2"/>
          </rPr>
          <t xml:space="preserve">vgl. evtl. Finanzabschlüsse
</t>
        </r>
      </text>
    </comment>
    <comment ref="Y50" authorId="0" shapeId="0" xr:uid="{3F3D4B2A-0187-4499-A8BB-04C59DCB0320}">
      <text>
        <r>
          <rPr>
            <sz val="9"/>
            <color indexed="81"/>
            <rFont val="Segoe UI"/>
            <family val="2"/>
          </rPr>
          <t>Kraftwerksplan Anhang A / 5.1.5‎
Richtlinie Gestehungskosten
Leitfaden Gesuchsprüfung</t>
        </r>
      </text>
    </comment>
    <comment ref="Y51" authorId="0" shapeId="0" xr:uid="{8A8F2CDD-1F42-4D46-9C87-0B94411F8690}">
      <text>
        <r>
          <rPr>
            <sz val="9"/>
            <color indexed="81"/>
            <rFont val="Segoe UI"/>
            <family val="2"/>
          </rPr>
          <t xml:space="preserve">Relevant für Beurteilung Anspruchs-‎berechtigung
Plausibilität:‎
• ‎≥Nettoproduktion/ (0.8x8760)‎
• Angaben Kanton (Wasserzins)‎
• bei bekannten Abflussmengen bei ‎der Fassung  Berechnung ‎möglich (Excel liegt vor)‎
</t>
        </r>
      </text>
    </comment>
    <comment ref="Y56" authorId="0" shapeId="0" xr:uid="{2D388C79-BB17-4471-B65B-B3489B9E2FDF}">
      <text>
        <r>
          <rPr>
            <sz val="9"/>
            <color indexed="81"/>
            <rFont val="Segoe UI"/>
            <family val="2"/>
          </rPr>
          <t xml:space="preserve">siehe «Liste aller KEV-Bezüger im Jahr ‎‎2017», publiziert vom BFE‎
http://www.bfe.admin.ch/themen/00612/02073/index.html?lang=‎de&amp;dossier_id=02166‎
</t>
        </r>
      </text>
    </comment>
    <comment ref="Y57" authorId="0" shapeId="0" xr:uid="{3C41267E-3BA3-44CD-B15A-BEE86F7C3297}">
      <text>
        <r>
          <rPr>
            <sz val="9"/>
            <color indexed="81"/>
            <rFont val="Segoe UI"/>
            <family val="2"/>
          </rPr>
          <t xml:space="preserve">siehe «Liste aller KEV-Bezüger im Jahr ‎‎2017», publiziert vom BFE‎
http://www.bfe.admin.ch/themen/00612/02073/index.html?lang=‎de&amp;dossier_id=02166‎
</t>
        </r>
      </text>
    </comment>
    <comment ref="Y58" authorId="0" shapeId="0" xr:uid="{732EB261-27F2-4B7E-8F07-954A77E7DEFB}">
      <text>
        <r>
          <rPr>
            <sz val="9"/>
            <color indexed="81"/>
            <rFont val="Segoe UI"/>
            <family val="2"/>
          </rPr>
          <t xml:space="preserve">Liste vom BAFU beantragt  (TNG, ‎‎20.4.2018)‎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Cramer Stefan</author>
  </authors>
  <commentList>
    <comment ref="Y26" authorId="0" shapeId="0" xr:uid="{0AE47D1A-449E-4604-B048-41FDE1584424}">
      <text>
        <r>
          <rPr>
            <b/>
            <sz val="9"/>
            <color indexed="81"/>
            <rFont val="Segoe UI"/>
            <family val="2"/>
          </rPr>
          <t xml:space="preserve">Hinweis: </t>
        </r>
        <r>
          <rPr>
            <sz val="9"/>
            <color indexed="81"/>
            <rFont val="Segoe UI"/>
            <family val="2"/>
          </rPr>
          <t xml:space="preserve">vgl. evtl. Finanzabschlüsse
</t>
        </r>
      </text>
    </comment>
    <comment ref="Y31" authorId="0" shapeId="0" xr:uid="{CB03901D-E934-4A5D-B606-5B6D4B9542A7}">
      <text>
        <r>
          <rPr>
            <b/>
            <sz val="9"/>
            <color indexed="81"/>
            <rFont val="Segoe UI"/>
            <family val="2"/>
          </rPr>
          <t xml:space="preserve">Hinweis: 
</t>
        </r>
        <r>
          <rPr>
            <sz val="9"/>
            <color indexed="81"/>
            <rFont val="Segoe UI"/>
            <family val="2"/>
          </rPr>
          <t xml:space="preserve">allfällige Pumpenergie sollte nicht hierin enthalten sein
Achtung: Es gibt Kraftwerke, bei welchen diese Verluste bereits vor der Messung anfallen
</t>
        </r>
      </text>
    </comment>
    <comment ref="Y32" authorId="0" shapeId="0" xr:uid="{C948CE96-D42D-41ED-B710-8A5CF4D60846}">
      <text>
        <r>
          <rPr>
            <b/>
            <sz val="9"/>
            <color indexed="81"/>
            <rFont val="Segoe UI"/>
            <family val="2"/>
          </rPr>
          <t xml:space="preserve">Hinweis: 
</t>
        </r>
        <r>
          <rPr>
            <sz val="9"/>
            <color indexed="81"/>
            <rFont val="Segoe UI"/>
            <family val="2"/>
          </rPr>
          <t xml:space="preserve">allfällige Pumpenergie sollte nicht hierin enthalten sein
Achtung: Es gibt Kraftwerke, bei welchen diese Verluste bereits vor der Messung anfallen
</t>
        </r>
      </text>
    </comment>
    <comment ref="Y34" authorId="0" shapeId="0" xr:uid="{A55A0F45-FD50-4D50-B676-CD81189B3142}">
      <text>
        <r>
          <rPr>
            <sz val="9"/>
            <color indexed="81"/>
            <rFont val="Segoe UI"/>
            <family val="2"/>
          </rPr>
          <t>vgl. evtl. Finanzabschlüsse</t>
        </r>
      </text>
    </comment>
    <comment ref="Y35" authorId="0" shapeId="0" xr:uid="{11B2DBB8-AD17-4B16-9AF3-0FED5E06D1C4}">
      <text>
        <r>
          <rPr>
            <b/>
            <sz val="9"/>
            <color indexed="81"/>
            <rFont val="Segoe UI"/>
            <family val="2"/>
          </rPr>
          <t xml:space="preserve">Hinweis: </t>
        </r>
        <r>
          <rPr>
            <sz val="9"/>
            <color indexed="81"/>
            <rFont val="Segoe UI"/>
            <family val="2"/>
          </rPr>
          <t xml:space="preserve">vgl. evtl. Finanzabschlüsse
</t>
        </r>
      </text>
    </comment>
    <comment ref="Y50" authorId="0" shapeId="0" xr:uid="{B25DE6D1-78CD-4EBC-BB36-A46DD6DCC097}">
      <text>
        <r>
          <rPr>
            <sz val="9"/>
            <color indexed="81"/>
            <rFont val="Segoe UI"/>
            <family val="2"/>
          </rPr>
          <t>Kraftwerksplan Anhang A / 5.1.5‎
Richtlinie Gestehungskosten
Leitfaden Gesuchsprüfung</t>
        </r>
      </text>
    </comment>
    <comment ref="Y51" authorId="0" shapeId="0" xr:uid="{AC7F5FAA-4DB8-4A7D-BBF9-EEF800AD2AEF}">
      <text>
        <r>
          <rPr>
            <sz val="9"/>
            <color indexed="81"/>
            <rFont val="Segoe UI"/>
            <family val="2"/>
          </rPr>
          <t xml:space="preserve">Relevant für Beurteilung Anspruchs-‎berechtigung
Plausibilität:‎
• ‎≥Nettoproduktion/ (0.8x8760)‎
• Angaben Kanton (Wasserzins)‎
• bei bekannten Abflussmengen bei ‎der Fassung  Berechnung ‎möglich (Excel liegt vor)‎
</t>
        </r>
      </text>
    </comment>
    <comment ref="Y56" authorId="0" shapeId="0" xr:uid="{F744341C-DAD0-4772-AC9D-F9D9F68D5BB4}">
      <text>
        <r>
          <rPr>
            <sz val="9"/>
            <color indexed="81"/>
            <rFont val="Segoe UI"/>
            <family val="2"/>
          </rPr>
          <t xml:space="preserve">siehe «Liste aller KEV-Bezüger im Jahr ‎‎2017», publiziert vom BFE‎
http://www.bfe.admin.ch/themen/00612/02073/index.html?lang=‎de&amp;dossier_id=02166‎
</t>
        </r>
      </text>
    </comment>
    <comment ref="Y57" authorId="0" shapeId="0" xr:uid="{1AED01C9-A514-4948-81B5-0D7A32F23429}">
      <text>
        <r>
          <rPr>
            <sz val="9"/>
            <color indexed="81"/>
            <rFont val="Segoe UI"/>
            <family val="2"/>
          </rPr>
          <t xml:space="preserve">siehe «Liste aller KEV-Bezüger im Jahr ‎‎2017», publiziert vom BFE‎
http://www.bfe.admin.ch/themen/00612/02073/index.html?lang=‎de&amp;dossier_id=02166‎
</t>
        </r>
      </text>
    </comment>
    <comment ref="Y58" authorId="0" shapeId="0" xr:uid="{CDF1A957-65A6-4507-A48C-F576AF3DA8DF}">
      <text>
        <r>
          <rPr>
            <sz val="9"/>
            <color indexed="81"/>
            <rFont val="Segoe UI"/>
            <family val="2"/>
          </rPr>
          <t xml:space="preserve">Liste vom BAFU beantragt  (TNG, ‎‎20.4.2018)‎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Cramer Stefan</author>
  </authors>
  <commentList>
    <comment ref="Y26" authorId="0" shapeId="0" xr:uid="{D957A074-62DE-4A6B-979B-5B9373C408FA}">
      <text>
        <r>
          <rPr>
            <b/>
            <sz val="9"/>
            <color indexed="81"/>
            <rFont val="Segoe UI"/>
            <family val="2"/>
          </rPr>
          <t xml:space="preserve">Hinweis: </t>
        </r>
        <r>
          <rPr>
            <sz val="9"/>
            <color indexed="81"/>
            <rFont val="Segoe UI"/>
            <family val="2"/>
          </rPr>
          <t xml:space="preserve">vgl. evtl. Finanzabschlüsse
</t>
        </r>
      </text>
    </comment>
    <comment ref="Y31" authorId="0" shapeId="0" xr:uid="{AB36D1AD-7D00-43EC-82E3-5A78FFF9914C}">
      <text>
        <r>
          <rPr>
            <b/>
            <sz val="9"/>
            <color indexed="81"/>
            <rFont val="Segoe UI"/>
            <family val="2"/>
          </rPr>
          <t xml:space="preserve">Hinweis: 
</t>
        </r>
        <r>
          <rPr>
            <sz val="9"/>
            <color indexed="81"/>
            <rFont val="Segoe UI"/>
            <family val="2"/>
          </rPr>
          <t xml:space="preserve">allfällige Pumpenergie sollte nicht hierin enthalten sein
Achtung: Es gibt Kraftwerke, bei welchen diese Verluste bereits vor der Messung anfallen
</t>
        </r>
      </text>
    </comment>
    <comment ref="Y32" authorId="0" shapeId="0" xr:uid="{EC7B5B4B-C0C5-4446-998C-8F6DF8D1106C}">
      <text>
        <r>
          <rPr>
            <b/>
            <sz val="9"/>
            <color indexed="81"/>
            <rFont val="Segoe UI"/>
            <family val="2"/>
          </rPr>
          <t xml:space="preserve">Hinweis: 
</t>
        </r>
        <r>
          <rPr>
            <sz val="9"/>
            <color indexed="81"/>
            <rFont val="Segoe UI"/>
            <family val="2"/>
          </rPr>
          <t xml:space="preserve">allfällige Pumpenergie sollte nicht hierin enthalten sein
Achtung: Es gibt Kraftwerke, bei welchen diese Verluste bereits vor der Messung anfallen
</t>
        </r>
      </text>
    </comment>
    <comment ref="Y34" authorId="0" shapeId="0" xr:uid="{16521442-9ED1-4135-AE1C-0F8A9F0F4018}">
      <text>
        <r>
          <rPr>
            <sz val="9"/>
            <color indexed="81"/>
            <rFont val="Segoe UI"/>
            <family val="2"/>
          </rPr>
          <t>vgl. evtl. Finanzabschlüsse</t>
        </r>
      </text>
    </comment>
    <comment ref="Y35" authorId="0" shapeId="0" xr:uid="{11214250-6575-409B-A63B-22E377BA8B5A}">
      <text>
        <r>
          <rPr>
            <b/>
            <sz val="9"/>
            <color indexed="81"/>
            <rFont val="Segoe UI"/>
            <family val="2"/>
          </rPr>
          <t xml:space="preserve">Hinweis: </t>
        </r>
        <r>
          <rPr>
            <sz val="9"/>
            <color indexed="81"/>
            <rFont val="Segoe UI"/>
            <family val="2"/>
          </rPr>
          <t xml:space="preserve">vgl. evtl. Finanzabschlüsse
</t>
        </r>
      </text>
    </comment>
    <comment ref="Y50" authorId="0" shapeId="0" xr:uid="{B51CEBB3-829E-403E-AEDB-95716062DF09}">
      <text>
        <r>
          <rPr>
            <sz val="9"/>
            <color indexed="81"/>
            <rFont val="Segoe UI"/>
            <family val="2"/>
          </rPr>
          <t>Kraftwerksplan Anhang A / 5.1.5‎
Richtlinie Gestehungskosten
Leitfaden Gesuchsprüfung</t>
        </r>
      </text>
    </comment>
    <comment ref="Y51" authorId="0" shapeId="0" xr:uid="{9ED35083-E32A-43DD-9F18-46A383FB9B6E}">
      <text>
        <r>
          <rPr>
            <sz val="9"/>
            <color indexed="81"/>
            <rFont val="Segoe UI"/>
            <family val="2"/>
          </rPr>
          <t xml:space="preserve">Relevant für Beurteilung Anspruchs-‎berechtigung
Plausibilität:‎
• ‎≥Nettoproduktion/ (0.8x8760)‎
• Angaben Kanton (Wasserzins)‎
• bei bekannten Abflussmengen bei ‎der Fassung  Berechnung ‎möglich (Excel liegt vor)‎
</t>
        </r>
      </text>
    </comment>
    <comment ref="Y56" authorId="0" shapeId="0" xr:uid="{96C08BFB-9EF9-4B41-95BB-28383976256A}">
      <text>
        <r>
          <rPr>
            <sz val="9"/>
            <color indexed="81"/>
            <rFont val="Segoe UI"/>
            <family val="2"/>
          </rPr>
          <t xml:space="preserve">siehe «Liste aller KEV-Bezüger im Jahr ‎‎2017», publiziert vom BFE‎
http://www.bfe.admin.ch/themen/00612/02073/index.html?lang=‎de&amp;dossier_id=02166‎
</t>
        </r>
      </text>
    </comment>
    <comment ref="Y57" authorId="0" shapeId="0" xr:uid="{E1A4F26D-C296-4600-B97E-04157168868F}">
      <text>
        <r>
          <rPr>
            <sz val="9"/>
            <color indexed="81"/>
            <rFont val="Segoe UI"/>
            <family val="2"/>
          </rPr>
          <t xml:space="preserve">siehe «Liste aller KEV-Bezüger im Jahr ‎‎2017», publiziert vom BFE‎
http://www.bfe.admin.ch/themen/00612/02073/index.html?lang=‎de&amp;dossier_id=02166‎
</t>
        </r>
      </text>
    </comment>
    <comment ref="Y58" authorId="0" shapeId="0" xr:uid="{8F78EE8D-DFF5-4E8D-9F4C-2B2E545B7825}">
      <text>
        <r>
          <rPr>
            <sz val="9"/>
            <color indexed="81"/>
            <rFont val="Segoe UI"/>
            <family val="2"/>
          </rPr>
          <t xml:space="preserve">Liste vom BAFU beantragt  (TNG, ‎‎20.4.2018)‎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Cramer Stefan</author>
  </authors>
  <commentList>
    <comment ref="Y26" authorId="0" shapeId="0" xr:uid="{5D7CC6CA-B9ED-4CAA-8585-60F4901FA7A5}">
      <text>
        <r>
          <rPr>
            <b/>
            <sz val="9"/>
            <color indexed="81"/>
            <rFont val="Segoe UI"/>
            <family val="2"/>
          </rPr>
          <t xml:space="preserve">Hinweis: </t>
        </r>
        <r>
          <rPr>
            <sz val="9"/>
            <color indexed="81"/>
            <rFont val="Segoe UI"/>
            <family val="2"/>
          </rPr>
          <t xml:space="preserve">vgl. evtl. Finanzabschlüsse
</t>
        </r>
      </text>
    </comment>
    <comment ref="Y31" authorId="0" shapeId="0" xr:uid="{030FB208-AEFF-4CC3-926D-DC867CC7573D}">
      <text>
        <r>
          <rPr>
            <b/>
            <sz val="9"/>
            <color indexed="81"/>
            <rFont val="Segoe UI"/>
            <family val="2"/>
          </rPr>
          <t xml:space="preserve">Hinweis: 
</t>
        </r>
        <r>
          <rPr>
            <sz val="9"/>
            <color indexed="81"/>
            <rFont val="Segoe UI"/>
            <family val="2"/>
          </rPr>
          <t xml:space="preserve">allfällige Pumpenergie sollte nicht hierin enthalten sein
Achtung: Es gibt Kraftwerke, bei welchen diese Verluste bereits vor der Messung anfallen
</t>
        </r>
      </text>
    </comment>
    <comment ref="Y32" authorId="0" shapeId="0" xr:uid="{4F7B5A9D-9A74-4FCA-8CFD-F2CD91EC5BCB}">
      <text>
        <r>
          <rPr>
            <b/>
            <sz val="9"/>
            <color indexed="81"/>
            <rFont val="Segoe UI"/>
            <family val="2"/>
          </rPr>
          <t xml:space="preserve">Hinweis: 
</t>
        </r>
        <r>
          <rPr>
            <sz val="9"/>
            <color indexed="81"/>
            <rFont val="Segoe UI"/>
            <family val="2"/>
          </rPr>
          <t xml:space="preserve">allfällige Pumpenergie sollte nicht hierin enthalten sein
Achtung: Es gibt Kraftwerke, bei welchen diese Verluste bereits vor der Messung anfallen
</t>
        </r>
      </text>
    </comment>
    <comment ref="Y34" authorId="0" shapeId="0" xr:uid="{11EE9833-FA05-412F-8C72-69976C66ED9A}">
      <text>
        <r>
          <rPr>
            <sz val="9"/>
            <color indexed="81"/>
            <rFont val="Segoe UI"/>
            <family val="2"/>
          </rPr>
          <t>vgl. evtl. Finanzabschlüsse</t>
        </r>
      </text>
    </comment>
    <comment ref="Y35" authorId="0" shapeId="0" xr:uid="{924496F0-D21E-402B-BB26-F345AC079267}">
      <text>
        <r>
          <rPr>
            <b/>
            <sz val="9"/>
            <color indexed="81"/>
            <rFont val="Segoe UI"/>
            <family val="2"/>
          </rPr>
          <t xml:space="preserve">Hinweis: </t>
        </r>
        <r>
          <rPr>
            <sz val="9"/>
            <color indexed="81"/>
            <rFont val="Segoe UI"/>
            <family val="2"/>
          </rPr>
          <t xml:space="preserve">vgl. evtl. Finanzabschlüsse
</t>
        </r>
      </text>
    </comment>
    <comment ref="Y50" authorId="0" shapeId="0" xr:uid="{06057A42-602E-45BD-A29C-635AD2982623}">
      <text>
        <r>
          <rPr>
            <sz val="9"/>
            <color indexed="81"/>
            <rFont val="Segoe UI"/>
            <family val="2"/>
          </rPr>
          <t>Kraftwerksplan Anhang A / 5.1.5‎
Richtlinie Gestehungskosten
Leitfaden Gesuchsprüfung</t>
        </r>
      </text>
    </comment>
    <comment ref="Y51" authorId="0" shapeId="0" xr:uid="{8D917E87-26BC-4A86-B3EF-67C041127328}">
      <text>
        <r>
          <rPr>
            <sz val="9"/>
            <color indexed="81"/>
            <rFont val="Segoe UI"/>
            <family val="2"/>
          </rPr>
          <t xml:space="preserve">Relevant für Beurteilung Anspruchs-‎berechtigung
Plausibilität:‎
• ‎≥Nettoproduktion/ (0.8x8760)‎
• Angaben Kanton (Wasserzins)‎
• bei bekannten Abflussmengen bei ‎der Fassung  Berechnung ‎möglich (Excel liegt vor)‎
</t>
        </r>
      </text>
    </comment>
    <comment ref="Y56" authorId="0" shapeId="0" xr:uid="{BB8498C2-BB1B-4DFA-A07A-A6ACAD1008F7}">
      <text>
        <r>
          <rPr>
            <sz val="9"/>
            <color indexed="81"/>
            <rFont val="Segoe UI"/>
            <family val="2"/>
          </rPr>
          <t xml:space="preserve">siehe «Liste aller KEV-Bezüger im Jahr ‎‎2017», publiziert vom BFE‎
http://www.bfe.admin.ch/themen/00612/02073/index.html?lang=‎de&amp;dossier_id=02166‎
</t>
        </r>
      </text>
    </comment>
    <comment ref="Y57" authorId="0" shapeId="0" xr:uid="{476CEEB5-F2FC-447C-959A-5BF91DD82D28}">
      <text>
        <r>
          <rPr>
            <sz val="9"/>
            <color indexed="81"/>
            <rFont val="Segoe UI"/>
            <family val="2"/>
          </rPr>
          <t xml:space="preserve">siehe «Liste aller KEV-Bezüger im Jahr ‎‎2017», publiziert vom BFE‎
http://www.bfe.admin.ch/themen/00612/02073/index.html?lang=‎de&amp;dossier_id=02166‎
</t>
        </r>
      </text>
    </comment>
    <comment ref="Y58" authorId="0" shapeId="0" xr:uid="{AB74D905-484E-4335-92E3-2C88F898D8A5}">
      <text>
        <r>
          <rPr>
            <sz val="9"/>
            <color indexed="81"/>
            <rFont val="Segoe UI"/>
            <family val="2"/>
          </rPr>
          <t xml:space="preserve">Liste vom BAFU beantragt  (TNG, ‎‎20.4.2018)‎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Cramer Stefan</author>
  </authors>
  <commentList>
    <comment ref="Y26" authorId="0" shapeId="0" xr:uid="{60427348-759B-4E2F-8A2B-E00666B8A194}">
      <text>
        <r>
          <rPr>
            <b/>
            <sz val="9"/>
            <color indexed="81"/>
            <rFont val="Segoe UI"/>
            <family val="2"/>
          </rPr>
          <t xml:space="preserve">Hinweis: </t>
        </r>
        <r>
          <rPr>
            <sz val="9"/>
            <color indexed="81"/>
            <rFont val="Segoe UI"/>
            <family val="2"/>
          </rPr>
          <t xml:space="preserve">vgl. evtl. Finanzabschlüsse
</t>
        </r>
      </text>
    </comment>
    <comment ref="Y31" authorId="0" shapeId="0" xr:uid="{C9A55FB7-95B3-4E65-95F6-04762AC5C1C2}">
      <text>
        <r>
          <rPr>
            <b/>
            <sz val="9"/>
            <color indexed="81"/>
            <rFont val="Segoe UI"/>
            <family val="2"/>
          </rPr>
          <t xml:space="preserve">Hinweis: 
</t>
        </r>
        <r>
          <rPr>
            <sz val="9"/>
            <color indexed="81"/>
            <rFont val="Segoe UI"/>
            <family val="2"/>
          </rPr>
          <t xml:space="preserve">allfällige Pumpenergie sollte nicht hierin enthalten sein
Achtung: Es gibt Kraftwerke, bei welchen diese Verluste bereits vor der Messung anfallen
</t>
        </r>
      </text>
    </comment>
    <comment ref="Y32" authorId="0" shapeId="0" xr:uid="{CCDD1B3F-C9D8-46F0-8792-FF44365F8115}">
      <text>
        <r>
          <rPr>
            <b/>
            <sz val="9"/>
            <color indexed="81"/>
            <rFont val="Segoe UI"/>
            <family val="2"/>
          </rPr>
          <t xml:space="preserve">Hinweis: 
</t>
        </r>
        <r>
          <rPr>
            <sz val="9"/>
            <color indexed="81"/>
            <rFont val="Segoe UI"/>
            <family val="2"/>
          </rPr>
          <t xml:space="preserve">allfällige Pumpenergie sollte nicht hierin enthalten sein
Achtung: Es gibt Kraftwerke, bei welchen diese Verluste bereits vor der Messung anfallen
</t>
        </r>
      </text>
    </comment>
    <comment ref="Y34" authorId="0" shapeId="0" xr:uid="{02B1E910-2458-4C19-9508-E9E78436DE2D}">
      <text>
        <r>
          <rPr>
            <sz val="9"/>
            <color indexed="81"/>
            <rFont val="Segoe UI"/>
            <family val="2"/>
          </rPr>
          <t>vgl. evtl. Finanzabschlüsse</t>
        </r>
      </text>
    </comment>
    <comment ref="Y35" authorId="0" shapeId="0" xr:uid="{0121EDD8-7121-4372-9428-D1C76A661D7A}">
      <text>
        <r>
          <rPr>
            <b/>
            <sz val="9"/>
            <color indexed="81"/>
            <rFont val="Segoe UI"/>
            <family val="2"/>
          </rPr>
          <t xml:space="preserve">Hinweis: </t>
        </r>
        <r>
          <rPr>
            <sz val="9"/>
            <color indexed="81"/>
            <rFont val="Segoe UI"/>
            <family val="2"/>
          </rPr>
          <t xml:space="preserve">vgl. evtl. Finanzabschlüsse
</t>
        </r>
      </text>
    </comment>
    <comment ref="Y50" authorId="0" shapeId="0" xr:uid="{D889B30C-6B4B-4DCE-9BD1-7DBC3450544F}">
      <text>
        <r>
          <rPr>
            <sz val="9"/>
            <color indexed="81"/>
            <rFont val="Segoe UI"/>
            <family val="2"/>
          </rPr>
          <t>Kraftwerksplan Anhang A / 5.1.5‎
Richtlinie Gestehungskosten
Leitfaden Gesuchsprüfung</t>
        </r>
      </text>
    </comment>
    <comment ref="Y51" authorId="0" shapeId="0" xr:uid="{530FA984-FCF3-4E48-9670-F251741710F3}">
      <text>
        <r>
          <rPr>
            <sz val="9"/>
            <color indexed="81"/>
            <rFont val="Segoe UI"/>
            <family val="2"/>
          </rPr>
          <t xml:space="preserve">Relevant für Beurteilung Anspruchs-‎berechtigung
Plausibilität:‎
• ‎≥Nettoproduktion/ (0.8x8760)‎
• Angaben Kanton (Wasserzins)‎
• bei bekannten Abflussmengen bei ‎der Fassung  Berechnung ‎möglich (Excel liegt vor)‎
</t>
        </r>
      </text>
    </comment>
    <comment ref="Y56" authorId="0" shapeId="0" xr:uid="{8244B806-1DF9-464D-8257-5909E26049FC}">
      <text>
        <r>
          <rPr>
            <sz val="9"/>
            <color indexed="81"/>
            <rFont val="Segoe UI"/>
            <family val="2"/>
          </rPr>
          <t xml:space="preserve">siehe «Liste aller KEV-Bezüger im Jahr ‎‎2017», publiziert vom BFE‎
http://www.bfe.admin.ch/themen/00612/02073/index.html?lang=‎de&amp;dossier_id=02166‎
</t>
        </r>
      </text>
    </comment>
    <comment ref="Y57" authorId="0" shapeId="0" xr:uid="{F6C2B05E-8590-4AC8-82E6-D2D7BD582FC5}">
      <text>
        <r>
          <rPr>
            <sz val="9"/>
            <color indexed="81"/>
            <rFont val="Segoe UI"/>
            <family val="2"/>
          </rPr>
          <t xml:space="preserve">siehe «Liste aller KEV-Bezüger im Jahr ‎‎2017», publiziert vom BFE‎
http://www.bfe.admin.ch/themen/00612/02073/index.html?lang=‎de&amp;dossier_id=02166‎
</t>
        </r>
      </text>
    </comment>
    <comment ref="Y58" authorId="0" shapeId="0" xr:uid="{AF3FF49B-29E9-4959-8262-16F1DD6EA58D}">
      <text>
        <r>
          <rPr>
            <sz val="9"/>
            <color indexed="81"/>
            <rFont val="Segoe UI"/>
            <family val="2"/>
          </rPr>
          <t xml:space="preserve">Liste vom BAFU beantragt  (TNG, ‎‎20.4.2018)‎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Gian-Andri</author>
  </authors>
  <commentList>
    <comment ref="M18" authorId="0" shapeId="0" xr:uid="{00000000-0006-0000-0500-000001000000}">
      <text>
        <r>
          <rPr>
            <b/>
            <sz val="9"/>
            <color indexed="81"/>
            <rFont val="Segoe UI"/>
            <family val="2"/>
          </rPr>
          <t>Gian-Andri:</t>
        </r>
        <r>
          <rPr>
            <sz val="9"/>
            <color indexed="81"/>
            <rFont val="Segoe UI"/>
            <family val="2"/>
          </rPr>
          <t xml:space="preserve">
Hinweis Gesuchsprüfer:
Bei allen angegebenen Kraftwerken mit ungedeckten Gestehungskosten (Spalte J = «Nein»):‎
Für solche Kraftwerke ist zu erwarten, dass auch MP beantragt wird. Diese müssten also bereits im Blatt «Übersicht» aufgeführt und weiter hinten in einem ‎der Blätter «Kraftwerk x» im Detail beschrieben sein. In diesem Fall müsste pro Kraftwerk der Quervergleich gemäss untenstehender Tabelle gemacht werden.
Bei allen angegebenen Kraftwerken mit gedeckten Gestehungskosten (Spalte J = «Ja»):‎
Solche Kraftwerke sind grundsätzlich nicht MP-berechtigt und sollten im Gesuch gar nicht aufgeführt sein.   Vergleich mit Blatt Übersicht und mit den ‎Blättern «Kraftwerk x». ‎
Speziell für das Gesuchsjahr 2018‎
Diejenigen Kraftwerke mit: ‎
• Absatz in die GV (Spalte G «Lieferung an Endverbraucher in die Grundversorgung») und nicht gedeckten Gestehungskosten (Spalte J = «Nein») ‎
sind insbesondere für das Gesuchsjahr 2018 relevant, indem die Summe dieser Lieferungen den GV-Abzug für das Produktionsjahr 2017 definiert. Im ‎Gesuchsformular wird diese Summe automatisch berechnet und in das Blatt «Berechnung Marktprämienquote» übertragen. Eine Überprüfung auf Stufe ‎Kraftwerk ist evtl. mittels Geschäftsberichten möglich. Das BFE hat die Möglichkeit, die Daten von der ElCom prüfen zu lassen.‎</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Cramer Stefan</author>
  </authors>
  <commentList>
    <comment ref="Y26" authorId="0" shapeId="0" xr:uid="{2305E3E2-3E4C-4E4E-B247-82A52CA04456}">
      <text>
        <r>
          <rPr>
            <b/>
            <sz val="9"/>
            <color indexed="81"/>
            <rFont val="Segoe UI"/>
            <family val="2"/>
          </rPr>
          <t xml:space="preserve">Hinweis: </t>
        </r>
        <r>
          <rPr>
            <sz val="9"/>
            <color indexed="81"/>
            <rFont val="Segoe UI"/>
            <family val="2"/>
          </rPr>
          <t xml:space="preserve">vgl. evtl. Finanzabschlüsse
</t>
        </r>
      </text>
    </comment>
    <comment ref="Y31" authorId="0" shapeId="0" xr:uid="{7119C3DE-4798-4D9B-BC50-DCFD59C4F6E8}">
      <text>
        <r>
          <rPr>
            <b/>
            <sz val="9"/>
            <color indexed="81"/>
            <rFont val="Segoe UI"/>
            <family val="2"/>
          </rPr>
          <t xml:space="preserve">Hinweis: 
</t>
        </r>
        <r>
          <rPr>
            <sz val="9"/>
            <color indexed="81"/>
            <rFont val="Segoe UI"/>
            <family val="2"/>
          </rPr>
          <t xml:space="preserve">allfällige Pumpenergie sollte nicht hierin enthalten sein
Achtung: Es gibt Kraftwerke, bei welchen diese Verluste bereits vor der Messung anfallen
</t>
        </r>
      </text>
    </comment>
    <comment ref="Y32" authorId="0" shapeId="0" xr:uid="{23003EF7-32CD-4445-97F6-A55269CA6F18}">
      <text>
        <r>
          <rPr>
            <b/>
            <sz val="9"/>
            <color indexed="81"/>
            <rFont val="Segoe UI"/>
            <family val="2"/>
          </rPr>
          <t xml:space="preserve">Hinweis: 
</t>
        </r>
        <r>
          <rPr>
            <sz val="9"/>
            <color indexed="81"/>
            <rFont val="Segoe UI"/>
            <family val="2"/>
          </rPr>
          <t xml:space="preserve">allfällige Pumpenergie sollte nicht hierin enthalten sein
Achtung: Es gibt Kraftwerke, bei welchen diese Verluste bereits vor der Messung anfallen
</t>
        </r>
      </text>
    </comment>
    <comment ref="Y34" authorId="0" shapeId="0" xr:uid="{1FD5477D-2949-4A92-8D9B-FCBA2B5A0E96}">
      <text>
        <r>
          <rPr>
            <sz val="9"/>
            <color indexed="81"/>
            <rFont val="Segoe UI"/>
            <family val="2"/>
          </rPr>
          <t>vgl. evtl. Finanzabschlüsse</t>
        </r>
      </text>
    </comment>
    <comment ref="Y35" authorId="0" shapeId="0" xr:uid="{F9742D93-B096-4FF8-A0B0-E61787837CCE}">
      <text>
        <r>
          <rPr>
            <b/>
            <sz val="9"/>
            <color indexed="81"/>
            <rFont val="Segoe UI"/>
            <family val="2"/>
          </rPr>
          <t xml:space="preserve">Hinweis: </t>
        </r>
        <r>
          <rPr>
            <sz val="9"/>
            <color indexed="81"/>
            <rFont val="Segoe UI"/>
            <family val="2"/>
          </rPr>
          <t xml:space="preserve">vgl. evtl. Finanzabschlüsse
</t>
        </r>
      </text>
    </comment>
    <comment ref="Y50" authorId="0" shapeId="0" xr:uid="{D64D608E-240B-41CE-AD8A-166AD9074662}">
      <text>
        <r>
          <rPr>
            <sz val="9"/>
            <color indexed="81"/>
            <rFont val="Segoe UI"/>
            <family val="2"/>
          </rPr>
          <t>Kraftwerksplan Anhang A / 5.1.5‎
Richtlinie Gestehungskosten
Leitfaden Gesuchsprüfung</t>
        </r>
      </text>
    </comment>
    <comment ref="Y51" authorId="0" shapeId="0" xr:uid="{455CF876-8DD7-44FF-B40C-29900D14F2F3}">
      <text>
        <r>
          <rPr>
            <sz val="9"/>
            <color indexed="81"/>
            <rFont val="Segoe UI"/>
            <family val="2"/>
          </rPr>
          <t xml:space="preserve">Relevant für Beurteilung Anspruchs-‎berechtigung
Plausibilität:‎
• ‎≥Nettoproduktion/ (0.8x8760)‎
• Angaben Kanton (Wasserzins)‎
• bei bekannten Abflussmengen bei ‎der Fassung  Berechnung ‎möglich (Excel liegt vor)‎
</t>
        </r>
      </text>
    </comment>
    <comment ref="Y56" authorId="0" shapeId="0" xr:uid="{515392E7-F67A-4EE0-833A-8125C80E60EC}">
      <text>
        <r>
          <rPr>
            <sz val="9"/>
            <color indexed="81"/>
            <rFont val="Segoe UI"/>
            <family val="2"/>
          </rPr>
          <t xml:space="preserve">siehe «Liste aller KEV-Bezüger im Jahr ‎‎2017», publiziert vom BFE‎
http://www.bfe.admin.ch/themen/00612/02073/index.html?lang=‎de&amp;dossier_id=02166‎
</t>
        </r>
      </text>
    </comment>
    <comment ref="Y57" authorId="0" shapeId="0" xr:uid="{91C68704-7340-4306-8200-F6E34E7A6C09}">
      <text>
        <r>
          <rPr>
            <sz val="9"/>
            <color indexed="81"/>
            <rFont val="Segoe UI"/>
            <family val="2"/>
          </rPr>
          <t xml:space="preserve">siehe «Liste aller KEV-Bezüger im Jahr ‎‎2017», publiziert vom BFE‎
http://www.bfe.admin.ch/themen/00612/02073/index.html?lang=‎de&amp;dossier_id=02166‎
</t>
        </r>
      </text>
    </comment>
    <comment ref="Y58" authorId="0" shapeId="0" xr:uid="{9906610A-42F0-4949-B8CD-B12825EB15D6}">
      <text>
        <r>
          <rPr>
            <sz val="9"/>
            <color indexed="81"/>
            <rFont val="Segoe UI"/>
            <family val="2"/>
          </rPr>
          <t xml:space="preserve">Liste vom BAFU beantragt  (TNG, ‎‎20.4.2018)‎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Cramer Stefan</author>
  </authors>
  <commentList>
    <comment ref="Y26" authorId="0" shapeId="0" xr:uid="{5FBE94EF-4623-46BD-B228-B114CE265ED7}">
      <text>
        <r>
          <rPr>
            <b/>
            <sz val="9"/>
            <color indexed="81"/>
            <rFont val="Segoe UI"/>
            <family val="2"/>
          </rPr>
          <t xml:space="preserve">Hinweis: </t>
        </r>
        <r>
          <rPr>
            <sz val="9"/>
            <color indexed="81"/>
            <rFont val="Segoe UI"/>
            <family val="2"/>
          </rPr>
          <t xml:space="preserve">vgl. evtl. Finanzabschlüsse
</t>
        </r>
      </text>
    </comment>
    <comment ref="Y31" authorId="0" shapeId="0" xr:uid="{30A5FEA8-1077-464A-B282-EC69539C41C3}">
      <text>
        <r>
          <rPr>
            <b/>
            <sz val="9"/>
            <color indexed="81"/>
            <rFont val="Segoe UI"/>
            <family val="2"/>
          </rPr>
          <t xml:space="preserve">Hinweis: 
</t>
        </r>
        <r>
          <rPr>
            <sz val="9"/>
            <color indexed="81"/>
            <rFont val="Segoe UI"/>
            <family val="2"/>
          </rPr>
          <t xml:space="preserve">allfällige Pumpenergie sollte nicht hierin enthalten sein
Achtung: Es gibt Kraftwerke, bei welchen diese Verluste bereits vor der Messung anfallen
</t>
        </r>
      </text>
    </comment>
    <comment ref="Y32" authorId="0" shapeId="0" xr:uid="{5B2A20D0-FD9C-4879-A0FB-BB16AE5234E2}">
      <text>
        <r>
          <rPr>
            <b/>
            <sz val="9"/>
            <color indexed="81"/>
            <rFont val="Segoe UI"/>
            <family val="2"/>
          </rPr>
          <t xml:space="preserve">Hinweis: 
</t>
        </r>
        <r>
          <rPr>
            <sz val="9"/>
            <color indexed="81"/>
            <rFont val="Segoe UI"/>
            <family val="2"/>
          </rPr>
          <t xml:space="preserve">allfällige Pumpenergie sollte nicht hierin enthalten sein
Achtung: Es gibt Kraftwerke, bei welchen diese Verluste bereits vor der Messung anfallen
</t>
        </r>
      </text>
    </comment>
    <comment ref="Y34" authorId="0" shapeId="0" xr:uid="{952E47B0-8987-488A-8D0F-17008435269B}">
      <text>
        <r>
          <rPr>
            <sz val="9"/>
            <color indexed="81"/>
            <rFont val="Segoe UI"/>
            <family val="2"/>
          </rPr>
          <t>vgl. evtl. Finanzabschlüsse</t>
        </r>
      </text>
    </comment>
    <comment ref="Y35" authorId="0" shapeId="0" xr:uid="{EA416456-8C0D-4FCD-A420-204F21ECC664}">
      <text>
        <r>
          <rPr>
            <b/>
            <sz val="9"/>
            <color indexed="81"/>
            <rFont val="Segoe UI"/>
            <family val="2"/>
          </rPr>
          <t xml:space="preserve">Hinweis: </t>
        </r>
        <r>
          <rPr>
            <sz val="9"/>
            <color indexed="81"/>
            <rFont val="Segoe UI"/>
            <family val="2"/>
          </rPr>
          <t xml:space="preserve">vgl. evtl. Finanzabschlüsse
</t>
        </r>
      </text>
    </comment>
    <comment ref="Y50" authorId="0" shapeId="0" xr:uid="{D010B5EA-E3F4-4845-8F40-F1E874EA0434}">
      <text>
        <r>
          <rPr>
            <sz val="9"/>
            <color indexed="81"/>
            <rFont val="Segoe UI"/>
            <family val="2"/>
          </rPr>
          <t>Kraftwerksplan Anhang A / 5.1.5‎
Richtlinie Gestehungskosten
Leitfaden Gesuchsprüfung</t>
        </r>
      </text>
    </comment>
    <comment ref="Y51" authorId="0" shapeId="0" xr:uid="{88CA1CC6-0BFF-428D-8A8C-657DB7AEE65B}">
      <text>
        <r>
          <rPr>
            <sz val="9"/>
            <color indexed="81"/>
            <rFont val="Segoe UI"/>
            <family val="2"/>
          </rPr>
          <t xml:space="preserve">Relevant für Beurteilung Anspruchs-‎berechtigung
Plausibilität:‎
• ‎≥Nettoproduktion/ (0.8x8760)‎
• Angaben Kanton (Wasserzins)‎
• bei bekannten Abflussmengen bei ‎der Fassung  Berechnung ‎möglich (Excel liegt vor)‎
</t>
        </r>
      </text>
    </comment>
    <comment ref="Y56" authorId="0" shapeId="0" xr:uid="{CD2D2722-80D9-4D7B-B0B1-E49D18BBD9D8}">
      <text>
        <r>
          <rPr>
            <sz val="9"/>
            <color indexed="81"/>
            <rFont val="Segoe UI"/>
            <family val="2"/>
          </rPr>
          <t xml:space="preserve">siehe «Liste aller KEV-Bezüger im Jahr ‎‎2017», publiziert vom BFE‎
http://www.bfe.admin.ch/themen/00612/02073/index.html?lang=‎de&amp;dossier_id=02166‎
</t>
        </r>
      </text>
    </comment>
    <comment ref="Y57" authorId="0" shapeId="0" xr:uid="{2EBF00DB-218D-43BD-916B-575E29513FB1}">
      <text>
        <r>
          <rPr>
            <sz val="9"/>
            <color indexed="81"/>
            <rFont val="Segoe UI"/>
            <family val="2"/>
          </rPr>
          <t xml:space="preserve">siehe «Liste aller KEV-Bezüger im Jahr ‎‎2017», publiziert vom BFE‎
http://www.bfe.admin.ch/themen/00612/02073/index.html?lang=‎de&amp;dossier_id=02166‎
</t>
        </r>
      </text>
    </comment>
    <comment ref="Y58" authorId="0" shapeId="0" xr:uid="{5B55A48E-96A1-4504-8BCF-5BA53AD00084}">
      <text>
        <r>
          <rPr>
            <sz val="9"/>
            <color indexed="81"/>
            <rFont val="Segoe UI"/>
            <family val="2"/>
          </rPr>
          <t xml:space="preserve">Liste vom BAFU beantragt  (TNG, ‎‎20.4.2018)‎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Cramer Stefan</author>
  </authors>
  <commentList>
    <comment ref="Y26" authorId="0" shapeId="0" xr:uid="{938C7CF3-EEAC-4529-B7C7-CE69B9E54B18}">
      <text>
        <r>
          <rPr>
            <b/>
            <sz val="9"/>
            <color indexed="81"/>
            <rFont val="Segoe UI"/>
            <family val="2"/>
          </rPr>
          <t xml:space="preserve">Hinweis: </t>
        </r>
        <r>
          <rPr>
            <sz val="9"/>
            <color indexed="81"/>
            <rFont val="Segoe UI"/>
            <family val="2"/>
          </rPr>
          <t xml:space="preserve">vgl. evtl. Finanzabschlüsse
</t>
        </r>
      </text>
    </comment>
    <comment ref="Y31" authorId="0" shapeId="0" xr:uid="{B09DF6F3-1B3A-4A99-9A25-0E8AEF227032}">
      <text>
        <r>
          <rPr>
            <b/>
            <sz val="9"/>
            <color indexed="81"/>
            <rFont val="Segoe UI"/>
            <family val="2"/>
          </rPr>
          <t xml:space="preserve">Hinweis: 
</t>
        </r>
        <r>
          <rPr>
            <sz val="9"/>
            <color indexed="81"/>
            <rFont val="Segoe UI"/>
            <family val="2"/>
          </rPr>
          <t xml:space="preserve">allfällige Pumpenergie sollte nicht hierin enthalten sein
Achtung: Es gibt Kraftwerke, bei welchen diese Verluste bereits vor der Messung anfallen
</t>
        </r>
      </text>
    </comment>
    <comment ref="Y32" authorId="0" shapeId="0" xr:uid="{B1AEA7FE-066A-454E-90D1-0928C07D22F5}">
      <text>
        <r>
          <rPr>
            <b/>
            <sz val="9"/>
            <color indexed="81"/>
            <rFont val="Segoe UI"/>
            <family val="2"/>
          </rPr>
          <t xml:space="preserve">Hinweis: 
</t>
        </r>
        <r>
          <rPr>
            <sz val="9"/>
            <color indexed="81"/>
            <rFont val="Segoe UI"/>
            <family val="2"/>
          </rPr>
          <t xml:space="preserve">allfällige Pumpenergie sollte nicht hierin enthalten sein
Achtung: Es gibt Kraftwerke, bei welchen diese Verluste bereits vor der Messung anfallen
</t>
        </r>
      </text>
    </comment>
    <comment ref="Y34" authorId="0" shapeId="0" xr:uid="{B3698930-82EB-430D-8E4C-E74F58C69B3E}">
      <text>
        <r>
          <rPr>
            <sz val="9"/>
            <color indexed="81"/>
            <rFont val="Segoe UI"/>
            <family val="2"/>
          </rPr>
          <t>vgl. evtl. Finanzabschlüsse</t>
        </r>
      </text>
    </comment>
    <comment ref="Y35" authorId="0" shapeId="0" xr:uid="{ACB24CBC-9389-4B45-8CD7-8F55192BADAC}">
      <text>
        <r>
          <rPr>
            <b/>
            <sz val="9"/>
            <color indexed="81"/>
            <rFont val="Segoe UI"/>
            <family val="2"/>
          </rPr>
          <t xml:space="preserve">Hinweis: </t>
        </r>
        <r>
          <rPr>
            <sz val="9"/>
            <color indexed="81"/>
            <rFont val="Segoe UI"/>
            <family val="2"/>
          </rPr>
          <t xml:space="preserve">vgl. evtl. Finanzabschlüsse
</t>
        </r>
      </text>
    </comment>
    <comment ref="Y50" authorId="0" shapeId="0" xr:uid="{504349DA-DC28-470A-9BF4-651578CB23DA}">
      <text>
        <r>
          <rPr>
            <sz val="9"/>
            <color indexed="81"/>
            <rFont val="Segoe UI"/>
            <family val="2"/>
          </rPr>
          <t>Kraftwerksplan Anhang A / 5.1.5‎
Richtlinie Gestehungskosten
Leitfaden Gesuchsprüfung</t>
        </r>
      </text>
    </comment>
    <comment ref="Y51" authorId="0" shapeId="0" xr:uid="{EA958C26-AD22-412F-A3EA-4905956A7E56}">
      <text>
        <r>
          <rPr>
            <sz val="9"/>
            <color indexed="81"/>
            <rFont val="Segoe UI"/>
            <family val="2"/>
          </rPr>
          <t xml:space="preserve">Relevant für Beurteilung Anspruchs-‎berechtigung
Plausibilität:‎
• ‎≥Nettoproduktion/ (0.8x8760)‎
• Angaben Kanton (Wasserzins)‎
• bei bekannten Abflussmengen bei ‎der Fassung  Berechnung ‎möglich (Excel liegt vor)‎
</t>
        </r>
      </text>
    </comment>
    <comment ref="Y56" authorId="0" shapeId="0" xr:uid="{65F93557-5E9C-4C38-8EF6-CB24780FB033}">
      <text>
        <r>
          <rPr>
            <sz val="9"/>
            <color indexed="81"/>
            <rFont val="Segoe UI"/>
            <family val="2"/>
          </rPr>
          <t xml:space="preserve">siehe «Liste aller KEV-Bezüger im Jahr ‎‎2017», publiziert vom BFE‎
http://www.bfe.admin.ch/themen/00612/02073/index.html?lang=‎de&amp;dossier_id=02166‎
</t>
        </r>
      </text>
    </comment>
    <comment ref="Y57" authorId="0" shapeId="0" xr:uid="{87E32662-6498-4E4D-BB46-E5483D16001C}">
      <text>
        <r>
          <rPr>
            <sz val="9"/>
            <color indexed="81"/>
            <rFont val="Segoe UI"/>
            <family val="2"/>
          </rPr>
          <t xml:space="preserve">siehe «Liste aller KEV-Bezüger im Jahr ‎‎2017», publiziert vom BFE‎
http://www.bfe.admin.ch/themen/00612/02073/index.html?lang=‎de&amp;dossier_id=02166‎
</t>
        </r>
      </text>
    </comment>
    <comment ref="Y58" authorId="0" shapeId="0" xr:uid="{76A7E214-855B-4B1E-9795-DB4EA98520CB}">
      <text>
        <r>
          <rPr>
            <sz val="9"/>
            <color indexed="81"/>
            <rFont val="Segoe UI"/>
            <family val="2"/>
          </rPr>
          <t xml:space="preserve">Liste vom BAFU beantragt  (TNG, ‎‎20.4.2018)‎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Cramer Stefan</author>
  </authors>
  <commentList>
    <comment ref="Y26" authorId="0" shapeId="0" xr:uid="{BFC7476F-4319-48CC-891B-5ABF2C98FC75}">
      <text>
        <r>
          <rPr>
            <b/>
            <sz val="9"/>
            <color indexed="81"/>
            <rFont val="Segoe UI"/>
            <family val="2"/>
          </rPr>
          <t xml:space="preserve">Hinweis: </t>
        </r>
        <r>
          <rPr>
            <sz val="9"/>
            <color indexed="81"/>
            <rFont val="Segoe UI"/>
            <family val="2"/>
          </rPr>
          <t xml:space="preserve">vgl. evtl. Finanzabschlüsse
</t>
        </r>
      </text>
    </comment>
    <comment ref="Y31" authorId="0" shapeId="0" xr:uid="{43C0D311-CC38-4481-BAF2-973687B1110A}">
      <text>
        <r>
          <rPr>
            <b/>
            <sz val="9"/>
            <color indexed="81"/>
            <rFont val="Segoe UI"/>
            <family val="2"/>
          </rPr>
          <t xml:space="preserve">Hinweis: 
</t>
        </r>
        <r>
          <rPr>
            <sz val="9"/>
            <color indexed="81"/>
            <rFont val="Segoe UI"/>
            <family val="2"/>
          </rPr>
          <t xml:space="preserve">allfällige Pumpenergie sollte nicht hierin enthalten sein
Achtung: Es gibt Kraftwerke, bei welchen diese Verluste bereits vor der Messung anfallen
</t>
        </r>
      </text>
    </comment>
    <comment ref="Y32" authorId="0" shapeId="0" xr:uid="{F5C40AEB-4EBF-4E36-BB4A-5E7EC81B1CA1}">
      <text>
        <r>
          <rPr>
            <b/>
            <sz val="9"/>
            <color indexed="81"/>
            <rFont val="Segoe UI"/>
            <family val="2"/>
          </rPr>
          <t xml:space="preserve">Hinweis: 
</t>
        </r>
        <r>
          <rPr>
            <sz val="9"/>
            <color indexed="81"/>
            <rFont val="Segoe UI"/>
            <family val="2"/>
          </rPr>
          <t xml:space="preserve">allfällige Pumpenergie sollte nicht hierin enthalten sein
Achtung: Es gibt Kraftwerke, bei welchen diese Verluste bereits vor der Messung anfallen
</t>
        </r>
      </text>
    </comment>
    <comment ref="Y34" authorId="0" shapeId="0" xr:uid="{F71E3AB9-1198-43BD-9E14-090E8507598E}">
      <text>
        <r>
          <rPr>
            <sz val="9"/>
            <color indexed="81"/>
            <rFont val="Segoe UI"/>
            <family val="2"/>
          </rPr>
          <t>vgl. evtl. Finanzabschlüsse</t>
        </r>
      </text>
    </comment>
    <comment ref="Y35" authorId="0" shapeId="0" xr:uid="{8E5E1A85-9388-4D40-B2F3-BEFAF0BCED78}">
      <text>
        <r>
          <rPr>
            <b/>
            <sz val="9"/>
            <color indexed="81"/>
            <rFont val="Segoe UI"/>
            <family val="2"/>
          </rPr>
          <t xml:space="preserve">Hinweis: </t>
        </r>
        <r>
          <rPr>
            <sz val="9"/>
            <color indexed="81"/>
            <rFont val="Segoe UI"/>
            <family val="2"/>
          </rPr>
          <t xml:space="preserve">vgl. evtl. Finanzabschlüsse
</t>
        </r>
      </text>
    </comment>
    <comment ref="Y50" authorId="0" shapeId="0" xr:uid="{44C3D8A7-CDDA-4055-96C6-2881D0E1D58D}">
      <text>
        <r>
          <rPr>
            <sz val="9"/>
            <color indexed="81"/>
            <rFont val="Segoe UI"/>
            <family val="2"/>
          </rPr>
          <t>Kraftwerksplan Anhang A / 5.1.5‎
Richtlinie Gestehungskosten
Leitfaden Gesuchsprüfung</t>
        </r>
      </text>
    </comment>
    <comment ref="Y51" authorId="0" shapeId="0" xr:uid="{FE745CCA-CCA2-4F20-877D-85E727EA98F0}">
      <text>
        <r>
          <rPr>
            <sz val="9"/>
            <color indexed="81"/>
            <rFont val="Segoe UI"/>
            <family val="2"/>
          </rPr>
          <t xml:space="preserve">Relevant für Beurteilung Anspruchs-‎berechtigung
Plausibilität:‎
• ‎≥Nettoproduktion/ (0.8x8760)‎
• Angaben Kanton (Wasserzins)‎
• bei bekannten Abflussmengen bei ‎der Fassung  Berechnung ‎möglich (Excel liegt vor)‎
</t>
        </r>
      </text>
    </comment>
    <comment ref="Y56" authorId="0" shapeId="0" xr:uid="{0C6DFD1C-74A4-4953-AE04-80E669C88FB9}">
      <text>
        <r>
          <rPr>
            <sz val="9"/>
            <color indexed="81"/>
            <rFont val="Segoe UI"/>
            <family val="2"/>
          </rPr>
          <t xml:space="preserve">siehe «Liste aller KEV-Bezüger im Jahr ‎‎2017», publiziert vom BFE‎
http://www.bfe.admin.ch/themen/00612/02073/index.html?lang=‎de&amp;dossier_id=02166‎
</t>
        </r>
      </text>
    </comment>
    <comment ref="Y57" authorId="0" shapeId="0" xr:uid="{9C62527B-70EA-4882-B438-7DFA84BEA640}">
      <text>
        <r>
          <rPr>
            <sz val="9"/>
            <color indexed="81"/>
            <rFont val="Segoe UI"/>
            <family val="2"/>
          </rPr>
          <t xml:space="preserve">siehe «Liste aller KEV-Bezüger im Jahr ‎‎2017», publiziert vom BFE‎
http://www.bfe.admin.ch/themen/00612/02073/index.html?lang=‎de&amp;dossier_id=02166‎
</t>
        </r>
      </text>
    </comment>
    <comment ref="Y58" authorId="0" shapeId="0" xr:uid="{A97924A6-561E-486A-B618-B8D7DD20ECA7}">
      <text>
        <r>
          <rPr>
            <sz val="9"/>
            <color indexed="81"/>
            <rFont val="Segoe UI"/>
            <family val="2"/>
          </rPr>
          <t xml:space="preserve">Liste vom BAFU beantragt  (TNG, ‎‎20.4.2018)‎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Cramer Stefan</author>
  </authors>
  <commentList>
    <comment ref="Y26" authorId="0" shapeId="0" xr:uid="{C34CFA61-8FC6-4A30-9080-BDA9E21D45E5}">
      <text>
        <r>
          <rPr>
            <b/>
            <sz val="9"/>
            <color indexed="81"/>
            <rFont val="Segoe UI"/>
            <family val="2"/>
          </rPr>
          <t xml:space="preserve">Hinweis: </t>
        </r>
        <r>
          <rPr>
            <sz val="9"/>
            <color indexed="81"/>
            <rFont val="Segoe UI"/>
            <family val="2"/>
          </rPr>
          <t xml:space="preserve">vgl. evtl. Finanzabschlüsse
</t>
        </r>
      </text>
    </comment>
    <comment ref="Y31" authorId="0" shapeId="0" xr:uid="{929AB53D-9306-438E-B0B1-F811ADF4AD80}">
      <text>
        <r>
          <rPr>
            <b/>
            <sz val="9"/>
            <color indexed="81"/>
            <rFont val="Segoe UI"/>
            <family val="2"/>
          </rPr>
          <t xml:space="preserve">Hinweis: 
</t>
        </r>
        <r>
          <rPr>
            <sz val="9"/>
            <color indexed="81"/>
            <rFont val="Segoe UI"/>
            <family val="2"/>
          </rPr>
          <t xml:space="preserve">allfällige Pumpenergie sollte nicht hierin enthalten sein
Achtung: Es gibt Kraftwerke, bei welchen diese Verluste bereits vor der Messung anfallen
</t>
        </r>
      </text>
    </comment>
    <comment ref="Y32" authorId="0" shapeId="0" xr:uid="{A39A2B7F-7D80-4EA2-A332-B68F815CC669}">
      <text>
        <r>
          <rPr>
            <b/>
            <sz val="9"/>
            <color indexed="81"/>
            <rFont val="Segoe UI"/>
            <family val="2"/>
          </rPr>
          <t xml:space="preserve">Hinweis: 
</t>
        </r>
        <r>
          <rPr>
            <sz val="9"/>
            <color indexed="81"/>
            <rFont val="Segoe UI"/>
            <family val="2"/>
          </rPr>
          <t xml:space="preserve">allfällige Pumpenergie sollte nicht hierin enthalten sein
Achtung: Es gibt Kraftwerke, bei welchen diese Verluste bereits vor der Messung anfallen
</t>
        </r>
      </text>
    </comment>
    <comment ref="Y34" authorId="0" shapeId="0" xr:uid="{7CC9057D-2079-4199-AB3B-EB6E07D97E70}">
      <text>
        <r>
          <rPr>
            <sz val="9"/>
            <color indexed="81"/>
            <rFont val="Segoe UI"/>
            <family val="2"/>
          </rPr>
          <t>vgl. evtl. Finanzabschlüsse</t>
        </r>
      </text>
    </comment>
    <comment ref="Y35" authorId="0" shapeId="0" xr:uid="{D5EE1F69-6F6D-4B3F-9500-F99CC6BC191F}">
      <text>
        <r>
          <rPr>
            <b/>
            <sz val="9"/>
            <color indexed="81"/>
            <rFont val="Segoe UI"/>
            <family val="2"/>
          </rPr>
          <t xml:space="preserve">Hinweis: </t>
        </r>
        <r>
          <rPr>
            <sz val="9"/>
            <color indexed="81"/>
            <rFont val="Segoe UI"/>
            <family val="2"/>
          </rPr>
          <t xml:space="preserve">vgl. evtl. Finanzabschlüsse
</t>
        </r>
      </text>
    </comment>
    <comment ref="Y50" authorId="0" shapeId="0" xr:uid="{B0AF3B77-BBEE-4003-B822-22E4E2EA1E3D}">
      <text>
        <r>
          <rPr>
            <sz val="9"/>
            <color indexed="81"/>
            <rFont val="Segoe UI"/>
            <family val="2"/>
          </rPr>
          <t>Kraftwerksplan Anhang A / 5.1.5‎
Richtlinie Gestehungskosten
Leitfaden Gesuchsprüfung</t>
        </r>
      </text>
    </comment>
    <comment ref="Y51" authorId="0" shapeId="0" xr:uid="{D713CCC0-287F-47B3-BBD8-6BAC9D9E9164}">
      <text>
        <r>
          <rPr>
            <sz val="9"/>
            <color indexed="81"/>
            <rFont val="Segoe UI"/>
            <family val="2"/>
          </rPr>
          <t xml:space="preserve">Relevant für Beurteilung Anspruchs-‎berechtigung
Plausibilität:‎
• ‎≥Nettoproduktion/ (0.8x8760)‎
• Angaben Kanton (Wasserzins)‎
• bei bekannten Abflussmengen bei ‎der Fassung  Berechnung ‎möglich (Excel liegt vor)‎
</t>
        </r>
      </text>
    </comment>
    <comment ref="Y56" authorId="0" shapeId="0" xr:uid="{ED7B3B36-98E1-40DE-B3D1-FE448532288C}">
      <text>
        <r>
          <rPr>
            <sz val="9"/>
            <color indexed="81"/>
            <rFont val="Segoe UI"/>
            <family val="2"/>
          </rPr>
          <t xml:space="preserve">siehe «Liste aller KEV-Bezüger im Jahr ‎‎2017», publiziert vom BFE‎
http://www.bfe.admin.ch/themen/00612/02073/index.html?lang=‎de&amp;dossier_id=02166‎
</t>
        </r>
      </text>
    </comment>
    <comment ref="Y57" authorId="0" shapeId="0" xr:uid="{D37DF1E8-E479-4D15-B129-1ED324850FC2}">
      <text>
        <r>
          <rPr>
            <sz val="9"/>
            <color indexed="81"/>
            <rFont val="Segoe UI"/>
            <family val="2"/>
          </rPr>
          <t xml:space="preserve">siehe «Liste aller KEV-Bezüger im Jahr ‎‎2017», publiziert vom BFE‎
http://www.bfe.admin.ch/themen/00612/02073/index.html?lang=‎de&amp;dossier_id=02166‎
</t>
        </r>
      </text>
    </comment>
    <comment ref="Y58" authorId="0" shapeId="0" xr:uid="{F21D71E4-BCE8-4BF6-80AF-BBDCD2FC30FF}">
      <text>
        <r>
          <rPr>
            <sz val="9"/>
            <color indexed="81"/>
            <rFont val="Segoe UI"/>
            <family val="2"/>
          </rPr>
          <t xml:space="preserve">Liste vom BAFU beantragt  (TNG, ‎‎20.4.2018)‎
</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Cramer Stefan</author>
  </authors>
  <commentList>
    <comment ref="Y26" authorId="0" shapeId="0" xr:uid="{592670C6-D99C-45D3-95BE-AEA976E248E6}">
      <text>
        <r>
          <rPr>
            <b/>
            <sz val="9"/>
            <color indexed="81"/>
            <rFont val="Segoe UI"/>
            <family val="2"/>
          </rPr>
          <t xml:space="preserve">Hinweis: </t>
        </r>
        <r>
          <rPr>
            <sz val="9"/>
            <color indexed="81"/>
            <rFont val="Segoe UI"/>
            <family val="2"/>
          </rPr>
          <t xml:space="preserve">vgl. evtl. Finanzabschlüsse
</t>
        </r>
      </text>
    </comment>
    <comment ref="Y31" authorId="0" shapeId="0" xr:uid="{D39AD063-4D89-40E9-B11B-CFAE4E3B581E}">
      <text>
        <r>
          <rPr>
            <b/>
            <sz val="9"/>
            <color indexed="81"/>
            <rFont val="Segoe UI"/>
            <family val="2"/>
          </rPr>
          <t xml:space="preserve">Hinweis: 
</t>
        </r>
        <r>
          <rPr>
            <sz val="9"/>
            <color indexed="81"/>
            <rFont val="Segoe UI"/>
            <family val="2"/>
          </rPr>
          <t xml:space="preserve">allfällige Pumpenergie sollte nicht hierin enthalten sein
Achtung: Es gibt Kraftwerke, bei welchen diese Verluste bereits vor der Messung anfallen
</t>
        </r>
      </text>
    </comment>
    <comment ref="Y32" authorId="0" shapeId="0" xr:uid="{E15195A0-BA8F-4308-B729-D2DC4C72FB35}">
      <text>
        <r>
          <rPr>
            <b/>
            <sz val="9"/>
            <color indexed="81"/>
            <rFont val="Segoe UI"/>
            <family val="2"/>
          </rPr>
          <t xml:space="preserve">Hinweis: 
</t>
        </r>
        <r>
          <rPr>
            <sz val="9"/>
            <color indexed="81"/>
            <rFont val="Segoe UI"/>
            <family val="2"/>
          </rPr>
          <t xml:space="preserve">allfällige Pumpenergie sollte nicht hierin enthalten sein
Achtung: Es gibt Kraftwerke, bei welchen diese Verluste bereits vor der Messung anfallen
</t>
        </r>
      </text>
    </comment>
    <comment ref="Y34" authorId="0" shapeId="0" xr:uid="{F86D7EEB-4AC5-4F12-9E95-FB52D558254E}">
      <text>
        <r>
          <rPr>
            <sz val="9"/>
            <color indexed="81"/>
            <rFont val="Segoe UI"/>
            <family val="2"/>
          </rPr>
          <t>vgl. evtl. Finanzabschlüsse</t>
        </r>
      </text>
    </comment>
    <comment ref="Y35" authorId="0" shapeId="0" xr:uid="{6D6FF4E6-C7FA-4140-B6BD-EDDEAC4B5C44}">
      <text>
        <r>
          <rPr>
            <b/>
            <sz val="9"/>
            <color indexed="81"/>
            <rFont val="Segoe UI"/>
            <family val="2"/>
          </rPr>
          <t xml:space="preserve">Hinweis: </t>
        </r>
        <r>
          <rPr>
            <sz val="9"/>
            <color indexed="81"/>
            <rFont val="Segoe UI"/>
            <family val="2"/>
          </rPr>
          <t xml:space="preserve">vgl. evtl. Finanzabschlüsse
</t>
        </r>
      </text>
    </comment>
    <comment ref="Y50" authorId="0" shapeId="0" xr:uid="{F05CBBE7-B1D1-4921-9611-4F8C678A0E8A}">
      <text>
        <r>
          <rPr>
            <sz val="9"/>
            <color indexed="81"/>
            <rFont val="Segoe UI"/>
            <family val="2"/>
          </rPr>
          <t>Kraftwerksplan Anhang A / 5.1.5‎
Richtlinie Gestehungskosten
Leitfaden Gesuchsprüfung</t>
        </r>
      </text>
    </comment>
    <comment ref="Y51" authorId="0" shapeId="0" xr:uid="{2A006408-9AFF-4316-859A-99BA55D746D1}">
      <text>
        <r>
          <rPr>
            <sz val="9"/>
            <color indexed="81"/>
            <rFont val="Segoe UI"/>
            <family val="2"/>
          </rPr>
          <t xml:space="preserve">Relevant für Beurteilung Anspruchs-‎berechtigung
Plausibilität:‎
• ‎≥Nettoproduktion/ (0.8x8760)‎
• Angaben Kanton (Wasserzins)‎
• bei bekannten Abflussmengen bei ‎der Fassung  Berechnung ‎möglich (Excel liegt vor)‎
</t>
        </r>
      </text>
    </comment>
    <comment ref="Y56" authorId="0" shapeId="0" xr:uid="{87120E23-7196-4EE5-ABC4-4F7DFF455A07}">
      <text>
        <r>
          <rPr>
            <sz val="9"/>
            <color indexed="81"/>
            <rFont val="Segoe UI"/>
            <family val="2"/>
          </rPr>
          <t xml:space="preserve">siehe «Liste aller KEV-Bezüger im Jahr ‎‎2017», publiziert vom BFE‎
http://www.bfe.admin.ch/themen/00612/02073/index.html?lang=‎de&amp;dossier_id=02166‎
</t>
        </r>
      </text>
    </comment>
    <comment ref="Y57" authorId="0" shapeId="0" xr:uid="{62C86E54-B28B-4F06-934F-7AE66A995F8F}">
      <text>
        <r>
          <rPr>
            <sz val="9"/>
            <color indexed="81"/>
            <rFont val="Segoe UI"/>
            <family val="2"/>
          </rPr>
          <t xml:space="preserve">siehe «Liste aller KEV-Bezüger im Jahr ‎‎2017», publiziert vom BFE‎
http://www.bfe.admin.ch/themen/00612/02073/index.html?lang=‎de&amp;dossier_id=02166‎
</t>
        </r>
      </text>
    </comment>
    <comment ref="Y58" authorId="0" shapeId="0" xr:uid="{C0AFB162-C113-40F3-BFA0-0F3B8F8810AE}">
      <text>
        <r>
          <rPr>
            <sz val="9"/>
            <color indexed="81"/>
            <rFont val="Segoe UI"/>
            <family val="2"/>
          </rPr>
          <t xml:space="preserve">Liste vom BAFU beantragt  (TNG, ‎‎20.4.2018)‎
</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Cramer Stefan</author>
  </authors>
  <commentList>
    <comment ref="Y26" authorId="0" shapeId="0" xr:uid="{56835064-EE21-4CF2-A9CB-E395D1EE7C7E}">
      <text>
        <r>
          <rPr>
            <b/>
            <sz val="9"/>
            <color indexed="81"/>
            <rFont val="Segoe UI"/>
            <family val="2"/>
          </rPr>
          <t xml:space="preserve">Hinweis: </t>
        </r>
        <r>
          <rPr>
            <sz val="9"/>
            <color indexed="81"/>
            <rFont val="Segoe UI"/>
            <family val="2"/>
          </rPr>
          <t xml:space="preserve">vgl. evtl. Finanzabschlüsse
</t>
        </r>
      </text>
    </comment>
    <comment ref="Y31" authorId="0" shapeId="0" xr:uid="{F9A8D1D0-24C4-49A7-B93D-515625B8173C}">
      <text>
        <r>
          <rPr>
            <b/>
            <sz val="9"/>
            <color indexed="81"/>
            <rFont val="Segoe UI"/>
            <family val="2"/>
          </rPr>
          <t xml:space="preserve">Hinweis: 
</t>
        </r>
        <r>
          <rPr>
            <sz val="9"/>
            <color indexed="81"/>
            <rFont val="Segoe UI"/>
            <family val="2"/>
          </rPr>
          <t xml:space="preserve">allfällige Pumpenergie sollte nicht hierin enthalten sein
Achtung: Es gibt Kraftwerke, bei welchen diese Verluste bereits vor der Messung anfallen
</t>
        </r>
      </text>
    </comment>
    <comment ref="Y32" authorId="0" shapeId="0" xr:uid="{74452BD7-2468-482E-A751-02B198923907}">
      <text>
        <r>
          <rPr>
            <b/>
            <sz val="9"/>
            <color indexed="81"/>
            <rFont val="Segoe UI"/>
            <family val="2"/>
          </rPr>
          <t xml:space="preserve">Hinweis: 
</t>
        </r>
        <r>
          <rPr>
            <sz val="9"/>
            <color indexed="81"/>
            <rFont val="Segoe UI"/>
            <family val="2"/>
          </rPr>
          <t xml:space="preserve">allfällige Pumpenergie sollte nicht hierin enthalten sein
Achtung: Es gibt Kraftwerke, bei welchen diese Verluste bereits vor der Messung anfallen
</t>
        </r>
      </text>
    </comment>
    <comment ref="Y34" authorId="0" shapeId="0" xr:uid="{5E70181E-0AB2-48FD-961D-79F9C57C139A}">
      <text>
        <r>
          <rPr>
            <sz val="9"/>
            <color indexed="81"/>
            <rFont val="Segoe UI"/>
            <family val="2"/>
          </rPr>
          <t>vgl. evtl. Finanzabschlüsse</t>
        </r>
      </text>
    </comment>
    <comment ref="Y35" authorId="0" shapeId="0" xr:uid="{F9448183-094D-4D66-8801-706D45CD3B65}">
      <text>
        <r>
          <rPr>
            <b/>
            <sz val="9"/>
            <color indexed="81"/>
            <rFont val="Segoe UI"/>
            <family val="2"/>
          </rPr>
          <t xml:space="preserve">Hinweis: </t>
        </r>
        <r>
          <rPr>
            <sz val="9"/>
            <color indexed="81"/>
            <rFont val="Segoe UI"/>
            <family val="2"/>
          </rPr>
          <t xml:space="preserve">vgl. evtl. Finanzabschlüsse
</t>
        </r>
      </text>
    </comment>
    <comment ref="Y50" authorId="0" shapeId="0" xr:uid="{B973719D-28DE-470F-AB28-79BFA90D776C}">
      <text>
        <r>
          <rPr>
            <sz val="9"/>
            <color indexed="81"/>
            <rFont val="Segoe UI"/>
            <family val="2"/>
          </rPr>
          <t>Kraftwerksplan Anhang A / 5.1.5‎
Richtlinie Gestehungskosten
Leitfaden Gesuchsprüfung</t>
        </r>
      </text>
    </comment>
    <comment ref="Y51" authorId="0" shapeId="0" xr:uid="{E9A480E7-AE2F-44F5-A5DF-FDFACABC2A55}">
      <text>
        <r>
          <rPr>
            <sz val="9"/>
            <color indexed="81"/>
            <rFont val="Segoe UI"/>
            <family val="2"/>
          </rPr>
          <t xml:space="preserve">Relevant für Beurteilung Anspruchs-‎berechtigung
Plausibilität:‎
• ‎≥Nettoproduktion/ (0.8x8760)‎
• Angaben Kanton (Wasserzins)‎
• bei bekannten Abflussmengen bei ‎der Fassung  Berechnung ‎möglich (Excel liegt vor)‎
</t>
        </r>
      </text>
    </comment>
    <comment ref="Y56" authorId="0" shapeId="0" xr:uid="{A0E8F9A4-4E8A-4C27-A63E-795AACAAD345}">
      <text>
        <r>
          <rPr>
            <sz val="9"/>
            <color indexed="81"/>
            <rFont val="Segoe UI"/>
            <family val="2"/>
          </rPr>
          <t xml:space="preserve">siehe «Liste aller KEV-Bezüger im Jahr ‎‎2017», publiziert vom BFE‎
http://www.bfe.admin.ch/themen/00612/02073/index.html?lang=‎de&amp;dossier_id=02166‎
</t>
        </r>
      </text>
    </comment>
    <comment ref="Y57" authorId="0" shapeId="0" xr:uid="{8157D19B-8F92-42FE-A634-F27EB74F654B}">
      <text>
        <r>
          <rPr>
            <sz val="9"/>
            <color indexed="81"/>
            <rFont val="Segoe UI"/>
            <family val="2"/>
          </rPr>
          <t xml:space="preserve">siehe «Liste aller KEV-Bezüger im Jahr ‎‎2017», publiziert vom BFE‎
http://www.bfe.admin.ch/themen/00612/02073/index.html?lang=‎de&amp;dossier_id=02166‎
</t>
        </r>
      </text>
    </comment>
    <comment ref="Y58" authorId="0" shapeId="0" xr:uid="{F4D4C7A6-90CD-4D7A-A24A-5E60D3BAD056}">
      <text>
        <r>
          <rPr>
            <sz val="9"/>
            <color indexed="81"/>
            <rFont val="Segoe UI"/>
            <family val="2"/>
          </rPr>
          <t xml:space="preserve">Liste vom BAFU beantragt  (TNG, ‎‎20.4.2018)‎
</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Cramer Stefan</author>
  </authors>
  <commentList>
    <comment ref="Y26" authorId="0" shapeId="0" xr:uid="{8D867B51-47A2-43C4-9E76-B86DFB60F48F}">
      <text>
        <r>
          <rPr>
            <b/>
            <sz val="9"/>
            <color indexed="81"/>
            <rFont val="Segoe UI"/>
            <family val="2"/>
          </rPr>
          <t xml:space="preserve">Hinweis: </t>
        </r>
        <r>
          <rPr>
            <sz val="9"/>
            <color indexed="81"/>
            <rFont val="Segoe UI"/>
            <family val="2"/>
          </rPr>
          <t xml:space="preserve">vgl. evtl. Finanzabschlüsse
</t>
        </r>
      </text>
    </comment>
    <comment ref="Y31" authorId="0" shapeId="0" xr:uid="{44368C88-09D2-4622-99F3-013C2C7AD27F}">
      <text>
        <r>
          <rPr>
            <b/>
            <sz val="9"/>
            <color indexed="81"/>
            <rFont val="Segoe UI"/>
            <family val="2"/>
          </rPr>
          <t xml:space="preserve">Hinweis: 
</t>
        </r>
        <r>
          <rPr>
            <sz val="9"/>
            <color indexed="81"/>
            <rFont val="Segoe UI"/>
            <family val="2"/>
          </rPr>
          <t xml:space="preserve">allfällige Pumpenergie sollte nicht hierin enthalten sein
Achtung: Es gibt Kraftwerke, bei welchen diese Verluste bereits vor der Messung anfallen
</t>
        </r>
      </text>
    </comment>
    <comment ref="Y32" authorId="0" shapeId="0" xr:uid="{7E04FE73-DE62-4463-BEB4-610D5F557ADB}">
      <text>
        <r>
          <rPr>
            <b/>
            <sz val="9"/>
            <color indexed="81"/>
            <rFont val="Segoe UI"/>
            <family val="2"/>
          </rPr>
          <t xml:space="preserve">Hinweis: 
</t>
        </r>
        <r>
          <rPr>
            <sz val="9"/>
            <color indexed="81"/>
            <rFont val="Segoe UI"/>
            <family val="2"/>
          </rPr>
          <t xml:space="preserve">allfällige Pumpenergie sollte nicht hierin enthalten sein
Achtung: Es gibt Kraftwerke, bei welchen diese Verluste bereits vor der Messung anfallen
</t>
        </r>
      </text>
    </comment>
    <comment ref="Y34" authorId="0" shapeId="0" xr:uid="{F4511DCF-E16E-4AE5-8C50-C9D9D6194A18}">
      <text>
        <r>
          <rPr>
            <sz val="9"/>
            <color indexed="81"/>
            <rFont val="Segoe UI"/>
            <family val="2"/>
          </rPr>
          <t>vgl. evtl. Finanzabschlüsse</t>
        </r>
      </text>
    </comment>
    <comment ref="Y35" authorId="0" shapeId="0" xr:uid="{0102F64E-B71C-4D30-A2E7-7C16FA3ACFFC}">
      <text>
        <r>
          <rPr>
            <b/>
            <sz val="9"/>
            <color indexed="81"/>
            <rFont val="Segoe UI"/>
            <family val="2"/>
          </rPr>
          <t xml:space="preserve">Hinweis: </t>
        </r>
        <r>
          <rPr>
            <sz val="9"/>
            <color indexed="81"/>
            <rFont val="Segoe UI"/>
            <family val="2"/>
          </rPr>
          <t xml:space="preserve">vgl. evtl. Finanzabschlüsse
</t>
        </r>
      </text>
    </comment>
    <comment ref="Y50" authorId="0" shapeId="0" xr:uid="{65157B87-6A20-4285-88E3-39CD0A4D1434}">
      <text>
        <r>
          <rPr>
            <sz val="9"/>
            <color indexed="81"/>
            <rFont val="Segoe UI"/>
            <family val="2"/>
          </rPr>
          <t>Kraftwerksplan Anhang A / 5.1.5‎
Richtlinie Gestehungskosten
Leitfaden Gesuchsprüfung</t>
        </r>
      </text>
    </comment>
    <comment ref="Y51" authorId="0" shapeId="0" xr:uid="{85019905-31D6-4D9E-9C69-AFFDF9A9E00B}">
      <text>
        <r>
          <rPr>
            <sz val="9"/>
            <color indexed="81"/>
            <rFont val="Segoe UI"/>
            <family val="2"/>
          </rPr>
          <t xml:space="preserve">Relevant für Beurteilung Anspruchs-‎berechtigung
Plausibilität:‎
• ‎≥Nettoproduktion/ (0.8x8760)‎
• Angaben Kanton (Wasserzins)‎
• bei bekannten Abflussmengen bei ‎der Fassung  Berechnung ‎möglich (Excel liegt vor)‎
</t>
        </r>
      </text>
    </comment>
    <comment ref="Y56" authorId="0" shapeId="0" xr:uid="{6ACB735B-98EB-406B-8770-C75FCE86717E}">
      <text>
        <r>
          <rPr>
            <sz val="9"/>
            <color indexed="81"/>
            <rFont val="Segoe UI"/>
            <family val="2"/>
          </rPr>
          <t xml:space="preserve">siehe «Liste aller KEV-Bezüger im Jahr ‎‎2017», publiziert vom BFE‎
http://www.bfe.admin.ch/themen/00612/02073/index.html?lang=‎de&amp;dossier_id=02166‎
</t>
        </r>
      </text>
    </comment>
    <comment ref="Y57" authorId="0" shapeId="0" xr:uid="{2C10D466-C214-4804-9D6E-0F446C8877FF}">
      <text>
        <r>
          <rPr>
            <sz val="9"/>
            <color indexed="81"/>
            <rFont val="Segoe UI"/>
            <family val="2"/>
          </rPr>
          <t xml:space="preserve">siehe «Liste aller KEV-Bezüger im Jahr ‎‎2017», publiziert vom BFE‎
http://www.bfe.admin.ch/themen/00612/02073/index.html?lang=‎de&amp;dossier_id=02166‎
</t>
        </r>
      </text>
    </comment>
    <comment ref="Y58" authorId="0" shapeId="0" xr:uid="{A377AF0B-F66C-4A69-A234-412D4B7C043A}">
      <text>
        <r>
          <rPr>
            <sz val="9"/>
            <color indexed="81"/>
            <rFont val="Segoe UI"/>
            <family val="2"/>
          </rPr>
          <t xml:space="preserve">Liste vom BAFU beantragt  (TNG, ‎‎20.4.2018)‎
</t>
        </r>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Cramer Stefan</author>
  </authors>
  <commentList>
    <comment ref="Y26" authorId="0" shapeId="0" xr:uid="{469F3C53-DBE8-48CB-92BA-D13F1FEFA118}">
      <text>
        <r>
          <rPr>
            <b/>
            <sz val="9"/>
            <color indexed="81"/>
            <rFont val="Segoe UI"/>
            <family val="2"/>
          </rPr>
          <t xml:space="preserve">Hinweis: </t>
        </r>
        <r>
          <rPr>
            <sz val="9"/>
            <color indexed="81"/>
            <rFont val="Segoe UI"/>
            <family val="2"/>
          </rPr>
          <t xml:space="preserve">vgl. evtl. Finanzabschlüsse
</t>
        </r>
      </text>
    </comment>
    <comment ref="Y31" authorId="0" shapeId="0" xr:uid="{53BD9D04-D41C-45ED-82F3-95D4151CC459}">
      <text>
        <r>
          <rPr>
            <b/>
            <sz val="9"/>
            <color indexed="81"/>
            <rFont val="Segoe UI"/>
            <family val="2"/>
          </rPr>
          <t xml:space="preserve">Hinweis: 
</t>
        </r>
        <r>
          <rPr>
            <sz val="9"/>
            <color indexed="81"/>
            <rFont val="Segoe UI"/>
            <family val="2"/>
          </rPr>
          <t xml:space="preserve">allfällige Pumpenergie sollte nicht hierin enthalten sein
Achtung: Es gibt Kraftwerke, bei welchen diese Verluste bereits vor der Messung anfallen
</t>
        </r>
      </text>
    </comment>
    <comment ref="Y32" authorId="0" shapeId="0" xr:uid="{0EF37859-BEEA-4446-981A-C51557A91520}">
      <text>
        <r>
          <rPr>
            <b/>
            <sz val="9"/>
            <color indexed="81"/>
            <rFont val="Segoe UI"/>
            <family val="2"/>
          </rPr>
          <t xml:space="preserve">Hinweis: 
</t>
        </r>
        <r>
          <rPr>
            <sz val="9"/>
            <color indexed="81"/>
            <rFont val="Segoe UI"/>
            <family val="2"/>
          </rPr>
          <t xml:space="preserve">allfällige Pumpenergie sollte nicht hierin enthalten sein
Achtung: Es gibt Kraftwerke, bei welchen diese Verluste bereits vor der Messung anfallen
</t>
        </r>
      </text>
    </comment>
    <comment ref="Y34" authorId="0" shapeId="0" xr:uid="{A56A2D30-BB87-4178-BB73-5DBF1AC167C5}">
      <text>
        <r>
          <rPr>
            <sz val="9"/>
            <color indexed="81"/>
            <rFont val="Segoe UI"/>
            <family val="2"/>
          </rPr>
          <t>vgl. evtl. Finanzabschlüsse</t>
        </r>
      </text>
    </comment>
    <comment ref="Y35" authorId="0" shapeId="0" xr:uid="{A92E6073-71ED-4421-9830-A027CA5D9449}">
      <text>
        <r>
          <rPr>
            <b/>
            <sz val="9"/>
            <color indexed="81"/>
            <rFont val="Segoe UI"/>
            <family val="2"/>
          </rPr>
          <t xml:space="preserve">Hinweis: </t>
        </r>
        <r>
          <rPr>
            <sz val="9"/>
            <color indexed="81"/>
            <rFont val="Segoe UI"/>
            <family val="2"/>
          </rPr>
          <t xml:space="preserve">vgl. evtl. Finanzabschlüsse
</t>
        </r>
      </text>
    </comment>
    <comment ref="Y50" authorId="0" shapeId="0" xr:uid="{18EC1FE9-1667-4713-BECB-0EEE9EE4C24B}">
      <text>
        <r>
          <rPr>
            <sz val="9"/>
            <color indexed="81"/>
            <rFont val="Segoe UI"/>
            <family val="2"/>
          </rPr>
          <t>Kraftwerksplan Anhang A / 5.1.5‎
Richtlinie Gestehungskosten
Leitfaden Gesuchsprüfung</t>
        </r>
      </text>
    </comment>
    <comment ref="Y51" authorId="0" shapeId="0" xr:uid="{D827CD2E-98A7-4C6B-B84F-36FB564FC455}">
      <text>
        <r>
          <rPr>
            <sz val="9"/>
            <color indexed="81"/>
            <rFont val="Segoe UI"/>
            <family val="2"/>
          </rPr>
          <t xml:space="preserve">Relevant für Beurteilung Anspruchs-‎berechtigung
Plausibilität:‎
• ‎≥Nettoproduktion/ (0.8x8760)‎
• Angaben Kanton (Wasserzins)‎
• bei bekannten Abflussmengen bei ‎der Fassung  Berechnung ‎möglich (Excel liegt vor)‎
</t>
        </r>
      </text>
    </comment>
    <comment ref="Y56" authorId="0" shapeId="0" xr:uid="{917BF1B2-E6AE-4B68-AEFB-9BFAE9CABD5D}">
      <text>
        <r>
          <rPr>
            <sz val="9"/>
            <color indexed="81"/>
            <rFont val="Segoe UI"/>
            <family val="2"/>
          </rPr>
          <t xml:space="preserve">siehe «Liste aller KEV-Bezüger im Jahr ‎‎2017», publiziert vom BFE‎
http://www.bfe.admin.ch/themen/00612/02073/index.html?lang=‎de&amp;dossier_id=02166‎
</t>
        </r>
      </text>
    </comment>
    <comment ref="Y57" authorId="0" shapeId="0" xr:uid="{8FB12DFC-7893-4AE1-B31E-BE95AC2C584A}">
      <text>
        <r>
          <rPr>
            <sz val="9"/>
            <color indexed="81"/>
            <rFont val="Segoe UI"/>
            <family val="2"/>
          </rPr>
          <t xml:space="preserve">siehe «Liste aller KEV-Bezüger im Jahr ‎‎2017», publiziert vom BFE‎
http://www.bfe.admin.ch/themen/00612/02073/index.html?lang=‎de&amp;dossier_id=02166‎
</t>
        </r>
      </text>
    </comment>
    <comment ref="Y58" authorId="0" shapeId="0" xr:uid="{9445D87F-C247-461D-8384-B49599823DF7}">
      <text>
        <r>
          <rPr>
            <sz val="9"/>
            <color indexed="81"/>
            <rFont val="Segoe UI"/>
            <family val="2"/>
          </rPr>
          <t xml:space="preserve">Liste vom BAFU beantragt  (TNG, ‎‎20.4.2018)‎
</t>
        </r>
      </text>
    </comment>
  </commentList>
</comments>
</file>

<file path=xl/comments29.xml><?xml version="1.0" encoding="utf-8"?>
<comments xmlns="http://schemas.openxmlformats.org/spreadsheetml/2006/main" xmlns:mc="http://schemas.openxmlformats.org/markup-compatibility/2006" xmlns:xr="http://schemas.microsoft.com/office/spreadsheetml/2014/revision" mc:Ignorable="xr">
  <authors>
    <author>Cramer Stefan</author>
  </authors>
  <commentList>
    <comment ref="Y26" authorId="0" shapeId="0" xr:uid="{59890115-6F74-4410-A080-FD349A98EF88}">
      <text>
        <r>
          <rPr>
            <b/>
            <sz val="9"/>
            <color indexed="81"/>
            <rFont val="Segoe UI"/>
            <family val="2"/>
          </rPr>
          <t xml:space="preserve">Hinweis: </t>
        </r>
        <r>
          <rPr>
            <sz val="9"/>
            <color indexed="81"/>
            <rFont val="Segoe UI"/>
            <family val="2"/>
          </rPr>
          <t xml:space="preserve">vgl. evtl. Finanzabschlüsse
</t>
        </r>
      </text>
    </comment>
    <comment ref="Y31" authorId="0" shapeId="0" xr:uid="{EF3F759A-E0BB-4B6E-B434-2D9FA428AFDB}">
      <text>
        <r>
          <rPr>
            <b/>
            <sz val="9"/>
            <color indexed="81"/>
            <rFont val="Segoe UI"/>
            <family val="2"/>
          </rPr>
          <t xml:space="preserve">Hinweis: 
</t>
        </r>
        <r>
          <rPr>
            <sz val="9"/>
            <color indexed="81"/>
            <rFont val="Segoe UI"/>
            <family val="2"/>
          </rPr>
          <t xml:space="preserve">allfällige Pumpenergie sollte nicht hierin enthalten sein
Achtung: Es gibt Kraftwerke, bei welchen diese Verluste bereits vor der Messung anfallen
</t>
        </r>
      </text>
    </comment>
    <comment ref="Y32" authorId="0" shapeId="0" xr:uid="{81AF4351-C263-4195-A622-B5493BFAE526}">
      <text>
        <r>
          <rPr>
            <b/>
            <sz val="9"/>
            <color indexed="81"/>
            <rFont val="Segoe UI"/>
            <family val="2"/>
          </rPr>
          <t xml:space="preserve">Hinweis: 
</t>
        </r>
        <r>
          <rPr>
            <sz val="9"/>
            <color indexed="81"/>
            <rFont val="Segoe UI"/>
            <family val="2"/>
          </rPr>
          <t xml:space="preserve">allfällige Pumpenergie sollte nicht hierin enthalten sein
Achtung: Es gibt Kraftwerke, bei welchen diese Verluste bereits vor der Messung anfallen
</t>
        </r>
      </text>
    </comment>
    <comment ref="Y34" authorId="0" shapeId="0" xr:uid="{749112D9-9195-47A8-9BFA-2A8AB1409A06}">
      <text>
        <r>
          <rPr>
            <sz val="9"/>
            <color indexed="81"/>
            <rFont val="Segoe UI"/>
            <family val="2"/>
          </rPr>
          <t>vgl. evtl. Finanzabschlüsse</t>
        </r>
      </text>
    </comment>
    <comment ref="Y35" authorId="0" shapeId="0" xr:uid="{46C952F9-1EF0-4F6A-A75B-E593B228FDA1}">
      <text>
        <r>
          <rPr>
            <b/>
            <sz val="9"/>
            <color indexed="81"/>
            <rFont val="Segoe UI"/>
            <family val="2"/>
          </rPr>
          <t xml:space="preserve">Hinweis: </t>
        </r>
        <r>
          <rPr>
            <sz val="9"/>
            <color indexed="81"/>
            <rFont val="Segoe UI"/>
            <family val="2"/>
          </rPr>
          <t xml:space="preserve">vgl. evtl. Finanzabschlüsse
</t>
        </r>
      </text>
    </comment>
    <comment ref="Y50" authorId="0" shapeId="0" xr:uid="{D3A96B10-5CF2-47C4-B1B0-C5D1B3A13B1E}">
      <text>
        <r>
          <rPr>
            <sz val="9"/>
            <color indexed="81"/>
            <rFont val="Segoe UI"/>
            <family val="2"/>
          </rPr>
          <t>Kraftwerksplan Anhang A / 5.1.5‎
Richtlinie Gestehungskosten
Leitfaden Gesuchsprüfung</t>
        </r>
      </text>
    </comment>
    <comment ref="Y51" authorId="0" shapeId="0" xr:uid="{E1ABCB90-BCF7-4564-8768-6FB993CF6A7F}">
      <text>
        <r>
          <rPr>
            <sz val="9"/>
            <color indexed="81"/>
            <rFont val="Segoe UI"/>
            <family val="2"/>
          </rPr>
          <t xml:space="preserve">Relevant für Beurteilung Anspruchs-‎berechtigung
Plausibilität:‎
• ‎≥Nettoproduktion/ (0.8x8760)‎
• Angaben Kanton (Wasserzins)‎
• bei bekannten Abflussmengen bei ‎der Fassung  Berechnung ‎möglich (Excel liegt vor)‎
</t>
        </r>
      </text>
    </comment>
    <comment ref="Y56" authorId="0" shapeId="0" xr:uid="{8DD7578B-43D1-4F45-986E-84F7ABE859C0}">
      <text>
        <r>
          <rPr>
            <sz val="9"/>
            <color indexed="81"/>
            <rFont val="Segoe UI"/>
            <family val="2"/>
          </rPr>
          <t xml:space="preserve">siehe «Liste aller KEV-Bezüger im Jahr ‎‎2017», publiziert vom BFE‎
http://www.bfe.admin.ch/themen/00612/02073/index.html?lang=‎de&amp;dossier_id=02166‎
</t>
        </r>
      </text>
    </comment>
    <comment ref="Y57" authorId="0" shapeId="0" xr:uid="{427BF6A5-4E16-4C31-8817-681C19859E18}">
      <text>
        <r>
          <rPr>
            <sz val="9"/>
            <color indexed="81"/>
            <rFont val="Segoe UI"/>
            <family val="2"/>
          </rPr>
          <t xml:space="preserve">siehe «Liste aller KEV-Bezüger im Jahr ‎‎2017», publiziert vom BFE‎
http://www.bfe.admin.ch/themen/00612/02073/index.html?lang=‎de&amp;dossier_id=02166‎
</t>
        </r>
      </text>
    </comment>
    <comment ref="Y58" authorId="0" shapeId="0" xr:uid="{190AEC30-8C6B-485A-AA63-57470F99B003}">
      <text>
        <r>
          <rPr>
            <sz val="9"/>
            <color indexed="81"/>
            <rFont val="Segoe UI"/>
            <family val="2"/>
          </rPr>
          <t xml:space="preserve">Liste vom BAFU beantragt  (TNG, ‎‎20.4.2018)‎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Cramer Stefan</author>
  </authors>
  <commentList>
    <comment ref="M10" authorId="0" shapeId="0" xr:uid="{00000000-0006-0000-0600-000001000000}">
      <text>
        <r>
          <rPr>
            <b/>
            <sz val="12"/>
            <color indexed="81"/>
            <rFont val="Segoe UI"/>
            <family val="2"/>
          </rPr>
          <t xml:space="preserve">Hinweise Gesuchsprüfung:
</t>
        </r>
        <r>
          <rPr>
            <sz val="12"/>
            <color indexed="81"/>
            <rFont val="Segoe UI"/>
            <family val="2"/>
          </rPr>
          <t>In diesem Blatt wird jener Anteil am «Gegenabzug Erneuerbare» (Gegenabzug zum Grundversorgungsabzug) berechnet, der sich aus den eigenen Anlagen ‎des Gesuchstellers ergibt. Das Total (Zelle I8) wird automatisch in das Blatt «Berechnung Marktprämie» übertragen und dort mit dem Anteil aus fremden ‎Anlagen zusammenaddiert. Relevant ist das erst ab dem Gesuchsjahr 2019.‎
Bei der Prüfung ist zu beachten, vgl. auch EnFV Art. 91 Abs. 2 und FAQ
• Technologie Erneuerbaren Energien: Kleinwasserkraft (&lt; 10 MW), Fotovoltaik, Wind, Biomasse.‎ ‎ 
Wärme-Kraft-Kopplungsanlagen sind nur dann zulässig, wenn sie mit EE betrieben werden. Mit Gas oder Öl betriebene gelten nicht.‎
• Ein ist nicht zulässig, ein Wasserkraftwerk oder eine Zentrale hier aufzuführen und gleichzeitig MP dafür zu beantragen =&gt; Vergleich mit Blatt «A - MP» od. «KW-1».‎
• Keine öffentliche Förderung (KEV, MKF oder kantonale Förderung).  KV-Liste konsultieren, im Zweifelsfalle nachfragen.‎
• Standort in der Schweiz: Die ElCom akzeptiert keinen Strom aus ausländischen Erneuerbaren Energien in der Grundversorgung.‎
• Es können mehrere Anlagen in einer Zeile zusammengefasst werden, sofern die übrigen Angaben aus dem Anhang A / 3.1 hervorgehen.‎
Anhand der Anhänge A / 3.1 (Nutzungsrechte und Geschäftsberichte von allen eigenen Anlagen zur Stromproduktion aus erneuerbaren Energien) sollten ‎folgende Prüfungen möglich sein:‎
• Einhaltung der oben erwähnten Bedingungen (Technologie EE, Ausbauleistung, Standort Schweiz, ‎
• Besitz / Besitzanteil des Gesuchstellers
• Jahresenergieproduktion resp. Strommenge
• speziell für Kleinwasserkraft: Wassernutzungsrecht, Konzession
• speziell für PV-Anlagen: Leistung [kW] x 1'000 [Vollast-Sonnenstunden pro Jahr] sollte etwa der angegebenen Jahresenergiemenge entsprechen</t>
        </r>
        <r>
          <rPr>
            <b/>
            <sz val="9"/>
            <color indexed="81"/>
            <rFont val="Segoe UI"/>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Cramer Stefan</author>
  </authors>
  <commentList>
    <comment ref="N13" authorId="0" shapeId="0" xr:uid="{00000000-0006-0000-0700-000001000000}">
      <text>
        <r>
          <rPr>
            <sz val="9"/>
            <color indexed="81"/>
            <rFont val="Segoe UI"/>
            <family val="2"/>
          </rPr>
          <t>Akkzeptanzkriterien:
- Mittel- oder Langfristvertrag
- Herkunftsnachweis (HKN)
- Berechtigung
- nicht andersweitig gefördert (KEV, etc.)
- keine Anlagen mit Einmalvergütung in deren Investitionen</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Cramer Stefan</author>
  </authors>
  <commentList>
    <comment ref="Y26" authorId="0" shapeId="0" xr:uid="{00000000-0006-0000-0900-000001000000}">
      <text>
        <r>
          <rPr>
            <b/>
            <sz val="9"/>
            <color indexed="81"/>
            <rFont val="Segoe UI"/>
            <family val="2"/>
          </rPr>
          <t xml:space="preserve">Hinweis: </t>
        </r>
        <r>
          <rPr>
            <sz val="9"/>
            <color indexed="81"/>
            <rFont val="Segoe UI"/>
            <family val="2"/>
          </rPr>
          <t xml:space="preserve">vgl. evtl. Finanzabschlüsse
</t>
        </r>
      </text>
    </comment>
    <comment ref="Y31" authorId="0" shapeId="0" xr:uid="{00000000-0006-0000-0900-000002000000}">
      <text>
        <r>
          <rPr>
            <b/>
            <sz val="9"/>
            <color indexed="81"/>
            <rFont val="Segoe UI"/>
            <family val="2"/>
          </rPr>
          <t xml:space="preserve">Hinweis: 
</t>
        </r>
        <r>
          <rPr>
            <sz val="9"/>
            <color indexed="81"/>
            <rFont val="Segoe UI"/>
            <family val="2"/>
          </rPr>
          <t xml:space="preserve">allfällige Pumpenergie sollte nicht hierin enthalten sein
Achtung: Es gibt Kraftwerke, bei welchen diese Verluste bereits vor der Messung anfallen
</t>
        </r>
      </text>
    </comment>
    <comment ref="Y32" authorId="0" shapeId="0" xr:uid="{00000000-0006-0000-0900-000003000000}">
      <text>
        <r>
          <rPr>
            <b/>
            <sz val="9"/>
            <color indexed="81"/>
            <rFont val="Segoe UI"/>
            <family val="2"/>
          </rPr>
          <t xml:space="preserve">Hinweis: 
</t>
        </r>
        <r>
          <rPr>
            <sz val="9"/>
            <color indexed="81"/>
            <rFont val="Segoe UI"/>
            <family val="2"/>
          </rPr>
          <t xml:space="preserve">allfällige Pumpenergie sollte nicht hierin enthalten sein
Achtung: Es gibt Kraftwerke, bei welchen diese Verluste bereits vor der Messung anfallen
</t>
        </r>
      </text>
    </comment>
    <comment ref="Y34" authorId="0" shapeId="0" xr:uid="{00000000-0006-0000-0900-000004000000}">
      <text>
        <r>
          <rPr>
            <sz val="9"/>
            <color indexed="81"/>
            <rFont val="Segoe UI"/>
            <family val="2"/>
          </rPr>
          <t>vgl. evtl. Finanzabschlüsse</t>
        </r>
      </text>
    </comment>
    <comment ref="Y35" authorId="0" shapeId="0" xr:uid="{00000000-0006-0000-0900-000005000000}">
      <text>
        <r>
          <rPr>
            <b/>
            <sz val="9"/>
            <color indexed="81"/>
            <rFont val="Segoe UI"/>
            <family val="2"/>
          </rPr>
          <t xml:space="preserve">Hinweis: </t>
        </r>
        <r>
          <rPr>
            <sz val="9"/>
            <color indexed="81"/>
            <rFont val="Segoe UI"/>
            <family val="2"/>
          </rPr>
          <t xml:space="preserve">vgl. evtl. Finanzabschlüsse
</t>
        </r>
      </text>
    </comment>
    <comment ref="Y50" authorId="0" shapeId="0" xr:uid="{00000000-0006-0000-0900-000006000000}">
      <text>
        <r>
          <rPr>
            <sz val="9"/>
            <color indexed="81"/>
            <rFont val="Segoe UI"/>
            <family val="2"/>
          </rPr>
          <t>Kraftwerksplan Anhang A / 5.1.5‎
Richtlinie Gestehungskosten
Leitfaden Gesuchsprüfung</t>
        </r>
      </text>
    </comment>
    <comment ref="Y51" authorId="0" shapeId="0" xr:uid="{00000000-0006-0000-0900-000007000000}">
      <text>
        <r>
          <rPr>
            <sz val="9"/>
            <color indexed="81"/>
            <rFont val="Segoe UI"/>
            <family val="2"/>
          </rPr>
          <t xml:space="preserve">Relevant für Beurteilung Anspruchs-‎berechtigung
Plausibilität:‎
• ‎≥Nettoproduktion/ (0.8x8760)‎
• Angaben Kanton (Wasserzins)‎
• bei bekannten Abflussmengen bei ‎der Fassung  Berechnung ‎möglich (Excel liegt vor)‎
</t>
        </r>
      </text>
    </comment>
    <comment ref="Y56" authorId="0" shapeId="0" xr:uid="{00000000-0006-0000-0900-000008000000}">
      <text>
        <r>
          <rPr>
            <sz val="9"/>
            <color indexed="81"/>
            <rFont val="Segoe UI"/>
            <family val="2"/>
          </rPr>
          <t xml:space="preserve">siehe «Liste aller KEV-Bezüger im Jahr ‎‎2017», publiziert vom BFE‎
http://www.bfe.admin.ch/themen/00612/02073/index.html?lang=‎de&amp;dossier_id=02166‎
</t>
        </r>
      </text>
    </comment>
    <comment ref="Y57" authorId="0" shapeId="0" xr:uid="{00000000-0006-0000-0900-000009000000}">
      <text>
        <r>
          <rPr>
            <sz val="9"/>
            <color indexed="81"/>
            <rFont val="Segoe UI"/>
            <family val="2"/>
          </rPr>
          <t xml:space="preserve">siehe «Liste aller KEV-Bezüger im Jahr ‎‎2017», publiziert vom BFE‎
http://www.bfe.admin.ch/themen/00612/02073/index.html?lang=‎de&amp;dossier_id=02166‎
</t>
        </r>
      </text>
    </comment>
    <comment ref="Y58" authorId="0" shapeId="0" xr:uid="{00000000-0006-0000-0900-00000B000000}">
      <text>
        <r>
          <rPr>
            <sz val="9"/>
            <color indexed="81"/>
            <rFont val="Segoe UI"/>
            <family val="2"/>
          </rPr>
          <t xml:space="preserve">Liste vom BAFU beantragt  (TNG, ‎‎20.4.2018)‎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Cramer Stefan</author>
  </authors>
  <commentList>
    <comment ref="Y26" authorId="0" shapeId="0" xr:uid="{13EE06C3-7927-4CCB-8B16-CF2DEE48423A}">
      <text>
        <r>
          <rPr>
            <b/>
            <sz val="9"/>
            <color indexed="81"/>
            <rFont val="Segoe UI"/>
            <family val="2"/>
          </rPr>
          <t xml:space="preserve">Hinweis: </t>
        </r>
        <r>
          <rPr>
            <sz val="9"/>
            <color indexed="81"/>
            <rFont val="Segoe UI"/>
            <family val="2"/>
          </rPr>
          <t xml:space="preserve">vgl. evtl. Finanzabschlüsse
</t>
        </r>
      </text>
    </comment>
    <comment ref="Y31" authorId="0" shapeId="0" xr:uid="{40CD5F19-7053-4FC7-929D-C5003BC1DE96}">
      <text>
        <r>
          <rPr>
            <b/>
            <sz val="9"/>
            <color indexed="81"/>
            <rFont val="Segoe UI"/>
            <family val="2"/>
          </rPr>
          <t xml:space="preserve">Hinweis: 
</t>
        </r>
        <r>
          <rPr>
            <sz val="9"/>
            <color indexed="81"/>
            <rFont val="Segoe UI"/>
            <family val="2"/>
          </rPr>
          <t xml:space="preserve">allfällige Pumpenergie sollte nicht hierin enthalten sein
Achtung: Es gibt Kraftwerke, bei welchen diese Verluste bereits vor der Messung anfallen
</t>
        </r>
      </text>
    </comment>
    <comment ref="Y32" authorId="0" shapeId="0" xr:uid="{8A8319B6-7748-4B19-8BB2-325551061FE7}">
      <text>
        <r>
          <rPr>
            <b/>
            <sz val="9"/>
            <color indexed="81"/>
            <rFont val="Segoe UI"/>
            <family val="2"/>
          </rPr>
          <t xml:space="preserve">Hinweis: 
</t>
        </r>
        <r>
          <rPr>
            <sz val="9"/>
            <color indexed="81"/>
            <rFont val="Segoe UI"/>
            <family val="2"/>
          </rPr>
          <t xml:space="preserve">allfällige Pumpenergie sollte nicht hierin enthalten sein
Achtung: Es gibt Kraftwerke, bei welchen diese Verluste bereits vor der Messung anfallen
</t>
        </r>
      </text>
    </comment>
    <comment ref="Y34" authorId="0" shapeId="0" xr:uid="{1CAE496B-FBBC-4F58-8225-A4198285C0AA}">
      <text>
        <r>
          <rPr>
            <sz val="9"/>
            <color indexed="81"/>
            <rFont val="Segoe UI"/>
            <family val="2"/>
          </rPr>
          <t>vgl. evtl. Finanzabschlüsse</t>
        </r>
      </text>
    </comment>
    <comment ref="Y35" authorId="0" shapeId="0" xr:uid="{D96546CE-512D-44A4-AB1F-58DD8249D594}">
      <text>
        <r>
          <rPr>
            <b/>
            <sz val="9"/>
            <color indexed="81"/>
            <rFont val="Segoe UI"/>
            <family val="2"/>
          </rPr>
          <t xml:space="preserve">Hinweis: </t>
        </r>
        <r>
          <rPr>
            <sz val="9"/>
            <color indexed="81"/>
            <rFont val="Segoe UI"/>
            <family val="2"/>
          </rPr>
          <t xml:space="preserve">vgl. evtl. Finanzabschlüsse
</t>
        </r>
      </text>
    </comment>
    <comment ref="Y50" authorId="0" shapeId="0" xr:uid="{F8B2F573-2CF2-48DE-B989-9B7593044B98}">
      <text>
        <r>
          <rPr>
            <sz val="9"/>
            <color indexed="81"/>
            <rFont val="Segoe UI"/>
            <family val="2"/>
          </rPr>
          <t>Kraftwerksplan Anhang A / 5.1.5‎
Richtlinie Gestehungskosten
Leitfaden Gesuchsprüfung</t>
        </r>
      </text>
    </comment>
    <comment ref="Y51" authorId="0" shapeId="0" xr:uid="{FFF2C027-6352-4B5F-83BA-95B61DA64119}">
      <text>
        <r>
          <rPr>
            <sz val="9"/>
            <color indexed="81"/>
            <rFont val="Segoe UI"/>
            <family val="2"/>
          </rPr>
          <t xml:space="preserve">Relevant für Beurteilung Anspruchs-‎berechtigung
Plausibilität:‎
• ‎≥Nettoproduktion/ (0.8x8760)‎
• Angaben Kanton (Wasserzins)‎
• bei bekannten Abflussmengen bei ‎der Fassung  Berechnung ‎möglich (Excel liegt vor)‎
</t>
        </r>
      </text>
    </comment>
    <comment ref="Y56" authorId="0" shapeId="0" xr:uid="{0E5682FA-89F4-4B58-BB60-1B182A8AB643}">
      <text>
        <r>
          <rPr>
            <sz val="9"/>
            <color indexed="81"/>
            <rFont val="Segoe UI"/>
            <family val="2"/>
          </rPr>
          <t xml:space="preserve">siehe «Liste aller KEV-Bezüger im Jahr ‎‎2017», publiziert vom BFE‎
http://www.bfe.admin.ch/themen/00612/02073/index.html?lang=‎de&amp;dossier_id=02166‎
</t>
        </r>
      </text>
    </comment>
    <comment ref="Y57" authorId="0" shapeId="0" xr:uid="{2A61A73C-DFFD-4C7D-AEAC-0F7396451B0C}">
      <text>
        <r>
          <rPr>
            <sz val="9"/>
            <color indexed="81"/>
            <rFont val="Segoe UI"/>
            <family val="2"/>
          </rPr>
          <t xml:space="preserve">siehe «Liste aller KEV-Bezüger im Jahr ‎‎2017», publiziert vom BFE‎
http://www.bfe.admin.ch/themen/00612/02073/index.html?lang=‎de&amp;dossier_id=02166‎
</t>
        </r>
      </text>
    </comment>
    <comment ref="Y58" authorId="0" shapeId="0" xr:uid="{81B84EBF-29B6-4653-9199-CA3984973237}">
      <text>
        <r>
          <rPr>
            <sz val="9"/>
            <color indexed="81"/>
            <rFont val="Segoe UI"/>
            <family val="2"/>
          </rPr>
          <t xml:space="preserve">Liste vom BAFU beantragt  (TNG, ‎‎20.4.2018)‎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Cramer Stefan</author>
  </authors>
  <commentList>
    <comment ref="Y26" authorId="0" shapeId="0" xr:uid="{BBBE8A3B-0CC8-4814-AE9F-556F7020A14D}">
      <text>
        <r>
          <rPr>
            <b/>
            <sz val="9"/>
            <color indexed="81"/>
            <rFont val="Segoe UI"/>
            <family val="2"/>
          </rPr>
          <t xml:space="preserve">Hinweis: </t>
        </r>
        <r>
          <rPr>
            <sz val="9"/>
            <color indexed="81"/>
            <rFont val="Segoe UI"/>
            <family val="2"/>
          </rPr>
          <t xml:space="preserve">vgl. evtl. Finanzabschlüsse
</t>
        </r>
      </text>
    </comment>
    <comment ref="Y31" authorId="0" shapeId="0" xr:uid="{3D441973-2D9B-45C6-BF05-816DB3B40CB4}">
      <text>
        <r>
          <rPr>
            <b/>
            <sz val="9"/>
            <color indexed="81"/>
            <rFont val="Segoe UI"/>
            <family val="2"/>
          </rPr>
          <t xml:space="preserve">Hinweis: 
</t>
        </r>
        <r>
          <rPr>
            <sz val="9"/>
            <color indexed="81"/>
            <rFont val="Segoe UI"/>
            <family val="2"/>
          </rPr>
          <t xml:space="preserve">allfällige Pumpenergie sollte nicht hierin enthalten sein
Achtung: Es gibt Kraftwerke, bei welchen diese Verluste bereits vor der Messung anfallen
</t>
        </r>
      </text>
    </comment>
    <comment ref="Y32" authorId="0" shapeId="0" xr:uid="{2E8936ED-A5F2-4A66-8C75-4ADE74A6A429}">
      <text>
        <r>
          <rPr>
            <b/>
            <sz val="9"/>
            <color indexed="81"/>
            <rFont val="Segoe UI"/>
            <family val="2"/>
          </rPr>
          <t xml:space="preserve">Hinweis: 
</t>
        </r>
        <r>
          <rPr>
            <sz val="9"/>
            <color indexed="81"/>
            <rFont val="Segoe UI"/>
            <family val="2"/>
          </rPr>
          <t xml:space="preserve">allfällige Pumpenergie sollte nicht hierin enthalten sein
Achtung: Es gibt Kraftwerke, bei welchen diese Verluste bereits vor der Messung anfallen
</t>
        </r>
      </text>
    </comment>
    <comment ref="Y34" authorId="0" shapeId="0" xr:uid="{7A98C672-848A-492A-B38B-BF5D961E63E6}">
      <text>
        <r>
          <rPr>
            <sz val="9"/>
            <color indexed="81"/>
            <rFont val="Segoe UI"/>
            <family val="2"/>
          </rPr>
          <t>vgl. evtl. Finanzabschlüsse</t>
        </r>
      </text>
    </comment>
    <comment ref="Y35" authorId="0" shapeId="0" xr:uid="{CE4CF1FD-0C7D-4CE2-B5D8-82212209D84A}">
      <text>
        <r>
          <rPr>
            <b/>
            <sz val="9"/>
            <color indexed="81"/>
            <rFont val="Segoe UI"/>
            <family val="2"/>
          </rPr>
          <t xml:space="preserve">Hinweis: </t>
        </r>
        <r>
          <rPr>
            <sz val="9"/>
            <color indexed="81"/>
            <rFont val="Segoe UI"/>
            <family val="2"/>
          </rPr>
          <t xml:space="preserve">vgl. evtl. Finanzabschlüsse
</t>
        </r>
      </text>
    </comment>
    <comment ref="Y50" authorId="0" shapeId="0" xr:uid="{A84A97DF-6AB2-42BE-8AC0-870CD0F3341F}">
      <text>
        <r>
          <rPr>
            <sz val="9"/>
            <color indexed="81"/>
            <rFont val="Segoe UI"/>
            <family val="2"/>
          </rPr>
          <t>Kraftwerksplan Anhang A / 5.1.5‎
Richtlinie Gestehungskosten
Leitfaden Gesuchsprüfung</t>
        </r>
      </text>
    </comment>
    <comment ref="Y51" authorId="0" shapeId="0" xr:uid="{DA57EC81-3B38-4F28-BB47-6AE839FA17E0}">
      <text>
        <r>
          <rPr>
            <sz val="9"/>
            <color indexed="81"/>
            <rFont val="Segoe UI"/>
            <family val="2"/>
          </rPr>
          <t xml:space="preserve">Relevant für Beurteilung Anspruchs-‎berechtigung
Plausibilität:‎
• ‎≥Nettoproduktion/ (0.8x8760)‎
• Angaben Kanton (Wasserzins)‎
• bei bekannten Abflussmengen bei ‎der Fassung  Berechnung ‎möglich (Excel liegt vor)‎
</t>
        </r>
      </text>
    </comment>
    <comment ref="Y56" authorId="0" shapeId="0" xr:uid="{17A15B68-EFD9-46D1-8039-D0D84845F4A6}">
      <text>
        <r>
          <rPr>
            <sz val="9"/>
            <color indexed="81"/>
            <rFont val="Segoe UI"/>
            <family val="2"/>
          </rPr>
          <t xml:space="preserve">siehe «Liste aller KEV-Bezüger im Jahr ‎‎2017», publiziert vom BFE‎
http://www.bfe.admin.ch/themen/00612/02073/index.html?lang=‎de&amp;dossier_id=02166‎
</t>
        </r>
      </text>
    </comment>
    <comment ref="Y57" authorId="0" shapeId="0" xr:uid="{BD27BDBE-5F26-4C5B-B0D0-B955E8103699}">
      <text>
        <r>
          <rPr>
            <sz val="9"/>
            <color indexed="81"/>
            <rFont val="Segoe UI"/>
            <family val="2"/>
          </rPr>
          <t xml:space="preserve">siehe «Liste aller KEV-Bezüger im Jahr ‎‎2017», publiziert vom BFE‎
http://www.bfe.admin.ch/themen/00612/02073/index.html?lang=‎de&amp;dossier_id=02166‎
</t>
        </r>
      </text>
    </comment>
    <comment ref="Y58" authorId="0" shapeId="0" xr:uid="{78C23EB5-DB30-4623-9720-F3333AA6511D}">
      <text>
        <r>
          <rPr>
            <sz val="9"/>
            <color indexed="81"/>
            <rFont val="Segoe UI"/>
            <family val="2"/>
          </rPr>
          <t xml:space="preserve">Liste vom BAFU beantragt  (TNG, ‎‎20.4.2018)‎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Cramer Stefan</author>
  </authors>
  <commentList>
    <comment ref="Y26" authorId="0" shapeId="0" xr:uid="{2A94E043-3993-41BF-805B-B3765F4CE237}">
      <text>
        <r>
          <rPr>
            <b/>
            <sz val="9"/>
            <color indexed="81"/>
            <rFont val="Segoe UI"/>
            <family val="2"/>
          </rPr>
          <t xml:space="preserve">Hinweis: </t>
        </r>
        <r>
          <rPr>
            <sz val="9"/>
            <color indexed="81"/>
            <rFont val="Segoe UI"/>
            <family val="2"/>
          </rPr>
          <t xml:space="preserve">vgl. evtl. Finanzabschlüsse
</t>
        </r>
      </text>
    </comment>
    <comment ref="Y31" authorId="0" shapeId="0" xr:uid="{B2652912-84CA-46D3-A4C6-43351979D200}">
      <text>
        <r>
          <rPr>
            <b/>
            <sz val="9"/>
            <color indexed="81"/>
            <rFont val="Segoe UI"/>
            <family val="2"/>
          </rPr>
          <t xml:space="preserve">Hinweis: 
</t>
        </r>
        <r>
          <rPr>
            <sz val="9"/>
            <color indexed="81"/>
            <rFont val="Segoe UI"/>
            <family val="2"/>
          </rPr>
          <t xml:space="preserve">allfällige Pumpenergie sollte nicht hierin enthalten sein
Achtung: Es gibt Kraftwerke, bei welchen diese Verluste bereits vor der Messung anfallen
</t>
        </r>
      </text>
    </comment>
    <comment ref="Y32" authorId="0" shapeId="0" xr:uid="{131CDE17-E4CE-4897-84F9-E14E491184E1}">
      <text>
        <r>
          <rPr>
            <b/>
            <sz val="9"/>
            <color indexed="81"/>
            <rFont val="Segoe UI"/>
            <family val="2"/>
          </rPr>
          <t xml:space="preserve">Hinweis: 
</t>
        </r>
        <r>
          <rPr>
            <sz val="9"/>
            <color indexed="81"/>
            <rFont val="Segoe UI"/>
            <family val="2"/>
          </rPr>
          <t xml:space="preserve">allfällige Pumpenergie sollte nicht hierin enthalten sein
Achtung: Es gibt Kraftwerke, bei welchen diese Verluste bereits vor der Messung anfallen
</t>
        </r>
      </text>
    </comment>
    <comment ref="Y34" authorId="0" shapeId="0" xr:uid="{F6DCE4B5-5399-41B9-B4D2-E41FBBD51CAA}">
      <text>
        <r>
          <rPr>
            <sz val="9"/>
            <color indexed="81"/>
            <rFont val="Segoe UI"/>
            <family val="2"/>
          </rPr>
          <t>vgl. evtl. Finanzabschlüsse</t>
        </r>
      </text>
    </comment>
    <comment ref="Y35" authorId="0" shapeId="0" xr:uid="{3010504B-D6B7-483E-80EE-FC627DB73F4F}">
      <text>
        <r>
          <rPr>
            <b/>
            <sz val="9"/>
            <color indexed="81"/>
            <rFont val="Segoe UI"/>
            <family val="2"/>
          </rPr>
          <t xml:space="preserve">Hinweis: </t>
        </r>
        <r>
          <rPr>
            <sz val="9"/>
            <color indexed="81"/>
            <rFont val="Segoe UI"/>
            <family val="2"/>
          </rPr>
          <t xml:space="preserve">vgl. evtl. Finanzabschlüsse
</t>
        </r>
      </text>
    </comment>
    <comment ref="Y50" authorId="0" shapeId="0" xr:uid="{1EEA24FB-84C3-4A91-9474-3A5B24DA3D21}">
      <text>
        <r>
          <rPr>
            <sz val="9"/>
            <color indexed="81"/>
            <rFont val="Segoe UI"/>
            <family val="2"/>
          </rPr>
          <t>Kraftwerksplan Anhang A / 5.1.5‎
Richtlinie Gestehungskosten
Leitfaden Gesuchsprüfung</t>
        </r>
      </text>
    </comment>
    <comment ref="Y51" authorId="0" shapeId="0" xr:uid="{6FAAF579-5919-4F51-A131-23B910E3CC90}">
      <text>
        <r>
          <rPr>
            <sz val="9"/>
            <color indexed="81"/>
            <rFont val="Segoe UI"/>
            <family val="2"/>
          </rPr>
          <t xml:space="preserve">Relevant für Beurteilung Anspruchs-‎berechtigung
Plausibilität:‎
• ‎≥Nettoproduktion/ (0.8x8760)‎
• Angaben Kanton (Wasserzins)‎
• bei bekannten Abflussmengen bei ‎der Fassung  Berechnung ‎möglich (Excel liegt vor)‎
</t>
        </r>
      </text>
    </comment>
    <comment ref="Y56" authorId="0" shapeId="0" xr:uid="{C2551BB2-DE8E-496D-92E1-795DAF307193}">
      <text>
        <r>
          <rPr>
            <sz val="9"/>
            <color indexed="81"/>
            <rFont val="Segoe UI"/>
            <family val="2"/>
          </rPr>
          <t xml:space="preserve">siehe «Liste aller KEV-Bezüger im Jahr ‎‎2017», publiziert vom BFE‎
http://www.bfe.admin.ch/themen/00612/02073/index.html?lang=‎de&amp;dossier_id=02166‎
</t>
        </r>
      </text>
    </comment>
    <comment ref="Y57" authorId="0" shapeId="0" xr:uid="{EA7FE85C-1D5F-4C58-8670-330BE1D9E49C}">
      <text>
        <r>
          <rPr>
            <sz val="9"/>
            <color indexed="81"/>
            <rFont val="Segoe UI"/>
            <family val="2"/>
          </rPr>
          <t xml:space="preserve">siehe «Liste aller KEV-Bezüger im Jahr ‎‎2017», publiziert vom BFE‎
http://www.bfe.admin.ch/themen/00612/02073/index.html?lang=‎de&amp;dossier_id=02166‎
</t>
        </r>
      </text>
    </comment>
    <comment ref="Y58" authorId="0" shapeId="0" xr:uid="{3999F009-A37B-45E9-AE7D-990AD86ACC87}">
      <text>
        <r>
          <rPr>
            <sz val="9"/>
            <color indexed="81"/>
            <rFont val="Segoe UI"/>
            <family val="2"/>
          </rPr>
          <t xml:space="preserve">Liste vom BAFU beantragt  (TNG, ‎‎20.4.2018)‎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Cramer Stefan</author>
  </authors>
  <commentList>
    <comment ref="Y26" authorId="0" shapeId="0" xr:uid="{55D12C8C-4AE2-4298-A6E8-730FB63D059D}">
      <text>
        <r>
          <rPr>
            <b/>
            <sz val="9"/>
            <color indexed="81"/>
            <rFont val="Segoe UI"/>
            <family val="2"/>
          </rPr>
          <t xml:space="preserve">Hinweis: </t>
        </r>
        <r>
          <rPr>
            <sz val="9"/>
            <color indexed="81"/>
            <rFont val="Segoe UI"/>
            <family val="2"/>
          </rPr>
          <t xml:space="preserve">vgl. evtl. Finanzabschlüsse
</t>
        </r>
      </text>
    </comment>
    <comment ref="Y31" authorId="0" shapeId="0" xr:uid="{1CFB89F0-80F7-4C61-A30E-1A5DAA9CD9E5}">
      <text>
        <r>
          <rPr>
            <b/>
            <sz val="9"/>
            <color indexed="81"/>
            <rFont val="Segoe UI"/>
            <family val="2"/>
          </rPr>
          <t xml:space="preserve">Hinweis: 
</t>
        </r>
        <r>
          <rPr>
            <sz val="9"/>
            <color indexed="81"/>
            <rFont val="Segoe UI"/>
            <family val="2"/>
          </rPr>
          <t xml:space="preserve">allfällige Pumpenergie sollte nicht hierin enthalten sein
Achtung: Es gibt Kraftwerke, bei welchen diese Verluste bereits vor der Messung anfallen
</t>
        </r>
      </text>
    </comment>
    <comment ref="Y32" authorId="0" shapeId="0" xr:uid="{ACF90A05-AE1C-41EB-8F94-D191328C7326}">
      <text>
        <r>
          <rPr>
            <b/>
            <sz val="9"/>
            <color indexed="81"/>
            <rFont val="Segoe UI"/>
            <family val="2"/>
          </rPr>
          <t xml:space="preserve">Hinweis: 
</t>
        </r>
        <r>
          <rPr>
            <sz val="9"/>
            <color indexed="81"/>
            <rFont val="Segoe UI"/>
            <family val="2"/>
          </rPr>
          <t xml:space="preserve">allfällige Pumpenergie sollte nicht hierin enthalten sein
Achtung: Es gibt Kraftwerke, bei welchen diese Verluste bereits vor der Messung anfallen
</t>
        </r>
      </text>
    </comment>
    <comment ref="Y34" authorId="0" shapeId="0" xr:uid="{BA316ACA-44D4-4394-B175-5FE52631D3E8}">
      <text>
        <r>
          <rPr>
            <sz val="9"/>
            <color indexed="81"/>
            <rFont val="Segoe UI"/>
            <family val="2"/>
          </rPr>
          <t>vgl. evtl. Finanzabschlüsse</t>
        </r>
      </text>
    </comment>
    <comment ref="Y35" authorId="0" shapeId="0" xr:uid="{03556C2B-27D2-4F1F-85A3-578882C1CDA1}">
      <text>
        <r>
          <rPr>
            <b/>
            <sz val="9"/>
            <color indexed="81"/>
            <rFont val="Segoe UI"/>
            <family val="2"/>
          </rPr>
          <t xml:space="preserve">Hinweis: </t>
        </r>
        <r>
          <rPr>
            <sz val="9"/>
            <color indexed="81"/>
            <rFont val="Segoe UI"/>
            <family val="2"/>
          </rPr>
          <t xml:space="preserve">vgl. evtl. Finanzabschlüsse
</t>
        </r>
      </text>
    </comment>
    <comment ref="Y50" authorId="0" shapeId="0" xr:uid="{BA8129F3-679B-4D11-9EFA-6C06DBC326CA}">
      <text>
        <r>
          <rPr>
            <sz val="9"/>
            <color indexed="81"/>
            <rFont val="Segoe UI"/>
            <family val="2"/>
          </rPr>
          <t>Kraftwerksplan Anhang A / 5.1.5‎
Richtlinie Gestehungskosten
Leitfaden Gesuchsprüfung</t>
        </r>
      </text>
    </comment>
    <comment ref="Y51" authorId="0" shapeId="0" xr:uid="{AEF274DC-9585-41A7-9968-F73277530897}">
      <text>
        <r>
          <rPr>
            <sz val="9"/>
            <color indexed="81"/>
            <rFont val="Segoe UI"/>
            <family val="2"/>
          </rPr>
          <t xml:space="preserve">Relevant für Beurteilung Anspruchs-‎berechtigung
Plausibilität:‎
• ‎≥Nettoproduktion/ (0.8x8760)‎
• Angaben Kanton (Wasserzins)‎
• bei bekannten Abflussmengen bei ‎der Fassung  Berechnung ‎möglich (Excel liegt vor)‎
</t>
        </r>
      </text>
    </comment>
    <comment ref="Y56" authorId="0" shapeId="0" xr:uid="{9E720B72-8258-4BFC-85B0-ABEB1F287280}">
      <text>
        <r>
          <rPr>
            <sz val="9"/>
            <color indexed="81"/>
            <rFont val="Segoe UI"/>
            <family val="2"/>
          </rPr>
          <t xml:space="preserve">siehe «Liste aller KEV-Bezüger im Jahr ‎‎2017», publiziert vom BFE‎
http://www.bfe.admin.ch/themen/00612/02073/index.html?lang=‎de&amp;dossier_id=02166‎
</t>
        </r>
      </text>
    </comment>
    <comment ref="Y57" authorId="0" shapeId="0" xr:uid="{29A11A42-8D3C-457E-B740-DCBF8A1EDB06}">
      <text>
        <r>
          <rPr>
            <sz val="9"/>
            <color indexed="81"/>
            <rFont val="Segoe UI"/>
            <family val="2"/>
          </rPr>
          <t xml:space="preserve">siehe «Liste aller KEV-Bezüger im Jahr ‎‎2017», publiziert vom BFE‎
http://www.bfe.admin.ch/themen/00612/02073/index.html?lang=‎de&amp;dossier_id=02166‎
</t>
        </r>
      </text>
    </comment>
    <comment ref="Y58" authorId="0" shapeId="0" xr:uid="{79E89966-D00C-4BDA-BDB6-54A93434CF8B}">
      <text>
        <r>
          <rPr>
            <sz val="9"/>
            <color indexed="81"/>
            <rFont val="Segoe UI"/>
            <family val="2"/>
          </rPr>
          <t xml:space="preserve">Liste vom BAFU beantragt  (TNG, ‎‎20.4.2018)‎
</t>
        </r>
      </text>
    </comment>
  </commentList>
</comments>
</file>

<file path=xl/sharedStrings.xml><?xml version="1.0" encoding="utf-8"?>
<sst xmlns="http://schemas.openxmlformats.org/spreadsheetml/2006/main" count="7745" uniqueCount="1768">
  <si>
    <t>Tabellenblätter</t>
  </si>
  <si>
    <t>Angaben zum Gesuchsteller</t>
  </si>
  <si>
    <t>Anzahl Zentralen</t>
  </si>
  <si>
    <t>Hoheitsanteil Schweiz</t>
  </si>
  <si>
    <t>[%]</t>
  </si>
  <si>
    <t>mittlere mechanische Bruttoleistung</t>
  </si>
  <si>
    <t>[MW]</t>
  </si>
  <si>
    <t>Max. mögliche Leistung ab Generator</t>
  </si>
  <si>
    <t>[GWh]</t>
  </si>
  <si>
    <t>Eigentümerstruktur</t>
  </si>
  <si>
    <t>Bezug Gesuchsteller zum Kraftwerk</t>
  </si>
  <si>
    <t>Bezug</t>
  </si>
  <si>
    <t>Betreiber</t>
  </si>
  <si>
    <t>Eigentümer / Partner</t>
  </si>
  <si>
    <t>EVU mit Abnahmevertrag Energie</t>
  </si>
  <si>
    <t>Zentrale 1</t>
  </si>
  <si>
    <t>Zentrale 2</t>
  </si>
  <si>
    <t>Zentrale 3</t>
  </si>
  <si>
    <t>Zentrale 4</t>
  </si>
  <si>
    <t>Zentrale 5</t>
  </si>
  <si>
    <t>[Ja/Nein]</t>
  </si>
  <si>
    <t>Ja_Nein</t>
  </si>
  <si>
    <t>Nein</t>
  </si>
  <si>
    <t>CHF</t>
  </si>
  <si>
    <t>[CHF]</t>
  </si>
  <si>
    <t xml:space="preserve">Strompreise bei EEX herungergeladen am: </t>
  </si>
  <si>
    <t>WACC</t>
  </si>
  <si>
    <t>Kalkulatorische Kapitalkosten</t>
  </si>
  <si>
    <t>Aktivierte Eigenleistungen</t>
  </si>
  <si>
    <t>Pumpenergie zu Marktpreisen</t>
  </si>
  <si>
    <t>Pumpenergie</t>
  </si>
  <si>
    <t>Energieaufwand</t>
  </si>
  <si>
    <t>Netznutzungsaufwand</t>
  </si>
  <si>
    <t>Material und Fremdleistungen</t>
  </si>
  <si>
    <t>Personalaufwand</t>
  </si>
  <si>
    <t>Entgangener Erlös für Gratis- und Vorzugsenergie</t>
  </si>
  <si>
    <t>A2. Angaben zu den Zentralen</t>
  </si>
  <si>
    <t>B2. Kapitalkosten</t>
  </si>
  <si>
    <t>B3. Abgaben und Steuern</t>
  </si>
  <si>
    <t>[Rp./kWh]</t>
  </si>
  <si>
    <t>Total Betriebskosten</t>
  </si>
  <si>
    <t>Abgaben und Steuern Total</t>
  </si>
  <si>
    <t>Nutzungsrecht</t>
  </si>
  <si>
    <t>Konzession</t>
  </si>
  <si>
    <t>Ehehaftes Recht</t>
  </si>
  <si>
    <t>Ende des Nutzungsrechts</t>
  </si>
  <si>
    <t>[Datum]</t>
  </si>
  <si>
    <t>[Zahl]</t>
  </si>
  <si>
    <t>Datum der Vergabe des Nutzungsrechts</t>
  </si>
  <si>
    <t>GWh</t>
  </si>
  <si>
    <t>Marktprämienquote</t>
  </si>
  <si>
    <t>Grafik</t>
  </si>
  <si>
    <t>Postleitzahl</t>
  </si>
  <si>
    <t>Ort</t>
  </si>
  <si>
    <t>Name</t>
  </si>
  <si>
    <t>Funktion</t>
  </si>
  <si>
    <t>E-Mail-Adresse</t>
  </si>
  <si>
    <t xml:space="preserve">Vorname </t>
  </si>
  <si>
    <t xml:space="preserve">Name </t>
  </si>
  <si>
    <t>ungedeckte Gestehungskosten</t>
  </si>
  <si>
    <t>Anhang Nummer</t>
  </si>
  <si>
    <t>Freigabeerklärung</t>
  </si>
  <si>
    <t>Vertrag Nutzungsrecht</t>
  </si>
  <si>
    <t>Zelle wird vom Gesuchsteller ausgefüllt</t>
  </si>
  <si>
    <t>Zelle dient für notwendige Angaben oder ist leer</t>
  </si>
  <si>
    <t>Zelle dient einer besseren Darstellung</t>
  </si>
  <si>
    <t>Jahresproduktion Anteil Gesuchsteller Total</t>
  </si>
  <si>
    <t>Beantragte Marktprämie</t>
  </si>
  <si>
    <t>Geschäftsperiode</t>
  </si>
  <si>
    <t>Kalenderjahr</t>
  </si>
  <si>
    <t>Hydrologisches Jahr</t>
  </si>
  <si>
    <t>Datum testierter Einzelabschluss Kraftwerk</t>
  </si>
  <si>
    <t>Rechnungslegungsstandard</t>
  </si>
  <si>
    <t>OR</t>
  </si>
  <si>
    <t>US GAAP</t>
  </si>
  <si>
    <t>Swiss GAAP FER</t>
  </si>
  <si>
    <t>IFRS</t>
  </si>
  <si>
    <t>weiterer (im Feld Bemerkungen spezifizieren)</t>
  </si>
  <si>
    <t>Fremde Anlagen Erneuerbare Energien</t>
  </si>
  <si>
    <t>Gestehungskosten Anteil Gesuchsteller</t>
  </si>
  <si>
    <t>ungedeckte Gestehungskosten Anteil Gesuchsteller</t>
  </si>
  <si>
    <t>Bezug EV/KEV</t>
  </si>
  <si>
    <t>Total</t>
  </si>
  <si>
    <t>B 1. Betriebserträge und -kosten</t>
  </si>
  <si>
    <t>Abschreibungsmethodik</t>
  </si>
  <si>
    <t>Degressiv</t>
  </si>
  <si>
    <t>weitere (im Feld Bemerkungen spezifizieren)</t>
  </si>
  <si>
    <t>Ordentliche Abschreibungen</t>
  </si>
  <si>
    <t>Ausserordentliche Abschreibungen</t>
  </si>
  <si>
    <t>Anrechenbare Kapitalkosten total</t>
  </si>
  <si>
    <t>Anmerkungen BFE</t>
  </si>
  <si>
    <t>Bemerkungen Gesuchsteller</t>
  </si>
  <si>
    <t>Ort, Datum</t>
  </si>
  <si>
    <t>Name Unterschriftsberechtigte Person 1</t>
  </si>
  <si>
    <t>Unterschrift</t>
  </si>
  <si>
    <t>Name Anlage</t>
  </si>
  <si>
    <t>Typ</t>
  </si>
  <si>
    <t>Kleinwasserkraft</t>
  </si>
  <si>
    <t>Wind</t>
  </si>
  <si>
    <t>PV</t>
  </si>
  <si>
    <t>Bemerkungen BFE</t>
  </si>
  <si>
    <t>Standort</t>
  </si>
  <si>
    <t>Kraftwerksplan</t>
  </si>
  <si>
    <t>Abnahmevertrag in Anhang beilegen</t>
  </si>
  <si>
    <t>Nachfolgende Unterlagen müssen zusammen mit der vorliegenden Excel-Datei eingereicht respektive auf der Share-Point-Plattform hochgeladen werden.</t>
  </si>
  <si>
    <t>Installierte Turbinenleistung</t>
  </si>
  <si>
    <t>Jahresgewinn</t>
  </si>
  <si>
    <t>Anrechenbare Gestehungskosten total</t>
  </si>
  <si>
    <t>Ja</t>
  </si>
  <si>
    <t>Trafo- und Leitungsverluste</t>
  </si>
  <si>
    <t>Zentrale 6</t>
  </si>
  <si>
    <t>Referenzmarkterlös Kraftwerk</t>
  </si>
  <si>
    <t>Struktur Energiebezug Kraftwerk</t>
  </si>
  <si>
    <t>Farbcodierung Zellen</t>
  </si>
  <si>
    <t>Farbcodierung Tabellenblätter</t>
  </si>
  <si>
    <t>Tabellenblatt mit Eingaben durch Gesuchsteller</t>
  </si>
  <si>
    <t>Tabellenblatt mit Freigabeerklärung. Muss zwingend unterschrieben, ausgedruckt und beim BFE eingereicht werden</t>
  </si>
  <si>
    <t>Tabellenblatt dient der Übersicht</t>
  </si>
  <si>
    <t>Tabellenblatt dient als Inputblatt für die Berechnung</t>
  </si>
  <si>
    <t>Standortkanton</t>
  </si>
  <si>
    <t>Kantonales Wasserzinsregime</t>
  </si>
  <si>
    <t>Kapitalsteuern</t>
  </si>
  <si>
    <t>Wasserzinsen (inkl. Wasserwerksteuern und andere äquivalente Abgaben)</t>
  </si>
  <si>
    <t>Nr. Zentrale aus WASTA</t>
  </si>
  <si>
    <t>Wird nicht angerechnet. Der Vollständigkeit halber aufgeführt.</t>
  </si>
  <si>
    <t>Verfügungsrecht</t>
  </si>
  <si>
    <t>Bewilligung</t>
  </si>
  <si>
    <t>andere Rechtsgrundlage (im Feld Bemerkungen spezifizieren)</t>
  </si>
  <si>
    <t>Strasse, Nr.</t>
  </si>
  <si>
    <t>Falls Gewinnsteuer angerechnet werden soll, Begründung in Anhang darlegen, wieso trotz Differenz von Gestehungskosten und Marktpreisen ein effektiver Gewinn vorliegt.</t>
  </si>
  <si>
    <t>Bericht zu Massnahmen zur Verbesserung der Kostensituation</t>
  </si>
  <si>
    <t>Bescheinigung Risikotragung aller in Berechtigungskaskade obenliegenden Parteien</t>
  </si>
  <si>
    <t>Falls EVU mit Abnahme Energie: Abnahmevertrag (resp. Stromliefervertrag) Energie</t>
  </si>
  <si>
    <t>Gewinnsteuer auf Stufe Partnerwerk</t>
  </si>
  <si>
    <t>anrechenbare Gewinnsteuer gemäss Art. 90 EnFV</t>
  </si>
  <si>
    <t>Erlös aus Entschädigungen Sanierungen nach Gewässerschutzgesetz</t>
  </si>
  <si>
    <t>Erlös aus weiterer Förderung der öffentlichen Hand</t>
  </si>
  <si>
    <t>Umlaufvermögen Kraftwerk</t>
  </si>
  <si>
    <t>Kurzfristige Verbindlichkeiten Kraftwerk</t>
  </si>
  <si>
    <t>Nettoumlaufvermögen Kraftwerk</t>
  </si>
  <si>
    <t>Name Unterschriftsberechtigte Person 2</t>
  </si>
  <si>
    <t>Anhänge zu Wasserkraftwerken</t>
  </si>
  <si>
    <t>Nutzungrechte und Geschäftsberichte von allen eigenen Anlagen zur Produktion von erneuerbaren Energien</t>
  </si>
  <si>
    <t>Landwirtschafltiche Biogoasanlage</t>
  </si>
  <si>
    <t>KVA</t>
  </si>
  <si>
    <t>ARA</t>
  </si>
  <si>
    <t>Holzheizkraftwerk</t>
  </si>
  <si>
    <t>Geothermie</t>
  </si>
  <si>
    <t>Kraftwerkstyp</t>
  </si>
  <si>
    <t>Zelle wird über Zellbezug automatisch berechnet</t>
  </si>
  <si>
    <t>Im Rahmen von Stichprobenprüfungen behält sich das BFE vor, bei den Gesuchstellern jederzeit weitere, zur Plausibilisierung des Anspruchs auf Marktprämie notwendige Dokument einzufordern. Darunter bspw. Partnerwerksverträge, Bescheinigungen der öffentlichen Gemeinswesen über bezahlte Wasserzinsen und äquivalente Angaben, Bescheinigungen der Netzbetreiber über Einspeiseprofile der Kraftwerke (resp. Ausspeiseprofile bei Pumpeinsatz) etc.</t>
  </si>
  <si>
    <t>Zentrale 7</t>
  </si>
  <si>
    <t>Zentrale 8</t>
  </si>
  <si>
    <t>Zentrale 9</t>
  </si>
  <si>
    <t>Zentrale 10</t>
  </si>
  <si>
    <t>Gesuchsnummer</t>
  </si>
  <si>
    <t>Dropdown (Hilfsblatt / Für Berechnung nicht relevant)</t>
  </si>
  <si>
    <t>Grundlagendokumente</t>
  </si>
  <si>
    <t>Energiegesetz vom 30. September 2016 (EnG, SR 730.0)</t>
  </si>
  <si>
    <t>Energieförderungsverordnung vom 1. November 2017 (EnFV, SR 730.03)</t>
  </si>
  <si>
    <t xml:space="preserve">Erläuterungen zur EnFV vom 1. November 2017 </t>
  </si>
  <si>
    <t>Funktion Unterschriftsberechtigte Person 1</t>
  </si>
  <si>
    <t>Funktion Unterschriftsberechtigte Person 2</t>
  </si>
  <si>
    <t>A / 1</t>
  </si>
  <si>
    <t>A / 2</t>
  </si>
  <si>
    <t>A / 3.1</t>
  </si>
  <si>
    <t>A / 3.2</t>
  </si>
  <si>
    <t>A / 4</t>
  </si>
  <si>
    <t>A. Angaben zu Kraftwerksanlage und Zentralen</t>
  </si>
  <si>
    <t>A1. Angaben zur Kraftwerksanlage</t>
  </si>
  <si>
    <t>Eigenbedarf Strom (exkl. Pumpenergie)</t>
  </si>
  <si>
    <t>Abgabe von Einstauersatz / Austauschenergie</t>
  </si>
  <si>
    <t>Jahresenergie Anteil Gesuchsteller</t>
  </si>
  <si>
    <t>Name Zentrale (oder Einzelanlage im Sinne von Art. 88 EnFV)</t>
  </si>
  <si>
    <t>Anteil Energiebezug Gesuchsteller</t>
  </si>
  <si>
    <t>Erlös Anteil Gesuchsteller</t>
  </si>
  <si>
    <t>weitere anrechenbare Steuern</t>
  </si>
  <si>
    <t>Liegenschaftssteuer. Sonstige Steuern.</t>
  </si>
  <si>
    <t>Jahresenergie zur Verfügung der Energiebezüger</t>
  </si>
  <si>
    <t>Gesuchsteller</t>
  </si>
  <si>
    <t>Gesuchsprüfer</t>
  </si>
  <si>
    <t>Bemerkung</t>
  </si>
  <si>
    <t>Prüfung</t>
  </si>
  <si>
    <t>Begründung</t>
  </si>
  <si>
    <t xml:space="preserve"> </t>
  </si>
  <si>
    <t/>
  </si>
  <si>
    <t>Datum Abnahme- vertrag</t>
  </si>
  <si>
    <t>Nr.</t>
  </si>
  <si>
    <t>&gt; 10 MW</t>
  </si>
  <si>
    <t>Anlage in CH</t>
  </si>
  <si>
    <t>Doppelgesuch</t>
  </si>
  <si>
    <t>Wirtschaftliches Risiko und Bestätigung</t>
  </si>
  <si>
    <t>Strombezugsvertrag</t>
  </si>
  <si>
    <t>KW unrentabel</t>
  </si>
  <si>
    <t>Beilegung (Selbst-prüfung)</t>
  </si>
  <si>
    <t>Bemerkungen (z.B. Begründung falls unter Beilegung "Nein" ausgewählt)</t>
  </si>
  <si>
    <t>Grund für Einfordern im Vollzug / Übertrag Eingaben</t>
  </si>
  <si>
    <t>Menge an erneuerbarer Energie in der Grundversorgung</t>
  </si>
  <si>
    <t>B. Angaben zu den Gestehungskosten</t>
  </si>
  <si>
    <t>C. Angaben zu Erlösen</t>
  </si>
  <si>
    <t>D. Angaben zu den ungedeckten Gestehungskosten</t>
  </si>
  <si>
    <t>Berechnung der Marktprämienquote</t>
  </si>
  <si>
    <t>[-]</t>
  </si>
  <si>
    <t>Restwert von Konzessionen dürfen berücksichtigt werden.</t>
  </si>
  <si>
    <t>Trafo- und Leitungsverluste sowie Eigenbedarf müssen abgezogen sein.</t>
  </si>
  <si>
    <t>Anhänge</t>
  </si>
  <si>
    <t>Hydraulische Verknüpfung und gemeinsame Optimierung vorhanden</t>
  </si>
  <si>
    <t>Übriger Betriebsertrag (ohne Förderungen)</t>
  </si>
  <si>
    <t>Jahr</t>
  </si>
  <si>
    <t>Firma</t>
  </si>
  <si>
    <t>Nettoproduktion</t>
  </si>
  <si>
    <t>Erlös EV/KEV Jahr</t>
  </si>
  <si>
    <t>Tel. Festnetz</t>
  </si>
  <si>
    <t>Tel. Mobile</t>
  </si>
  <si>
    <t>Kontoangaben für die Überweisung der Marktprämie</t>
  </si>
  <si>
    <t>Name Kontoinhaber</t>
  </si>
  <si>
    <t>Angaben vom Gesuchsteller</t>
  </si>
  <si>
    <t>Anforderungen, Begründung für das Einfordern</t>
  </si>
  <si>
    <t>obligatorisch</t>
  </si>
  <si>
    <t>in jedem Fall</t>
  </si>
  <si>
    <t>ausser wenn Gemeinwesen</t>
  </si>
  <si>
    <t>falls solche Anlagen existieren</t>
  </si>
  <si>
    <t>wenn Gesuchsteller selber nicht Betreiber dieser Anlage</t>
  </si>
  <si>
    <t>falls Gesuchsteller EVU mit Verpflichtung zur Abnahme von Energie aus dieser Anlage</t>
  </si>
  <si>
    <t>falls solche Beträge im Ge-suchsformular eingetragen wurden</t>
  </si>
  <si>
    <t>falls die Angaben im Gesuchs-formular vom Geschäfts-bericht abweichen</t>
  </si>
  <si>
    <t>siehe Kommentare auf dem Blatt "Freigabeerklärung"</t>
  </si>
  <si>
    <t>Berechnung der Reduktion des Grundver-sorgungsabzug nach Abs. 2 Art. 91 EnFV</t>
  </si>
  <si>
    <t xml:space="preserve">Zur Verifizierung der kraftwerks-spezifischen Angaben.
</t>
  </si>
  <si>
    <t>Überprüfung der Menge Strom aus eigenen Anlagen zur Produktion von erneuerbaren Energien gemäss Abs. 2 Art. 91 EnFV</t>
  </si>
  <si>
    <t>Überprüfung der Menge Strom aus fremden Anlagen zur Produktion von erneuerbaren Energien gemäss Abs. 2 Art. 91 EnFV</t>
  </si>
  <si>
    <t>Gemäss Art. 94, Abs. 2, Bst. f der EnFV ist der Gesuchsteller verpflichtet, in einem Bericht darzulegen, welche Massnahmen er zur Verbesserung der Kostensituation eingeleitet oder bereits umgesetzt hat. Keine Formvorschrift.</t>
  </si>
  <si>
    <t>bspw. Wasserrechtsurkunde, Konzessionsvertrag
zur Überprüfung von Konzessionsleistungen, Kraftwerks-parameter, Eigentumsverhältnisse u.a.</t>
  </si>
  <si>
    <t>Einzelabschluss Finanzbuchhaltung (Bilanz, Erfolgsrechnung, Geldflussrechnung) über fünf Jahre. Zur Überprüfung der Abschreibungspraxis, Gestehungskosten u.a.</t>
  </si>
  <si>
    <t>Übersichtsplan oder Schema, wo alle wichtigen und im Gesuch aufgeführten Elemente ersichtlich sind. Zur Überprüfung einer allfälligen hydraulischen Verknüpfung u.a.</t>
  </si>
  <si>
    <t>Ziffer</t>
  </si>
  <si>
    <t>Standortgemeinde(n)</t>
  </si>
  <si>
    <t>Vertrag für Nutzungsrecht dem Gesuch beilegen.
Falls weder Konzession noch ehaftes Recht, bitte im Bemerkungsfeld spezifizieren.</t>
  </si>
  <si>
    <t>Wasserzinssatz oder Bemessung aller äquivalenten kantonalen Abgaben angeben.</t>
  </si>
  <si>
    <t>Hinweis: Nur die Werte sind einzufügen (Rechtsklick -&gt; Inhalte einfügen -&gt; Werte)</t>
  </si>
  <si>
    <t>-</t>
  </si>
  <si>
    <t>Eigene EE</t>
  </si>
  <si>
    <t>Fremde EE</t>
  </si>
  <si>
    <t>E_prod_Eingabe</t>
  </si>
  <si>
    <t>KW-1, KW-2, KW-3, … KW-10</t>
  </si>
  <si>
    <t>Deckblatt mit Erklärungen zur Gesuchseinreichung</t>
  </si>
  <si>
    <t>Bestätigung der Richtigkeit der Angaben im vorliegenden  Gesuch</t>
  </si>
  <si>
    <t>Angaben zum Gesuchsteller, Bevollmächtigte sowie Bankkonto</t>
  </si>
  <si>
    <t>Liste aller eingereichten Anhänge</t>
  </si>
  <si>
    <t>Angaben zu Kraftwerken mit Absatz in Grundversorgung</t>
  </si>
  <si>
    <t>Effektiver Grundversorgungsabsatz aus Schweizer Wasserkraft analog Eingabe Elcom (sowohl rentabel wie unrentabel)</t>
  </si>
  <si>
    <t>Gesuchssteller</t>
  </si>
  <si>
    <t xml:space="preserve">Bemerkungen </t>
  </si>
  <si>
    <t>Bemerkungen</t>
  </si>
  <si>
    <t>GV / 01</t>
  </si>
  <si>
    <t>GV / 02</t>
  </si>
  <si>
    <t>GV / 03</t>
  </si>
  <si>
    <t>GV / 04</t>
  </si>
  <si>
    <t>GV / 05</t>
  </si>
  <si>
    <t>GV / 06</t>
  </si>
  <si>
    <t>GV / 07</t>
  </si>
  <si>
    <t>GV / 08</t>
  </si>
  <si>
    <t>GV / 09</t>
  </si>
  <si>
    <t>GV / 10</t>
  </si>
  <si>
    <t xml:space="preserve">Bedingungen:  </t>
  </si>
  <si>
    <t>- mittel- bis langfristige Verträge, d.h. mindestens 3 Jahre einschliesslich Herkunftsnachweis</t>
  </si>
  <si>
    <t xml:space="preserve">Bedingungen: </t>
  </si>
  <si>
    <t>- Elektrizität aus ereuerbarer Energie</t>
  </si>
  <si>
    <t>- Nicht bereits unterstützt (z.B. Einspeisevergütungssystem)</t>
  </si>
  <si>
    <t>- Einspeisung in die Grundversorgung  des Gesuchstellers</t>
  </si>
  <si>
    <t>- Einspeisung in die Grundversorgung des Gesuchstellers</t>
  </si>
  <si>
    <t>Falls bereits Aufstellungen solcher Anlagen existieren, können diese eingereicht werden anstatt jede Anlage einzeln in die untenstehende Tabelle einzutragen. Dazu müssen:
- die erforderlichen Informationen in diesen Aufstellungen enthalten sein,
- für jeden Kraftwerkstyp (Kleinwasserkraft, Wind, PV, ...) separate Aufstellungen eingereicht werden
- pro separate Aufstellung die Totalbeträge (MW, GWh) mit Verweis auf die Aufstellung in einer Zeile der untenstehenden Tabelle eingetragen werden.</t>
  </si>
  <si>
    <t>- Abnahme der Elekrizität gemäss Artikel 15 EnG</t>
  </si>
  <si>
    <t>Belegdokument (Nutzungsrecht, Geschäftsbericht) beilegen</t>
  </si>
  <si>
    <t>Max. Leistung ab Generator / Wechsel-richter</t>
  </si>
  <si>
    <t>Anteil Gesuch-steller</t>
  </si>
  <si>
    <t>Jahres-produktion Anteil Gesuchsteller</t>
  </si>
  <si>
    <t>Ziff.</t>
  </si>
  <si>
    <t>GV / 51</t>
  </si>
  <si>
    <t>GV / 52</t>
  </si>
  <si>
    <t>Absatz in Grundversorgung</t>
  </si>
  <si>
    <t>GV / 53</t>
  </si>
  <si>
    <t>GV / 54</t>
  </si>
  <si>
    <t>GV / 55</t>
  </si>
  <si>
    <t>GV / 56</t>
  </si>
  <si>
    <t>GV / 57</t>
  </si>
  <si>
    <t>GV / 58</t>
  </si>
  <si>
    <t>GV / 59</t>
  </si>
  <si>
    <t>GV / 60</t>
  </si>
  <si>
    <t>GV / 61</t>
  </si>
  <si>
    <t>GV / 62</t>
  </si>
  <si>
    <t>GV / 63</t>
  </si>
  <si>
    <t>GV / 64</t>
  </si>
  <si>
    <t>GV / 65</t>
  </si>
  <si>
    <t>GV / 66</t>
  </si>
  <si>
    <t>GV / 67</t>
  </si>
  <si>
    <t>GV / 68</t>
  </si>
  <si>
    <t>GV / 69</t>
  </si>
  <si>
    <t>Gestehungs-kosten gemäss Richtlinie gedeckt?</t>
  </si>
  <si>
    <t>In Fällen mit Grundversorgung ist der tatsächliche Absatz in der Grundversorgung pro Grosswasserkraftanlage sowie der durchschnittliche Preis für diesen Absatz auszuweisen (Abs. 3 d.+e., Art. 94 EnFV)</t>
  </si>
  <si>
    <t>GV / 70</t>
  </si>
  <si>
    <t>Gestehungs-kosten gemäss Richtline Marktprämie</t>
  </si>
  <si>
    <t>Absatz in die Grundversorgung durch weitere Wasserkraftwerke (&gt; 10 MW) des Gesuchstellers</t>
  </si>
  <si>
    <t>Absatz in die Grundversorgung durch die Kraftwerke 1 - 10 des vorliegenden Gesuches</t>
  </si>
  <si>
    <t xml:space="preserve"> nur KW mit gedeckten Gestehungskosten</t>
  </si>
  <si>
    <t xml:space="preserve"> nur KW mit ungedeckten Gestehungskosten</t>
  </si>
  <si>
    <t>Das Gesuch wurde zu folgendem Zeitpunkt elektronisch auf die vom BFE zugewiesene Sharpoint-Plattform hochgeladen:</t>
  </si>
  <si>
    <t>Zusammenfassung des Gesuchs, Berechnung der Marktprämienquote und der Marktprämie; gleichzeitig Anhang der Verfügung</t>
  </si>
  <si>
    <t>Eingabe der Daten zu den einzelnen Wasserkraftanlagen</t>
  </si>
  <si>
    <t>Bereingter Grundversorgungsabzug</t>
  </si>
  <si>
    <t>Zeit  [hh:mm]</t>
  </si>
  <si>
    <t>Datum  [dd.mm.yyyy]</t>
  </si>
  <si>
    <t>Abzüglich KEV-Anlagen</t>
  </si>
  <si>
    <t>- davon eigene Anlagen</t>
  </si>
  <si>
    <t xml:space="preserve">- davon fremde Anlagen </t>
  </si>
  <si>
    <t>Nettoproduktion alle Zentralen</t>
  </si>
  <si>
    <t>Nur hydraulisch verknüpfte und gemeinsam optimierte Anlagen werden berücksichtigt.</t>
  </si>
  <si>
    <t>E. Referenzmarkterlös</t>
  </si>
  <si>
    <t>alle Zentralen</t>
  </si>
  <si>
    <t>Referenzmarkterlös  [CHF]</t>
  </si>
  <si>
    <t>Vorgehen Gesuchseinreichung</t>
  </si>
  <si>
    <t>Druckbereich</t>
  </si>
  <si>
    <t>Organisation</t>
  </si>
  <si>
    <t>Telefon</t>
  </si>
  <si>
    <t>Gesuchsformular um Marktprämie für Grosswasserkraftanlagen</t>
  </si>
  <si>
    <t>Allgemeine Informationen</t>
  </si>
  <si>
    <t xml:space="preserve">Eigene Anlagen Erneuerbare Energien </t>
  </si>
  <si>
    <t>Gesuchsteller oder dessen bevollmächtigte Vertretung</t>
  </si>
  <si>
    <t>Kraftwerksname</t>
  </si>
  <si>
    <t>Zentralennamen</t>
  </si>
  <si>
    <t>Name Kraftwerk</t>
  </si>
  <si>
    <t>Bezug Gesuchsteller zum KW</t>
  </si>
  <si>
    <t>Gesuchsprüfung</t>
  </si>
  <si>
    <t>Jahresenergie zur Verfügung Energiebezüger [GWh]</t>
  </si>
  <si>
    <t>Jahresenergie Anteil Gesuchsteller [GWh]</t>
  </si>
  <si>
    <t>Ungedeckte Gestehungskosten [Rp./kWh]</t>
  </si>
  <si>
    <t>Ungedeckte Gestehungskosten gekürzt [Rp./kWh]</t>
  </si>
  <si>
    <t>(Verweis)</t>
  </si>
  <si>
    <t>anspruchsberechtigte Strommenge [GWh]</t>
  </si>
  <si>
    <t>MP / 01</t>
  </si>
  <si>
    <t>MP / 04</t>
  </si>
  <si>
    <t>MP / 05</t>
  </si>
  <si>
    <t>MP / 06</t>
  </si>
  <si>
    <t>- Elektrizität aus erneuerbarer Energie</t>
  </si>
  <si>
    <t>Übersicht</t>
  </si>
  <si>
    <t>Grundversorgung</t>
  </si>
  <si>
    <t>Nettoproduktion hydraulisch verknüpfter und gemeinsam optimierter Anlagen</t>
  </si>
  <si>
    <t>Abzüglich nicht hydraulisch verbundener oder gemeinsam optimierter Anlagen</t>
  </si>
  <si>
    <t>Marktprämienberechtigte Energie</t>
  </si>
  <si>
    <t>Bereinigter Grundversorgungsabzug [GWh]</t>
  </si>
  <si>
    <t>Marktprämien-berechtigte Energie [GWh]</t>
  </si>
  <si>
    <t>Übersicht Gesuch Marktprämie</t>
  </si>
  <si>
    <t>Lage</t>
  </si>
  <si>
    <t>Säule</t>
  </si>
  <si>
    <t>Jahresenergie unrentable Wasserkraft</t>
  </si>
  <si>
    <t>Bereinigter Grundversorgungsabzug</t>
  </si>
  <si>
    <t>Anhänge, die bereits in einem der Vorjahre beigelegt wurden und sich seither nicht mehr geändert haben, müssen nicht mehr eingereicht werden. Entsprechend ist in der Spalte "Beilegung" die Option "im Vorjahr beigelegt" zu wählen.</t>
  </si>
  <si>
    <t>vertreten durch</t>
  </si>
  <si>
    <t>(bei Vertretung Vollmacht beilegen, falls keine Vertretung leer lassen)</t>
  </si>
  <si>
    <t>Fachkontakt Gesuchsteller</t>
  </si>
  <si>
    <t>Fachkontakt Vertretung</t>
  </si>
  <si>
    <t>Frühestes Ende bei zentralenspezifischen Unterschieden.</t>
  </si>
  <si>
    <t>Angabe aller Energiebezüger Kraftwerk; 
wenn leer = wie Eigentümerstruktur.</t>
  </si>
  <si>
    <t>Einzelabschluss Kraftwerk in Anhang beilegen.</t>
  </si>
  <si>
    <t>Vertrag für Nutzungsrecht beilegen.</t>
  </si>
  <si>
    <t>Plan der Kraftwerksanlage beilegen.</t>
  </si>
  <si>
    <t>Anzugeben sind kurzfristige, nicht verzinsliche Darlehen. Kurzfristige verzinsliche Kapitalien (darunter auch langfrisitge Darlehen mit Fälligkeit unter 1 Jahr) müssen nicht angegeben werden. Siehe Richtlinie Punkt 3.2.2.</t>
  </si>
  <si>
    <t>Eigene Anlagen nicht geförderte erneuerbare Energien in der Grundversorgung</t>
  </si>
  <si>
    <t>Reduktion des Grudversorgungsabzugs nach Art. 91 Abs. 2 EnFV</t>
  </si>
  <si>
    <t>Fremde Anlagen nicht geförderte erneuerbare Energien in der Grundversorgung</t>
  </si>
  <si>
    <t>[CHF/kWbr]</t>
  </si>
  <si>
    <t>Nur Kalenderjahr oder hydrologisches Jahr (1. Okt. – 30. ‎Sept.) möglich, für alle Zentralen ‎gleich.</t>
  </si>
  <si>
    <t>Bescheinigungen über (kostendeckende) Einspeisevergütung, Investitionsbeiträge, Mehrkostenfinanzierungen, Entschädigungen Sanierungen Gewässerschutz und weitere Vergütungen der öffentlichen Hand</t>
  </si>
  <si>
    <t>Überprüfung Unterschriftsberechtigung</t>
  </si>
  <si>
    <t>Überprüfung Träger des wirtschaftlichen Risikos.</t>
  </si>
  <si>
    <t>Überprüfung, ob Abnahmevertrag gemäss Verordnung akzeptiert werden kann.</t>
  </si>
  <si>
    <t>Überprüfung Erlöse aus Fördersystemen der öffentlichen Hand.</t>
  </si>
  <si>
    <t>MP / 07</t>
  </si>
  <si>
    <t>[MWbr]</t>
  </si>
  <si>
    <t>Bei Klein-wasserkraft / mittlere mechanische Bruttoleistung</t>
  </si>
  <si>
    <t>(Träger des wirtschaftlichen Risikos)</t>
  </si>
  <si>
    <t>Referenzerlös (brutto)</t>
  </si>
  <si>
    <t>MP / 08</t>
  </si>
  <si>
    <t>Grundversorgungs-potential</t>
  </si>
  <si>
    <t>Gemäss der Richtlinie Punkt 3.2.2. ist das Nettoumlaufvermögen (Umlaufvermögen minus kurzfristiges, nicht verzinsliches Fremdkapital) für den Betrieb notwendig und kann im Gesuch berücksichtigt werden.</t>
  </si>
  <si>
    <t>Erneuerbare in Grundversorgung</t>
  </si>
  <si>
    <t>Prämienberechtigte Energie</t>
  </si>
  <si>
    <t>MP / 09</t>
  </si>
  <si>
    <t>MP / 10</t>
  </si>
  <si>
    <t>Die Angaben zu den Gestehungskosten im Blatt KW-1 müssen anhand der testierten Abschlüsse oder anhand des Anhangformulars A / 5.1.7 eindeutig nachvollziehbar sein.</t>
  </si>
  <si>
    <t>Version</t>
  </si>
  <si>
    <t>Anhänge zum Gegenabzug Erneuerbare Energien</t>
  </si>
  <si>
    <t>Gestehungs-kosten gem. Kostenprüfung Elcom / StromVG</t>
  </si>
  <si>
    <t>effektiv gemäss Angabe des Gesuchstellers</t>
  </si>
  <si>
    <t>Bitte bezeichnen Sie die elektronisch eingesandten Dokumente mit dem angegebenen Dateinamen. Dieser kann nach hinten verlängert werden, sollte aber nicht länger als 40 Zeichen sein. So kann Ihr Gesuch schneller bearbeitet werden.</t>
  </si>
  <si>
    <t>Bspw. Wasserrechtsurkunde, Konzessionsvertrag
zur Überprüfung von Konzessionsleistungen, Kraftwerks-parameter, Eigentumsverhältnisse u.a.</t>
  </si>
  <si>
    <t>Gemäss Art. 89, Abs. 2 der EnFV sind die stündlichen Produktionsdaten anzugeben.</t>
  </si>
  <si>
    <t>Abnahmeverträge und Herkunftsnachweise (HKN) aller fremden Anlagen zur Produktion von erneuerbaren Energien</t>
  </si>
  <si>
    <t>Absatzpotential an Endverbraucher in der Grundversorgung</t>
  </si>
  <si>
    <t>Art. 91, Abs. 2, EnFV
Vertragsdauer &gt; 3 Jahre</t>
  </si>
  <si>
    <t>Korrektiv "Erneuerbaren-Menge" in GV
(Erneuerbaren-Gegenabzug)</t>
  </si>
  <si>
    <t>Art. 31, Abs. 2, EnG
Art. 91, Abs. 2, EnFV</t>
  </si>
  <si>
    <t>Art. 31, Abs. 1, EnG
Art. 91, Abs. 1, EnFV</t>
  </si>
  <si>
    <t>Art. 31 Abs. 2, EnG</t>
  </si>
  <si>
    <t>Firmen gemäss HR-Auszug;  bei Gemeinden telefonisch oder via Internet prüfen</t>
  </si>
  <si>
    <t>nicht notwendiog, wenn Gesuchsteller = Betreiber oder (Mit-)Eigentümer / Partner dieser Anlage ist</t>
  </si>
  <si>
    <t>nicht notwendiog, wenn Gesuchsteller = Betreiber dieser Anlage, d.h. zuoberst in der "Berechtigungskaskade"</t>
  </si>
  <si>
    <t>Nur notwendig, wenn solche Erlöse im Gesuchsformular eingetragen wurden (Ziffern KW-x/36, KW-x/38 oder KW-x/40)</t>
  </si>
  <si>
    <t>Stundenwerte für jede Zentrale zwingend, auch für Pumpzentralen und KEV-Anlagen.</t>
  </si>
  <si>
    <t>Erläuterungen zu Gestehungskosten gemäss Geschäftsbericht 
(Excel Anhang-Formular A-5.x.7)</t>
  </si>
  <si>
    <t>Energieproduktion und Pumpenergie
(Excel Anhang-Formular A-5.x.8)</t>
  </si>
  <si>
    <t xml:space="preserve">Jahresenergie Anteil Gesuchsteller von den im Gesuch aufgeführten Kraftwerken </t>
  </si>
  <si>
    <t>davon mit gedeckten Kosten</t>
  </si>
  <si>
    <t>davon mit ungedeckten Kosten
(Jahresenergie unrentable Wasserkraft)</t>
  </si>
  <si>
    <t>davon mit ungedeckten Kosten (Jahresenergie unrentable Wasserkraft)</t>
  </si>
  <si>
    <t>Anspruchsberechtigung gegeben ?</t>
  </si>
  <si>
    <t>Gestehungs-kosten gem.  Elcom / StromVG</t>
  </si>
  <si>
    <t>Gestehungs-kosten gemäss Richtline</t>
  </si>
  <si>
    <t>Jahres-produktion Anteil Gesuch-steller</t>
  </si>
  <si>
    <t>Jahres-produktion Anteil Gesuchst.</t>
  </si>
  <si>
    <t>Max. Leistung ab Generator</t>
  </si>
  <si>
    <t>Total oder gewichtetes Mittel</t>
  </si>
  <si>
    <t>Insgesamt Absatz in die Grundversorgung aller Kraftwerke des vorliegenden Gesuchs und weiterer Kraftwerke</t>
  </si>
  <si>
    <t>theoretisch gemäss MP-Quote</t>
  </si>
  <si>
    <t>Spezifische Gestehungskosten total</t>
  </si>
  <si>
    <t>Spezifischer Referenzmarkterlös</t>
  </si>
  <si>
    <t>Spezifische ungedeckte Gestehungskosten</t>
  </si>
  <si>
    <t>Spez. ungedeckte Gestehungskosten gekürzt</t>
  </si>
  <si>
    <t>Vorjahre</t>
  </si>
  <si>
    <t>2017 / 18</t>
  </si>
  <si>
    <t>- Nicht bereits unterstützt (z.B. Einspeisevergütungssystem, Investitionsbeiträge etc.)</t>
  </si>
  <si>
    <t>MP / 02</t>
  </si>
  <si>
    <t>MP / 03</t>
  </si>
  <si>
    <t>Anteil Energieproduktion Gesuchsteller</t>
  </si>
  <si>
    <t>Spezifischer Referenzmarkterlös [Rp./kWh]</t>
  </si>
  <si>
    <t>Spezifische Gestehungskosten [Rp./kWh]</t>
  </si>
  <si>
    <t>BFE-Website zur Marktprämie: 
https://www.bfe.admin.ch/bfe/de/home/foerderung/erneuerbare-energien/marktpraemie-grosswasserkraft.html</t>
  </si>
  <si>
    <t>Anhänge mit Informationen zum Gesuchsteller</t>
  </si>
  <si>
    <t>2018 / 19</t>
  </si>
  <si>
    <t>im Vorjahr beigelegt</t>
  </si>
  <si>
    <t>Handelsregisterauszug Gesuchsteller *)</t>
  </si>
  <si>
    <t>Spezif. Kosten Pumpenergie zu Marktpreisen</t>
  </si>
  <si>
    <t>niederig / mittel / hoch ?</t>
  </si>
  <si>
    <t xml:space="preserve">Angaben zur Grundversorgung nach Art. 94 Abs. 3 EnFV </t>
  </si>
  <si>
    <t>Bank</t>
  </si>
  <si>
    <t>Filiale/Standort</t>
  </si>
  <si>
    <t>IBAN</t>
  </si>
  <si>
    <t>...</t>
  </si>
  <si>
    <t>Kürzel</t>
  </si>
  <si>
    <t>Aarberg</t>
  </si>
  <si>
    <t>Bannwil</t>
  </si>
  <si>
    <t>Catena della Leventina</t>
  </si>
  <si>
    <t>Chippis-Rhône</t>
  </si>
  <si>
    <t>Force Motrice de Mauvoisin</t>
  </si>
  <si>
    <t>Hydraulisches Kraftwerk Beznau</t>
  </si>
  <si>
    <t>Kraftwerk Aegina</t>
  </si>
  <si>
    <t>Kraftwerk Flumenthal</t>
  </si>
  <si>
    <t>Prättigauer Kaskade</t>
  </si>
  <si>
    <t>Kraftwerk Neu Rheinfelden</t>
  </si>
  <si>
    <t>Kraftwerk Schaffhausen</t>
  </si>
  <si>
    <t>Kraftwerke an der Limmat</t>
  </si>
  <si>
    <t>Kraftwerke Bergell</t>
  </si>
  <si>
    <t>Kraftwerke Mattmark</t>
  </si>
  <si>
    <t>Kraftwerke Mittelbünden</t>
  </si>
  <si>
    <t>Kraftwerke Vorderrhein</t>
  </si>
  <si>
    <t>KWO</t>
  </si>
  <si>
    <t>Le Châtelot</t>
  </si>
  <si>
    <t>Lucendro</t>
  </si>
  <si>
    <t>Mühleberg</t>
  </si>
  <si>
    <t>Reichenau</t>
  </si>
  <si>
    <t>Simmenthaler Kraftwerke: Erlenbach, Simmenfluh</t>
  </si>
  <si>
    <t>Spiez</t>
  </si>
  <si>
    <t>Verzasca</t>
  </si>
  <si>
    <t>Wynau-Schwarzhäusern</t>
  </si>
  <si>
    <t>AAB</t>
  </si>
  <si>
    <t>BAN</t>
  </si>
  <si>
    <t>BIL</t>
  </si>
  <si>
    <t>AKL</t>
  </si>
  <si>
    <t>WAG</t>
  </si>
  <si>
    <t>ALB</t>
  </si>
  <si>
    <t>AHA</t>
  </si>
  <si>
    <t>ARG</t>
  </si>
  <si>
    <t>BLE</t>
  </si>
  <si>
    <t>CLC</t>
  </si>
  <si>
    <t>CDL</t>
  </si>
  <si>
    <t>CHR</t>
  </si>
  <si>
    <t>EDL</t>
  </si>
  <si>
    <t>EDE</t>
  </si>
  <si>
    <t>EID</t>
  </si>
  <si>
    <t>EES</t>
  </si>
  <si>
    <t>EKW</t>
  </si>
  <si>
    <t>MAU</t>
  </si>
  <si>
    <t>BOR</t>
  </si>
  <si>
    <t>GUG</t>
  </si>
  <si>
    <t>MAB</t>
  </si>
  <si>
    <t>HOL</t>
  </si>
  <si>
    <t>GRD</t>
  </si>
  <si>
    <t>BEZ</t>
  </si>
  <si>
    <t>EGG</t>
  </si>
  <si>
    <t>FLU</t>
  </si>
  <si>
    <t>LON</t>
  </si>
  <si>
    <t>RHF</t>
  </si>
  <si>
    <t>SHF</t>
  </si>
  <si>
    <t>LIM</t>
  </si>
  <si>
    <t>BER</t>
  </si>
  <si>
    <t>HIR</t>
  </si>
  <si>
    <t>ILA</t>
  </si>
  <si>
    <t>KLL</t>
  </si>
  <si>
    <t>KMM</t>
  </si>
  <si>
    <t>KMB</t>
  </si>
  <si>
    <t>SAR</t>
  </si>
  <si>
    <t>VOR</t>
  </si>
  <si>
    <t>ZER</t>
  </si>
  <si>
    <t>CHA</t>
  </si>
  <si>
    <t>LIZ</t>
  </si>
  <si>
    <t>LUC</t>
  </si>
  <si>
    <t>MAG</t>
  </si>
  <si>
    <t>MUH</t>
  </si>
  <si>
    <t>OIM</t>
  </si>
  <si>
    <t>PDI</t>
  </si>
  <si>
    <t>REI</t>
  </si>
  <si>
    <t>SAK</t>
  </si>
  <si>
    <t>RHO</t>
  </si>
  <si>
    <t>SAL</t>
  </si>
  <si>
    <t>SIM</t>
  </si>
  <si>
    <t>SPZ</t>
  </si>
  <si>
    <t>VRZ</t>
  </si>
  <si>
    <t>WYS</t>
  </si>
  <si>
    <t>PRA</t>
  </si>
  <si>
    <t>KWx</t>
  </si>
  <si>
    <t>Bitte nur eintragen, falls Kraftwerk nicht in Liste</t>
  </si>
  <si>
    <t>Bitte nur eintragen, falls Kraftwerk nicht in Liste vorhanden. Auswahl nochmals auf "Bitte auswählen" stellen, damit vorgeschlagenes Kürzel übernommen wird.</t>
  </si>
  <si>
    <t>Index</t>
  </si>
  <si>
    <t>Kraftwerkskürzel</t>
  </si>
  <si>
    <t>Gesuchsteller ist Kraftwerksbevollmächtigter</t>
  </si>
  <si>
    <t>19-G</t>
  </si>
  <si>
    <t>19</t>
  </si>
  <si>
    <t>1-G1</t>
  </si>
  <si>
    <t>1-G2</t>
  </si>
  <si>
    <t>79-G</t>
  </si>
  <si>
    <t>Gesuchsteller kraftwerksbevollmächtigt oder beteiligt</t>
  </si>
  <si>
    <t>durch KW-Bevollmächtigter</t>
  </si>
  <si>
    <t>AGI</t>
  </si>
  <si>
    <t>Kraftwerksbevollmächtigung</t>
  </si>
  <si>
    <t>Nein, der Gesuchsteller selbst ist Kraftwerksbevollmächtigter.</t>
  </si>
  <si>
    <t>76-G</t>
  </si>
  <si>
    <t>12-G</t>
  </si>
  <si>
    <t>MP / 11</t>
  </si>
  <si>
    <t>MP / 12</t>
  </si>
  <si>
    <t>MP / 20</t>
  </si>
  <si>
    <t>MP / 21</t>
  </si>
  <si>
    <t>MP / 22</t>
  </si>
  <si>
    <t>Gestehungskosten total</t>
  </si>
  <si>
    <t>MP / 23</t>
  </si>
  <si>
    <t>Erlöse total</t>
  </si>
  <si>
    <t>MP/30</t>
  </si>
  <si>
    <t>Referenzmarkterlös durch Kraftwerke im vorliegenden Gesuch</t>
  </si>
  <si>
    <t>Gestehungkosten durch WKA im vorliegenden Gesuch</t>
  </si>
  <si>
    <t>Lieferung von wem an wen?</t>
  </si>
  <si>
    <t>ist von Nettoproduktion abzuziehen</t>
  </si>
  <si>
    <t>Aufwand für Konzessionsleistungen</t>
  </si>
  <si>
    <t>Wird angerechnet.</t>
  </si>
  <si>
    <t>Materielle Prüfung</t>
  </si>
  <si>
    <t>Plausibilität</t>
  </si>
  <si>
    <t>Bemerkungen Plausibilität</t>
  </si>
  <si>
    <t>Prüfung auf Plausibilität</t>
  </si>
  <si>
    <t>Bemerkungen Materielle Prüfung</t>
  </si>
  <si>
    <t>i.O.</t>
  </si>
  <si>
    <t>nicht i.O.</t>
  </si>
  <si>
    <t>bereinigt</t>
  </si>
  <si>
    <t>Vollständigkeit</t>
  </si>
  <si>
    <t>vorhanden</t>
  </si>
  <si>
    <t>nicht vorhanden</t>
  </si>
  <si>
    <t>Sprache</t>
  </si>
  <si>
    <t>Deutsch</t>
  </si>
  <si>
    <t>Français</t>
  </si>
  <si>
    <t>Italiano</t>
  </si>
  <si>
    <t>Name Kraftwerksanlage:</t>
  </si>
  <si>
    <t>Falls KW in Liste nicht vorhanden, bitte ankreuzen:</t>
  </si>
  <si>
    <t>Beschriftungen Graphik Übersicht</t>
  </si>
  <si>
    <t>rein informativ</t>
  </si>
  <si>
    <t>Marktprämienreduktion nach Art.92-3 EnFV</t>
  </si>
  <si>
    <t>Marktprämie vor Prüfung Art. 92-3 EnFV</t>
  </si>
  <si>
    <t>Auskunftsberechtigte Person zu diesem KW</t>
  </si>
  <si>
    <t>Email</t>
  </si>
  <si>
    <t>Stellvertretend auskunftsberechtigte Person</t>
  </si>
  <si>
    <t>Datum</t>
  </si>
  <si>
    <t>Zur Prüfung des Gesuchs kann das BFE die Daten und Angaben des Kraftwerksbevollmächtigten übernehmen von:</t>
  </si>
  <si>
    <t>i. Vollmacht und Auskunftsberechtigung</t>
  </si>
  <si>
    <t>Bitte zuerst Kraftwerksblätter ausfüllen !</t>
  </si>
  <si>
    <t>Prüfung Anhänge</t>
  </si>
  <si>
    <t>erfüllt</t>
  </si>
  <si>
    <t>in Abklärung</t>
  </si>
  <si>
    <t>ungenügend</t>
  </si>
  <si>
    <t>nicht notwendig</t>
  </si>
  <si>
    <t>Oui</t>
  </si>
  <si>
    <t>Si</t>
  </si>
  <si>
    <t>Non</t>
  </si>
  <si>
    <t>No</t>
  </si>
  <si>
    <t>Linear über Nutzungsdauer</t>
  </si>
  <si>
    <t>Linear bis Ende Konzessionsdauer</t>
  </si>
  <si>
    <t>korigiert</t>
  </si>
  <si>
    <t>Mindestens bis Ende 2021</t>
  </si>
  <si>
    <t>Blattnamen</t>
  </si>
  <si>
    <t>SPRACHE</t>
  </si>
  <si>
    <t>DE</t>
  </si>
  <si>
    <t>FR</t>
  </si>
  <si>
    <t>IT</t>
  </si>
  <si>
    <t>Mit der Unterschrift bestätigen die unterzeichnenden Personen die Richtigkeit aller Angaben im Gesuch und dass sie das Gesuch um Marktprämie inklusive aller Anhänge zum unten angegebenen Zeitpunkt auf die Sharepoint-Plattform für die Marktprämie hochgeladen haben. Damit wird das Gesuch zur Bearbeitung seitens BFE freigegeben. 
Achtung: Das Gesuch gilt erst als definitv eingereicht, wenn das vorliegende Excel inklusive aller Anhänge auf die Sharepoint-Plattform hochgeladen wird und die unterschriebene Freigabeerklärung bis am 31. Mai beim BFE eingereicht wird. Massgebend für letzteres ist der Poststempel.  
Bevollmächtigung für die Einreichung des Gesuchs
Falls die Gesuchstellerin das Gesuch um Marktprämie über einen Dritten abwickelt, so ist im Blatt "Gesuchsteller" die entsprechende Organisation und Person zu bezeichnen. Eine entsprechende Bevollmächtigung ist dem Gesuch beizulegen. 
Eine Vorlage für diese Bevollmächtigung kann unter http://www.bfe.admin.ch/marktpraemie  heruntergeladen werden.
Bevollmächtigung zur Erteilung von Auskünften zu einzelnen Kraftwerksanlagen
Die in den Kraftwerksblättern unter «Bevollmächtigt zur Erteilung von Auskünften über dieses Kraftwerk» angegebenen Personen sind bevollmächtigt, dem BFE bzw. der vom BFE für den Vollzug beauftragten AFRY Schweiz AG alle für die Gesuchsprüfung notwendigen Auskünfte bezüglich der jeweiligen Kraftwerksanlage zu erteilen.</t>
  </si>
  <si>
    <t>Bestätigung Abnahmeverträge:
Dem Gesuch wurden sämtliche Verträge beigelegt, welche die Lieferung von Elektrizität aus Grosswasserkraftanlagen beinhalten, die Teil dieses Marktprämiengesuchs sind.</t>
  </si>
  <si>
    <t>Bestätigung betreffend Elektrizität aus fremden Anlagen für den Gegenabzug zum Grundversorgungsabzug: 
Nicht geförderte erneuerbare Elektrizität aus fremden Anlagen in der Grundversorgung, die im Gesuchsformular Blatt «Fremde EE» eingetragen wurde, wird gemäss Artikel 15 EnG abgenommen oder die Abnahme beruht auf mittel- oder langfristigen Verträgen und die entsprechenden Herkunftsnachweise können auf Verlangen beigebracht werden.</t>
  </si>
  <si>
    <t>Einverständniserklärung zur Meldung der Anlagen an Pronovo (freiwillig):
Die Gesuchstellerin ist einverstanden, dass das BFE dem Betreiber des HKN-Systems (Pronovo) die Anlagen, welche Anrecht auf eine Marktprämie haben, meldet, damit dieser die HKN der Anlage entsprechend kennzeichnet (so genannter Support Flag).</t>
  </si>
  <si>
    <t>Dateinamen
(Beginn)</t>
  </si>
  <si>
    <t>download</t>
  </si>
  <si>
    <t>Die Angaben zu den Gestehungskosten im Blatt dieses Kraftwerkes müssen anhand der testierten Abschlüsse oder anhand des dazugehörigen Anhangformulars eindeutig nachvollziehbar sein. Bitte den folgenden  Link anklicken, um das Anhangsformular herunterzuladen:</t>
  </si>
  <si>
    <t>Überprüfung Portfolioaufteilung zwischen Marktprämie und Grundversorgung ( vgl. Art. 92 EnFV)</t>
  </si>
  <si>
    <t>Bemerkungen:</t>
  </si>
  <si>
    <t>Lingua</t>
  </si>
  <si>
    <t>Domanda di assegnazione del premio di mercato per grandi impianti idroelettrici</t>
  </si>
  <si>
    <t>Fogli di lavoro</t>
  </si>
  <si>
    <t>Informazioni generali</t>
  </si>
  <si>
    <t>Richiedente</t>
  </si>
  <si>
    <t>Dichiarazione</t>
  </si>
  <si>
    <t>Allegati</t>
  </si>
  <si>
    <t>Sintesi</t>
  </si>
  <si>
    <t>Servizio universale</t>
  </si>
  <si>
    <t>Imp. rinn. propri</t>
  </si>
  <si>
    <t>Imp. rinn. terzi</t>
  </si>
  <si>
    <t>Input_prod_e</t>
  </si>
  <si>
    <t>IM-1, IM-2, IM-3, … IM-10</t>
  </si>
  <si>
    <t>Copertina con spiegazioni concernenti la presentazione della domanda</t>
  </si>
  <si>
    <t>Dati del richiedente, rappresentante autorizzato nonché conto bancario</t>
  </si>
  <si>
    <t>Conferma dell'esattezza dei dati della presente domanda</t>
  </si>
  <si>
    <t>Elenco degli allegati presentati</t>
  </si>
  <si>
    <t>Riepilogo della domanda, calcolo della quota premio di mercato e del premio di mercato; contemporaneamente allegato alla decisione</t>
  </si>
  <si>
    <t>Dati sul servizio universale secondo l'articolo 94 capoverso 3 OPEn</t>
  </si>
  <si>
    <t>Impianti rinnovabili propri</t>
  </si>
  <si>
    <t>Impianti rinnovabili terzi</t>
  </si>
  <si>
    <t>Inserimento dei dati concernenti i singoli impianti idroelettrici</t>
  </si>
  <si>
    <t>Documentazione di base</t>
  </si>
  <si>
    <t>Legge federale del 30 settembre 2016 sull'energia (LEne; RS 730.0)</t>
  </si>
  <si>
    <t>Ordinanza del 1° novembre 2017 sulla promozione dell'energia (OPEn; RS 730.03)</t>
  </si>
  <si>
    <t xml:space="preserve">Commenti all'OPEn del 1° novembre 2017 </t>
  </si>
  <si>
    <t>Pagina UFE sul premio di mercato: 
www.bfe.admin.ch/bfe/it/home/promozione/energie-rinnovabili/premio-mercato-per-grandi-impianti-idroelettrici.html</t>
  </si>
  <si>
    <t>Descrizione dei colori usati per i fogli</t>
  </si>
  <si>
    <t>Foglio con i dati del richiedente</t>
  </si>
  <si>
    <t>Foglio con dichiarazione. Da firmare, stampare e presentare imperativamente all'UFE</t>
  </si>
  <si>
    <t>Foglio di sintesi</t>
  </si>
  <si>
    <t>Foglio di calcolo</t>
  </si>
  <si>
    <t>Descrizione dei colori usati per le celle</t>
  </si>
  <si>
    <t>Cella che deve essere compilata dal richiedente</t>
  </si>
  <si>
    <t>Cella con dati necessari o cella vuota</t>
  </si>
  <si>
    <t>Cella che serve per una migliore rappresentazione</t>
  </si>
  <si>
    <t>Cella con collegamento, calcolo automatico</t>
  </si>
  <si>
    <t>Versione</t>
  </si>
  <si>
    <t>Dati del richiedente</t>
  </si>
  <si>
    <t>N. domanda</t>
  </si>
  <si>
    <t>(chi assume il rischio economico)</t>
  </si>
  <si>
    <t>Nome</t>
  </si>
  <si>
    <t>Via, n. civico</t>
  </si>
  <si>
    <t>NPA</t>
  </si>
  <si>
    <t>Luogo</t>
  </si>
  <si>
    <t>Referente richiedente</t>
  </si>
  <si>
    <t>Cognome</t>
  </si>
  <si>
    <t>Ditta</t>
  </si>
  <si>
    <t>Funzione</t>
  </si>
  <si>
    <t>N. di telefono fisso</t>
  </si>
  <si>
    <t>N. di telefono cellulare</t>
  </si>
  <si>
    <t>Indirizzo e-mail</t>
  </si>
  <si>
    <t>Estremi del conto bancario per il versamento del premio di mercato</t>
  </si>
  <si>
    <t>Intestatario del conto</t>
  </si>
  <si>
    <t>Banca</t>
  </si>
  <si>
    <t>Filiale/Luogo</t>
  </si>
  <si>
    <t>Codice IBAN</t>
  </si>
  <si>
    <t>Rappresentato da</t>
  </si>
  <si>
    <t>(in caso di rappresentanza allegare la procura, diversamente non compilare)</t>
  </si>
  <si>
    <t>Referenze rappresentante</t>
  </si>
  <si>
    <t xml:space="preserve">Apponendo la firma, i sottoscritti confermano la correttezza di tutti i dati forniti nella domanda e di aver caricato la domanda di assegnazione del premio di merato, inclusi tutti gli allegati, sulla piattaforma sharepoint per il premio di mercato alla data sotto indicata. A partire da questo momento l'UFE procede all'elaborazione della domanda. 
Attenzione: la domanda si considera presentata definitivamente solo se il presente modulo Excel, inclusi tutti gli allegati, risulta essere caricato sulla piattaforma sharepoint e se la dichiarazione debitamente firmata è stata presentata all'UFE entro il 31 maggio. Fa fede il timbro postale.
Procura per la presentazione della domanda
Qualora i richiedenti incaricassero terzi della presentazione della domanda di assegnazione del premio di mercato, nel foglio «Richiedente» occorre indicare l'organizzazione e la persona designate. Alla domanda va allegata la relativa procura. 
Il formulario di conferimento della procura può essere scaricato all'indirizzo http://www.bfe.admin.ch/marktpraemie
Procura per il rilascio di informazioni sui singoli impianti
Le persone indicate nei fogli relativi agli impianti sotto «Autorizzazione a rilasciare informazioni sul presente impianto» sono autorizzate a rilasciare all'UFE nonché alla società AFRY Svizzera SA, incaricata dell'esecuzione dall'UFE, le necessarie informazioni concernenti l'impianto in questione.
</t>
  </si>
  <si>
    <t>Conferma contratti di acquisto:
Tutti i contratti che includono la fornitura d'elettricità a partire dalle grandi centrali idroelettriche facenti parti di questa domanda di premio di mercato sono stati annessi.</t>
  </si>
  <si>
    <t>Conferma relativa all'elettricità proveniente da impianti rinnovabili terzi per la contro-deduzione alla deduzione del servizio universale: 
L’elettricità non sovvenzionata proveniente da impianti rinnovabili terzi nel servizio universale, inserita nel formulario di domanda in "Imp. rinnovabili terzi", è stata ritirata secondo l’articolo 15 LEne o l’acquisizione è basata su contratti a medio-lungo termine e le garanzie d'origine corrispondenti possono essere fornite su domanda.</t>
  </si>
  <si>
    <t>Dichiarazione di assenso alla comunicazione delle centrali a Pronovo (facoltativo):
Il richiedente acconsente che l'UFE comunichi gli impianti che hanno diritto a un premio di mercato all'operatore del sistema GO (Pronovo), in modo che esso possa identificare le garanzie d'origine (GO) dei relativi impianti (cosiddetto Support Flag).</t>
  </si>
  <si>
    <t>Il modulo è stato caricato elettronicamente alla data seguente sulla piattaforma sharepoint indicata dall'UFE</t>
  </si>
  <si>
    <t>Data  [dd.mm.yyyy]</t>
  </si>
  <si>
    <t>Orario  [hh:mm]</t>
  </si>
  <si>
    <t>Richiedente o rappresentante autorizzato</t>
  </si>
  <si>
    <t>Nome firmatario 1 (legale rappresentante)</t>
  </si>
  <si>
    <t>Funzione firmatario 1 (legale rappresentante)</t>
  </si>
  <si>
    <t>Nome firmatario 2 (legale rappresentante)</t>
  </si>
  <si>
    <t>Funzione firmatario 2 (legale rappresentante)</t>
  </si>
  <si>
    <t>Luogo, data</t>
  </si>
  <si>
    <t>Produzione annua quota del richiedente totale</t>
  </si>
  <si>
    <t>Energia con diritto al premio di mercato</t>
  </si>
  <si>
    <t>Premio di mercato richiesto</t>
  </si>
  <si>
    <t>I documenti elencati qui di seguito devono essere inviati o caricati sulla piattaforma sharepoint, insieme al presente file Excel.</t>
  </si>
  <si>
    <t xml:space="preserve">L'UFE si riserva, in ambito di verifiche a campione, il diritto di richiedere in qualsiasi momento al richiedente documenti ulteriori necessari per l'esame di plausibilità del diritto di ricevere il premio di mercato, tra cui per esempio contratti di
partenariato, ricevute di enti pubblici in riferimento al pagamento dei canoni per i diritti d'acqua o ricevute simili, attestazioni da parte del gestore di rete del profilo di immissione degli impianti o di prelievo in caso di pompaggio ecc.  </t>
  </si>
  <si>
    <t>Per un più rapido trattamento della vostra domanda, vi preghiamo di riprendere il nome del file indicato qui di seguito nella denominazione dei documenti inviati per via elettronica (almeno nella parte iniziale). Se lo desiderate, potrete estendere la denominazione (parte finale), ma solo fino a un massimo di 40 caratteri.</t>
  </si>
  <si>
    <t>Non è necessario spedire nuovamente gli allegati trasmessi in uno degli anni precedenti purché gli stessi non abbiano subito modifiche. Occorre specificare nella colonna «Allegato» l'opzione «allegato l'anno precedente».</t>
  </si>
  <si>
    <t>Codice</t>
  </si>
  <si>
    <t>N. allegato</t>
  </si>
  <si>
    <t>Allegati contenenti informazioni sul richiedente</t>
  </si>
  <si>
    <t>Obbligatorietà</t>
  </si>
  <si>
    <t xml:space="preserve"> Nome del file (parte iniziale)</t>
  </si>
  <si>
    <t>Requisiti, motivazione per la richiesta</t>
  </si>
  <si>
    <t>esaminatore della domanda</t>
  </si>
  <si>
    <t>Motivo per la richiesta  / riporto dei dati</t>
  </si>
  <si>
    <t>Allegato (autocontrollo)</t>
  </si>
  <si>
    <t>Commenti (ad. es. nel caso in cui sotto «Allegato» sia stato indicato «No»)</t>
  </si>
  <si>
    <t>completezza</t>
  </si>
  <si>
    <t>prova</t>
  </si>
  <si>
    <t>giustificazione</t>
  </si>
  <si>
    <t>Estratto del registro di commercio del richiedente</t>
  </si>
  <si>
    <t>Allegati relativi al correttivo della quantità rinnovabile</t>
  </si>
  <si>
    <t>Diritti di utilizzazione e rapporti di gestione di tutti gli impianti di produzione di elettricità a partire da energie rinnovabili</t>
  </si>
  <si>
    <t>Contratti di acquisto e garanzie di origine (GO) di tutti gli impianti terzi per la produzione di elettricità a partire da energie rinnovabili</t>
  </si>
  <si>
    <t xml:space="preserve">Rapporto relativo alle misure tese a migliorare la situazione dei costi </t>
  </si>
  <si>
    <t>sempre</t>
  </si>
  <si>
    <t>eccetto enti</t>
  </si>
  <si>
    <t>qualora esistano simili impianti</t>
  </si>
  <si>
    <t>Cfr. commenti sul foglio «Dichiarazione»</t>
  </si>
  <si>
    <t>Verifica del diritto di firma</t>
  </si>
  <si>
    <t>Calcolo della riduzione della deduzione per il servizio universale secondo l'art. 91 cpv. 2 OPEn</t>
  </si>
  <si>
    <t>Verifica della quantità di elettricità da impianti propri per la produzione di elettricità a partire da energie rinnovabili secondo l'art. 91 cpv. 2 OPEn</t>
  </si>
  <si>
    <t>Verifica della quantità di elettricità da impianti terzi per la produzione di elettricità a partire da energie rinnovabili secondo l'art. 91 cpv. 2 OPEn</t>
  </si>
  <si>
    <t>Il richiedente è tenuto ai sensi dell'art.94, cpv. 2, lett. f OPEn a presentare un rapporto relativo alle misure tese a migliorare la situazione dei costi già implementati o in via di introduzione. Nessun requisito formale.</t>
  </si>
  <si>
    <t>Allegati concernenti gli impianti idrologici</t>
  </si>
  <si>
    <t>Contratto diritto di utilizzazione</t>
  </si>
  <si>
    <t>Attestazione di chi si assume il rischio tra le parti coinvolte</t>
  </si>
  <si>
    <t>In caso di impresa di approvvigionamento elettrico con contratto di acquisto o di fornitura</t>
  </si>
  <si>
    <t>Planimetria dell'impianto</t>
  </si>
  <si>
    <t>Attestazione dell'inserimento nel sistema della remunerazione a copertura dei costi per l’immissione in rete di energia elettrica, contributi d’investimento, finanziamento dei costi supplementari, indennizzi per risanamenti secondo la legge sulla protezione delle acque e altre misure di sostegno da parte degli enti pubblici</t>
  </si>
  <si>
    <t>Spiegazioni concernenti i costi di produzione secondo il rapporto di gestione 
(modulo Excel dell'allegato A-5.x.7)</t>
  </si>
  <si>
    <t>Dati sul profilo di produzione
(modulo Excel dell'allegato A-5.x.8)</t>
  </si>
  <si>
    <t>se il richiedente stesso non è il gestore dell'impianto</t>
  </si>
  <si>
    <t>qualora richiedente impresa di approvvigionamento elettrico con obbligo di acquisto di energia da tale impianto</t>
  </si>
  <si>
    <t>qualora simili importi siano stati riportati nel modulo di domanda</t>
  </si>
  <si>
    <t>Ad. es. atto relativo all'utilizzazione della forza idrica, concessione per la verifica delle prestazioni in concessione, dei parametri dell'impianto e della titolarità</t>
  </si>
  <si>
    <t>Verifica della parte che si assume il rischio economico</t>
  </si>
  <si>
    <t>Verifica dell'accettabilità secondo l'ordinanza del contratto di acquisto/fornitura</t>
  </si>
  <si>
    <t>Conti annuali dell'impianto (bilancio, conto economico, conto dei flussi di tesoreria) degli ultimi cinque anni, tra l'altro per la verifica della prassi di ammortamento e dei costi di produzione</t>
  </si>
  <si>
    <t>Piano d'insieme o schema in cui sono visibili tutti gli elementi importanti riportati nella domanda, tra l'altro per la verifica  di eventuali collegamenti sul piano idraulico</t>
  </si>
  <si>
    <t>Verifica ricavi da misure di sostengo pubblico</t>
  </si>
  <si>
    <t>I dati concernenti i costi di produzione nel foglio Imp. 1 devono essere chiaramente plausibili in base ai conti annuali certificati o al modulo dell'allegato A / 5.1.7. Cliccare qui scaricare il modulo dell'allegato</t>
  </si>
  <si>
    <t>secondo l'art. 89 cpv. 2 OPEn è necessario specificare i profili orari</t>
  </si>
  <si>
    <t>Sintesi della domanda di assegnazione del premio di mercato</t>
  </si>
  <si>
    <t>Quantità di energia rinnovabile nel servizio universale</t>
  </si>
  <si>
    <t>Potenziale della vendita a clienti del servizio universale</t>
  </si>
  <si>
    <t>Correttivo «Quantità rinnovabile» nel servizio universale</t>
  </si>
  <si>
    <t>- di cui impianti propri</t>
  </si>
  <si>
    <t>- di cui impianti terzi</t>
  </si>
  <si>
    <t>Calcolo della quota premio di mercato</t>
  </si>
  <si>
    <t>Energia annua quota del richiedente</t>
  </si>
  <si>
    <t>di cui con costi coperti</t>
  </si>
  <si>
    <t>di ciu con costi non coperti
(quantità di energia elettrica avente diritto)</t>
  </si>
  <si>
    <t>Deduzione rettificata per il servizio universale</t>
  </si>
  <si>
    <t>Quota premio di mercato</t>
  </si>
  <si>
    <t>Totale costi di produzione</t>
  </si>
  <si>
    <t>Ricavi totale</t>
  </si>
  <si>
    <t>art. 31, cpv. 1, LEne
art. 91, cpv. 1, OPEn</t>
  </si>
  <si>
    <t>art. 91, cpv. 1, OPEn
durata del contratto &gt; 3 anni</t>
  </si>
  <si>
    <t>art. 31 cpv. 2, Lene</t>
  </si>
  <si>
    <t>Nome dell'impianto</t>
  </si>
  <si>
    <t>Rapporto tra richiedente e impianto</t>
  </si>
  <si>
    <t>Energia annua a disposizione dei destinatari d'energia [GWh]</t>
  </si>
  <si>
    <t>Quota d'energia del richiedente</t>
  </si>
  <si>
    <t>Energia annua quota del richiedente [GWh]</t>
  </si>
  <si>
    <t>di ciu con costi non coperti (Energia annua centrali idroel. non redditizie)  [GWh]</t>
  </si>
  <si>
    <t>Costi di produzione specifici 
[Ct./kWh]</t>
  </si>
  <si>
    <t>Ricavi del mercato di riferimento specifici [Ct./kWh]</t>
  </si>
  <si>
    <t>Costi di produzione non coperti 
[Ct./kWh]</t>
  </si>
  <si>
    <t>Costi di produzione non coperti decurtati [Ct./kWh]</t>
  </si>
  <si>
    <t>Deduzione rettificata per il servizio universale [GWh]</t>
  </si>
  <si>
    <t>MP-reduziert + Erlös Referenzmarkt [Rp./kWh]</t>
  </si>
  <si>
    <t>Marktprämie vor Reduktion MP/30 [CHF]</t>
  </si>
  <si>
    <t>Marktprämie nach Reduktion MP/30 [CHF]</t>
  </si>
  <si>
    <t>Lieferant / Empfänger von Einstauersatz/Austauschenergie</t>
  </si>
  <si>
    <t>Angabe aller Energiemengen. Bitte bei mehreren Energiemengen, detaillierte Auflistung in A.5.xxx.7 auflisten und Summe übertragen.</t>
  </si>
  <si>
    <t>Schiffenen</t>
  </si>
  <si>
    <t>Wildegg-Brugg</t>
  </si>
  <si>
    <t>Wasserkraftwerk Mühleberg</t>
  </si>
  <si>
    <t>Centrale de l’Oelberg</t>
  </si>
  <si>
    <t>Birsfelden</t>
  </si>
  <si>
    <t>KWB</t>
  </si>
  <si>
    <t>Augst</t>
  </si>
  <si>
    <t>KWA</t>
  </si>
  <si>
    <t>Ryburg-Schwörstadt</t>
  </si>
  <si>
    <t>KRS</t>
  </si>
  <si>
    <t>Laufenburg</t>
  </si>
  <si>
    <t>Albbruck-Dogern</t>
  </si>
  <si>
    <t>Reckingen</t>
  </si>
  <si>
    <t>RKR</t>
  </si>
  <si>
    <t>Elektrizitätswerk Rheinau</t>
  </si>
  <si>
    <t>ERA</t>
  </si>
  <si>
    <t>Rupperswil-Auenstein</t>
  </si>
  <si>
    <t>Aarau</t>
  </si>
  <si>
    <t>Refrain</t>
  </si>
  <si>
    <t>Wettigen</t>
  </si>
  <si>
    <t>Niederried-Radelfingen</t>
  </si>
  <si>
    <t>Felsenau</t>
  </si>
  <si>
    <t>Bremgarten-Zufikon</t>
  </si>
  <si>
    <t>Nidwaldner Kraftwerke</t>
  </si>
  <si>
    <t>Etzelwerk</t>
  </si>
  <si>
    <t>Schwanden</t>
  </si>
  <si>
    <t>Chancy-Pougny</t>
  </si>
  <si>
    <t>Verbois</t>
  </si>
  <si>
    <t>Nant de Drance</t>
  </si>
  <si>
    <t>NDD</t>
  </si>
  <si>
    <t>Unteraa</t>
  </si>
  <si>
    <t>Hugschwendi</t>
  </si>
  <si>
    <t>Dallenwil</t>
  </si>
  <si>
    <t>Obermatt</t>
  </si>
  <si>
    <t>Muotakraftwerke</t>
  </si>
  <si>
    <t>Bürglen</t>
  </si>
  <si>
    <t>Kubel</t>
  </si>
  <si>
    <t>La Dernier</t>
  </si>
  <si>
    <t>Usines de l'Orbe</t>
  </si>
  <si>
    <t>Montbovon</t>
  </si>
  <si>
    <t>Hauterive</t>
  </si>
  <si>
    <t>Broc</t>
  </si>
  <si>
    <t>Monthey</t>
  </si>
  <si>
    <t>La Peuffeyre</t>
  </si>
  <si>
    <t>Lavey</t>
  </si>
  <si>
    <t>Barberine</t>
  </si>
  <si>
    <t>Forces motrices d'Orsières</t>
  </si>
  <si>
    <t>FMO</t>
  </si>
  <si>
    <t>Steg</t>
  </si>
  <si>
    <t>Kandergrund</t>
  </si>
  <si>
    <t>Innergsteig</t>
  </si>
  <si>
    <t>Lütschental</t>
  </si>
  <si>
    <t>Mörel Aletsch</t>
  </si>
  <si>
    <t>Electra-Massa</t>
  </si>
  <si>
    <t>Gommer Kraftwerke</t>
  </si>
  <si>
    <t>Göschenen</t>
  </si>
  <si>
    <t>Wassen</t>
  </si>
  <si>
    <t>Pfaffensprung</t>
  </si>
  <si>
    <t>Amsteg</t>
  </si>
  <si>
    <t>Arniberg</t>
  </si>
  <si>
    <t>Russein</t>
  </si>
  <si>
    <t>Mutteins</t>
  </si>
  <si>
    <t>Frisal</t>
  </si>
  <si>
    <t>Ilanz</t>
  </si>
  <si>
    <t>Ritom</t>
  </si>
  <si>
    <t>Stalvedro</t>
  </si>
  <si>
    <t>Tremorgio</t>
  </si>
  <si>
    <t>Piottino</t>
  </si>
  <si>
    <t>Nuova Biaschina</t>
  </si>
  <si>
    <t>Morrobia</t>
  </si>
  <si>
    <t>Gordola</t>
  </si>
  <si>
    <t>Sassello</t>
  </si>
  <si>
    <t>Soazza</t>
  </si>
  <si>
    <t>Spina (Isola)</t>
  </si>
  <si>
    <t>Misoxer Kraftwerke</t>
  </si>
  <si>
    <t>KW oberes Puschlav (Palü, Cavaglia, Robbia)</t>
  </si>
  <si>
    <t>Campocologno</t>
  </si>
  <si>
    <t>SIF</t>
  </si>
  <si>
    <t>SWA</t>
  </si>
  <si>
    <t>WIB</t>
  </si>
  <si>
    <t>NIR</t>
  </si>
  <si>
    <t>OEL</t>
  </si>
  <si>
    <t>LAU</t>
  </si>
  <si>
    <t>AAR</t>
  </si>
  <si>
    <t>REF</t>
  </si>
  <si>
    <t>WET</t>
  </si>
  <si>
    <t>FEL</t>
  </si>
  <si>
    <t>ETZ</t>
  </si>
  <si>
    <t>DAL</t>
  </si>
  <si>
    <t>BRE</t>
  </si>
  <si>
    <t>NID</t>
  </si>
  <si>
    <t>ADO</t>
  </si>
  <si>
    <t>KRA</t>
  </si>
  <si>
    <t>CPU</t>
  </si>
  <si>
    <t>VEB</t>
  </si>
  <si>
    <t>UAA</t>
  </si>
  <si>
    <t>HUS</t>
  </si>
  <si>
    <t>OBM</t>
  </si>
  <si>
    <t>MUO</t>
  </si>
  <si>
    <t>BUR</t>
  </si>
  <si>
    <t>KUB</t>
  </si>
  <si>
    <t>DER</t>
  </si>
  <si>
    <t>ORB</t>
  </si>
  <si>
    <t>MOB</t>
  </si>
  <si>
    <t>HAR</t>
  </si>
  <si>
    <t>BRO</t>
  </si>
  <si>
    <t>MON</t>
  </si>
  <si>
    <t>PEF</t>
  </si>
  <si>
    <t>LAV</t>
  </si>
  <si>
    <t>BAR</t>
  </si>
  <si>
    <t>STE</t>
  </si>
  <si>
    <t>KAD</t>
  </si>
  <si>
    <t>GST</t>
  </si>
  <si>
    <t>LUS</t>
  </si>
  <si>
    <t>ELM</t>
  </si>
  <si>
    <t>GOM</t>
  </si>
  <si>
    <t>LUT</t>
  </si>
  <si>
    <t>MOR</t>
  </si>
  <si>
    <t>GOS</t>
  </si>
  <si>
    <t>WAS</t>
  </si>
  <si>
    <t>PFA</t>
  </si>
  <si>
    <t>AMS</t>
  </si>
  <si>
    <t>ARN</t>
  </si>
  <si>
    <t>RUS</t>
  </si>
  <si>
    <t>MUT</t>
  </si>
  <si>
    <t>FRI</t>
  </si>
  <si>
    <t>RIT</t>
  </si>
  <si>
    <t>STA</t>
  </si>
  <si>
    <t>TRE</t>
  </si>
  <si>
    <t>PIO</t>
  </si>
  <si>
    <t>NUO</t>
  </si>
  <si>
    <t>GOR</t>
  </si>
  <si>
    <t>SAS</t>
  </si>
  <si>
    <t>SOA</t>
  </si>
  <si>
    <t>SPI</t>
  </si>
  <si>
    <t>MIX</t>
  </si>
  <si>
    <t>PUS</t>
  </si>
  <si>
    <t>CAM</t>
  </si>
  <si>
    <t xml:space="preserve">Aarekraftwerk Klingnau </t>
  </si>
  <si>
    <t xml:space="preserve">Albula-Landwasser Kraftwerke </t>
  </si>
  <si>
    <t xml:space="preserve">ALPIQ Hydro Aare </t>
  </si>
  <si>
    <t xml:space="preserve">Argessa </t>
  </si>
  <si>
    <t>Bielersee Kraftwerke: Hagneck</t>
  </si>
  <si>
    <t xml:space="preserve">Blenio Kraftwerke </t>
  </si>
  <si>
    <t xml:space="preserve">Calancasca </t>
  </si>
  <si>
    <t xml:space="preserve">Electricité de la Lienne </t>
  </si>
  <si>
    <t xml:space="preserve">Electricité d'Emosson </t>
  </si>
  <si>
    <t xml:space="preserve">Eletricità Industriale </t>
  </si>
  <si>
    <t xml:space="preserve">Energie Electrique du Simplon </t>
  </si>
  <si>
    <t xml:space="preserve">Engadiner Kraftwerke </t>
  </si>
  <si>
    <t xml:space="preserve">Forces Motrices de la Borgne </t>
  </si>
  <si>
    <t xml:space="preserve">Forces Motrices de la Gougra </t>
  </si>
  <si>
    <t xml:space="preserve">Forces Motrices de Martigny-Bourg </t>
  </si>
  <si>
    <t xml:space="preserve">Forces Motrices Hongrin-Léman </t>
  </si>
  <si>
    <t xml:space="preserve">Grande Dixence </t>
  </si>
  <si>
    <t xml:space="preserve">Kraftwerk Eglisau-Glattfelden </t>
  </si>
  <si>
    <t xml:space="preserve">Kraftwerk Löntsch </t>
  </si>
  <si>
    <t>Kraftwerk Wägital</t>
  </si>
  <si>
    <t xml:space="preserve">Kraftwerke Hinterrhein </t>
  </si>
  <si>
    <t xml:space="preserve">Kraftwerke Linth-Limmern </t>
  </si>
  <si>
    <t xml:space="preserve">Kraftwerke Sarganserland </t>
  </si>
  <si>
    <t xml:space="preserve">Kraftwerke Zervreila </t>
  </si>
  <si>
    <t xml:space="preserve">Lizerne et Morge </t>
  </si>
  <si>
    <t xml:space="preserve">Maggia Kraftwerke </t>
  </si>
  <si>
    <t>ALE</t>
  </si>
  <si>
    <t xml:space="preserve">Officine Idroelettriche di Mesolcina </t>
  </si>
  <si>
    <t xml:space="preserve">Première Dixence </t>
  </si>
  <si>
    <t xml:space="preserve">Rheinkraftwerke Säckingen </t>
  </si>
  <si>
    <t xml:space="preserve">Rhonekraftwerke </t>
  </si>
  <si>
    <t xml:space="preserve">Salanfe </t>
  </si>
  <si>
    <t>17a</t>
  </si>
  <si>
    <t>17b</t>
  </si>
  <si>
    <t>theoretisch aufgrund der MP-Quote von:</t>
  </si>
  <si>
    <t>Jahresenergie zur Verfügung der Energiebezüger (Angabe Gesuchsteller)</t>
  </si>
  <si>
    <t>gültig für KW</t>
  </si>
  <si>
    <t>Abnahmevertrag und Bestätgigung der Riskotragung von Betreiber und Eigentümer / Partner in Anhang beilegen</t>
  </si>
  <si>
    <t>Bei wesentliche betragsmässige Veränderungen zu den Vorjahren oder Abweichungen zum Geschäftsbericht (GB) ist das Anhangsformular A.5..7 auszufüllen. Bitte den folgenden Link klicken zum herunterladen:</t>
  </si>
  <si>
    <t xml:space="preserve">Für alle Kostenarten jeweils positive Werte eingeben. Die Vorzeichen werden in der Summenformel korrigiert. Negative Werte bedeuten negative Erträge respektive negative Aufwände. Bei abweichenden Angaben zum Geschäftsbericht ist das folgende Anhangsformular  auszufüllen: </t>
  </si>
  <si>
    <t>Kraftwerkname (Angabe Gesuchsteller falls nicht in Liste)</t>
  </si>
  <si>
    <t>Kürzelvorschlag  (Angabe Gesuchsteller falls nicht in Liste)</t>
  </si>
  <si>
    <t>Neuerungen im Gesuchsformular</t>
  </si>
  <si>
    <t>Um das Ausfüllen des Gesuchsformulars zu vereinfachen, wurden am Gesuchsformular verschiedene Änderungen vorgenommen:</t>
  </si>
  <si>
    <t xml:space="preserve">	• Die Tabellenblätter für die einzelnen Kraftwerke müssen nur noch vom Kraftwerksbevollmächtigten vollständig ausgefüllt werden. Ist der Gesuchsteller nicht Kraftwerksbevollmächtigter, sondern nur Träger des wirtschaftlichen Risikos für einen Teil der Energie des Kraftwerks, muss er nur ganz wenige Werte ausfüllen. Alle anderen kraftwerksspezifischen Daten werden bei der Gesuchsprüfung vom BFE aus dem Gesuch des Kraftwerksbevollmächtigten übernommen.</t>
  </si>
  <si>
    <t>Vorgehen zum Ausfüllen des Gesuchformulars</t>
  </si>
  <si>
    <t>KW1</t>
  </si>
  <si>
    <t>KW2</t>
  </si>
  <si>
    <t>KW3</t>
  </si>
  <si>
    <t>KW4</t>
  </si>
  <si>
    <t>KW5</t>
  </si>
  <si>
    <t>KW6</t>
  </si>
  <si>
    <t>KW7</t>
  </si>
  <si>
    <t>KW8</t>
  </si>
  <si>
    <t>KW9</t>
  </si>
  <si>
    <t>KW10</t>
  </si>
  <si>
    <t>KW11</t>
  </si>
  <si>
    <t>KW12</t>
  </si>
  <si>
    <t>KW13</t>
  </si>
  <si>
    <t>KW14</t>
  </si>
  <si>
    <t>KW15</t>
  </si>
  <si>
    <t>KW16</t>
  </si>
  <si>
    <t>KW17</t>
  </si>
  <si>
    <t>KW18</t>
  </si>
  <si>
    <t>KW19</t>
  </si>
  <si>
    <t>KW20</t>
  </si>
  <si>
    <t>KW21</t>
  </si>
  <si>
    <t>KW22</t>
  </si>
  <si>
    <t>KW23</t>
  </si>
  <si>
    <t>KW24</t>
  </si>
  <si>
    <t>KW25</t>
  </si>
  <si>
    <t>GV / 11</t>
  </si>
  <si>
    <t>GV / 12</t>
  </si>
  <si>
    <t>GV / 13</t>
  </si>
  <si>
    <t>GV / 14</t>
  </si>
  <si>
    <t>GV / 15</t>
  </si>
  <si>
    <t>GV / 16</t>
  </si>
  <si>
    <t>GV / 17</t>
  </si>
  <si>
    <t>GV / 18</t>
  </si>
  <si>
    <t>GV / 19</t>
  </si>
  <si>
    <t>GV / 20</t>
  </si>
  <si>
    <t>GV / 21</t>
  </si>
  <si>
    <t>GV / 22</t>
  </si>
  <si>
    <t>GV / 23</t>
  </si>
  <si>
    <t>GV / 24</t>
  </si>
  <si>
    <t>GV / 25</t>
  </si>
  <si>
    <t>Bitte auswählen, Prière de sélectionner, Prego selezionare</t>
  </si>
  <si>
    <t>Summe Förderungen/Vergütungen der öffentlichen Hand</t>
  </si>
  <si>
    <t>Gemäss Richtlinie des BFE zu anrechenbaren Betriebs- und Kapitalkosten. Bei abweichenden Angaben zum Geschäftsbericht ist das folgende Anhangsformular auszufüllen:</t>
  </si>
  <si>
    <t>Gestehungskosten weiterer WKA in Grundversorgung (&gt;10 MW)</t>
  </si>
  <si>
    <t>Somma subventioni/remunerazioni degli enti pubblici</t>
  </si>
  <si>
    <t>Somme des encouragements et des rétributions des pouvoirs publics</t>
  </si>
  <si>
    <t>Formulaire de demande de prime de marché pour les grandes installations hydroélectriques</t>
  </si>
  <si>
    <t>Langue</t>
  </si>
  <si>
    <t>Nouveautés dans le formulaire de demande</t>
  </si>
  <si>
    <t>Afin de simplifier le remplissage du formulaire de demande, plusieurs modifications ont été apportées à celui-ci :</t>
  </si>
  <si>
    <t>• Le formulaire est désormais trilingue. La langue peut être sélectionnée dans la feuille de calcul "Informations générales".</t>
  </si>
  <si>
    <t>• Selon l'art. 92, al. 3, OEneR, la somme des recettes sur le marché de référence, dans l'approvisionnement de base et provenant de la prime de marché ne doit pas dépasser le total des coûts de production. Dans le cas contraire, la prime de marché doit être réduite en conséquence. Le contrôle de cette condition a désormais été mis en œuvre dans le formulaire de demande, dans la feuille de calcul "Aperçu".</t>
  </si>
  <si>
    <t>• Si l'évaluation des quantités d'énergie est nécessaire, elle doit toujours se faire en fonction du prix du marché de référence. Selon la résolution temporelle de la production, on peut utiliser le prix moyen annuel, la moyenne saisonnière, les valeurs mensuelles ou les valeurs horaires du prix du marché de référence.</t>
  </si>
  <si>
    <t>• Pour déterminer si une centrale présente des coûts de production non couverts, c'est toujours la différence entre les coûts de production (art. 90 OEneR) et le produit du marché de référence (art. 89 OEneR) qui est pertinente. Les prix d'achat effectifs, définis dans des contrats spécifiques aux installations hydroélectriques, ne sont utilisés que pour évaluer qui supporte le risque de coûts de production non couverts. Si l'énergie est revendue au prix de revient ou à des conditions similaires, le risque de coûts de revient non couverts est transféré à l'acheteur.</t>
  </si>
  <si>
    <t>Procédure de dépôt de la demande</t>
  </si>
  <si>
    <t>Procédure pour remplir le formulaire de demande</t>
  </si>
  <si>
    <t>Feuille de calcul</t>
  </si>
  <si>
    <t>Informations générales</t>
  </si>
  <si>
    <t>Requérant</t>
  </si>
  <si>
    <t>Déclaration de validation</t>
  </si>
  <si>
    <t>Annexes</t>
  </si>
  <si>
    <t>Aperçu</t>
  </si>
  <si>
    <t>Approvisionnement de base</t>
  </si>
  <si>
    <t>Propres installations d'ER</t>
  </si>
  <si>
    <t>Installations tierces d'ER</t>
  </si>
  <si>
    <t>Saisie_prod_énergie</t>
  </si>
  <si>
    <t>CE-1, CE-2, CE-3, … CE-10</t>
  </si>
  <si>
    <t>Feuille de couverture avec explications sur le dépôt de la demande</t>
  </si>
  <si>
    <t>Informations sur le requérant, le représentant et le compte bancaire</t>
  </si>
  <si>
    <t>Confirmation de l'exactitude des données de la présente demande</t>
  </si>
  <si>
    <t>Liste de toutes les annexes soumises</t>
  </si>
  <si>
    <t>Récapitulatif de la demande, calcul du taux de prime de marché et de la prime de marché ; en parallèle avec l'annexe de la décision</t>
  </si>
  <si>
    <t>Informations sur l'approvisionnement de base selon l'art. 94, al. 3, OEneR</t>
  </si>
  <si>
    <t>Propres installations d'énergies renouvelables</t>
  </si>
  <si>
    <t>Installations tierces d'énergies renouvelables</t>
  </si>
  <si>
    <t>Saisie des données relatives aux différentes installations hydroélectriques</t>
  </si>
  <si>
    <t>Documents de référence</t>
  </si>
  <si>
    <t>Loi du 30 septembre 2016 sur l’énergie (LEne, RS 730.0)</t>
  </si>
  <si>
    <t>Ordonnance du 1er novembre 2017 sur l'encouragement de la production d'électricité issues d'énergies renouvelables (OEneR, RS 730.03)</t>
  </si>
  <si>
    <t>Commentaires du 1er novembre 2017 sur l'OEneR</t>
  </si>
  <si>
    <t>Site internet de l'OFEN sur la prime de marché : 
https://www.bfe.admin.ch/bfe/fr/home/mesures-d-encouragement/energies-renouvelables/prime-de-marche-destinee-grande-hydraulique.html</t>
  </si>
  <si>
    <t>Code couleur des feuilles de calcul</t>
  </si>
  <si>
    <t>Feuille de calcul comprenant les données saisies par le requérant</t>
  </si>
  <si>
    <t>Feuille de calcul avec déclaration de validation. Doit impérativement être signée, imprimée et remise à l'OFEN</t>
  </si>
  <si>
    <t>Feuille de calcul servant d'aperçu</t>
  </si>
  <si>
    <t>Feuille de calcul servant de feuille de données pour le calcul</t>
  </si>
  <si>
    <t>Code couleur des cellules</t>
  </si>
  <si>
    <t>Cellule à compléter par le requérant</t>
  </si>
  <si>
    <t>Cellule vide ou utilisée pour les informations requises</t>
  </si>
  <si>
    <t>Cellule servant à une meilleure représentation</t>
  </si>
  <si>
    <t>Cellule calculée automatiquement via la référence de cellule</t>
  </si>
  <si>
    <t>Informations sur le requérant</t>
  </si>
  <si>
    <t>Numéro de demande</t>
  </si>
  <si>
    <t>(porteur du risque économique)</t>
  </si>
  <si>
    <t>Nom</t>
  </si>
  <si>
    <t>Rue, n°</t>
  </si>
  <si>
    <t>Localité</t>
  </si>
  <si>
    <t>Contact du requérant</t>
  </si>
  <si>
    <t>Prénom</t>
  </si>
  <si>
    <t>Entreprise</t>
  </si>
  <si>
    <t>Fonction</t>
  </si>
  <si>
    <t>Tél. fixe</t>
  </si>
  <si>
    <t>Tél. mobile</t>
  </si>
  <si>
    <t>Adresse email</t>
  </si>
  <si>
    <t>Informations bancaires pour le transfert de la prime de marché</t>
  </si>
  <si>
    <t>Nom du titulaire du compte</t>
  </si>
  <si>
    <t>Banque</t>
  </si>
  <si>
    <t>Filiale/Localité</t>
  </si>
  <si>
    <t>Représenté par</t>
  </si>
  <si>
    <t>(en cas de représentation, joindre une procuration, laisser vide dans le cas contraire)</t>
  </si>
  <si>
    <t>Confirmation des contrats de reprise :
La demande a été accompagnée de tous les contrats impliquant la fourniture d'électricité provenant des grandes installations hydroélectriques qui font partie de la présente demande de prime de marché.</t>
  </si>
  <si>
    <t>Déclaration de consentement pour la notification des installations à Pronovo (à titre volontaire) :
Le requérant convient que l'OFEN annonce à l'opérateur du système des garanties d'origine (Pronovo) les installations qui ont droit à une prime de marché, afin que l'opérateur puisse marquer en conséquence les garanties d'origine de l'installation (dit Support Flag).</t>
  </si>
  <si>
    <t>La demande a été téléchargée électroniquement à la date suivante sur la plateforme SharePoint de l'OFEN :</t>
  </si>
  <si>
    <t>Date  [jj.mm.aaaa]</t>
  </si>
  <si>
    <t>Heure  [hh:mm]</t>
  </si>
  <si>
    <t>Requérant ou sa représentation autorisée</t>
  </si>
  <si>
    <t>Lieu</t>
  </si>
  <si>
    <t>Nom du signataire autorisé 1</t>
  </si>
  <si>
    <t>Fonction du signataire autorisé 1</t>
  </si>
  <si>
    <t>Nom du signataire autorisé 2</t>
  </si>
  <si>
    <t>Fonction du signataire autorisé 2</t>
  </si>
  <si>
    <t>Lieu, date</t>
  </si>
  <si>
    <t>Signature</t>
  </si>
  <si>
    <t>Production annuelle de la part du requérant</t>
  </si>
  <si>
    <t>Énergie éligible à la prime de marché</t>
  </si>
  <si>
    <t>Prime de marché demandée</t>
  </si>
  <si>
    <t>Les documents suivants doivent être remis ou téléchargés sur la plateforme SharePoint avec le présent fichier Excel.</t>
  </si>
  <si>
    <t>Dans le cadre de contrôles aléatoires, l'OFEN se réserve le droit de demander à tout moment aux requérants, d'autres documents nécessaires pour établir la plausibilité du droit à une prime de marché. Il peut s'agir par exemple de contrats d'entreprise partenaire, d'attestations des collectivités publiques concernant les redevances hydrauliques payées et de taxes équivalentes, d'attestations des exploitants de réseaux concernant les profils d'injection des installations hydroélectriques (ou les profils de soutirage en cas de pompage), etc.</t>
  </si>
  <si>
    <t>Veuillez indiquer les documents envoyés par voie électronique au moyen du nom du fichier spécifié. Ce dernier peut être brièvement décrit sans dépasser les 40 caractères. Ainsi votre demande pourra être traitée plus rapidement.</t>
  </si>
  <si>
    <t>Les annexes déjà fournies au cours d'une année précédente et qui n'ont pas changé depuis ne doivent pas être renvoyées. Le cas échéant, choisir l'option "jointe l'année dernière" dans la colonne "pièce jointe".</t>
  </si>
  <si>
    <t>Code</t>
  </si>
  <si>
    <t>N° de l'annexe</t>
  </si>
  <si>
    <t>Annexes contenant des informations sur le requérant</t>
  </si>
  <si>
    <t>Obligatoire</t>
  </si>
  <si>
    <t>Nom du fichier (début)</t>
  </si>
  <si>
    <t>Exigences, motifs de l'exigence</t>
  </si>
  <si>
    <t>Informations du requérant</t>
  </si>
  <si>
    <t>Examinateur de la demande</t>
  </si>
  <si>
    <t>Exigences, justification de la demande</t>
  </si>
  <si>
    <t>Justification de la demande en cours d'exécution / report des données</t>
  </si>
  <si>
    <t>Pièce jointe (auto-vérification)</t>
  </si>
  <si>
    <t>Remarques (p. ex. justification si "non" est sélectionné dans la rubrique "pièce jointe")</t>
  </si>
  <si>
    <t>Intégralité</t>
  </si>
  <si>
    <t>Contrôle</t>
  </si>
  <si>
    <t>Justification</t>
  </si>
  <si>
    <t>Extrait du registre du commerce du requérant</t>
  </si>
  <si>
    <t>Annexes concernant le correctif de l'approvisonnement de base "quantité des renouvelables"</t>
  </si>
  <si>
    <t>Droits d'utilisation et rapports de gestion de toutes les propres installations destinées à la production d'énergies renouvelables</t>
  </si>
  <si>
    <t>Contrats de reprise et garanties d'origine (GO) de toutes les installations tierces destinées à la production d'énergies renouvelables</t>
  </si>
  <si>
    <t>Rapport sur les mesures prises en vue d'améliorer la situation des coûts</t>
  </si>
  <si>
    <t>Dans tous les cas</t>
  </si>
  <si>
    <t>Sauf si collectivité</t>
  </si>
  <si>
    <t>Si de telles installations existent</t>
  </si>
  <si>
    <t>voir commentaires sur la feuille "déclaration de validation"</t>
  </si>
  <si>
    <t>Vérification du droit de signature</t>
  </si>
  <si>
    <t>Calcul de la réduction de la déduction de l'approvisionnement de base en vertu de l'art. 91, al. 2 OEneR</t>
  </si>
  <si>
    <t>Vérification de la quantité d'électricité provenant des installations propres pour la production d'énergies renouvelables au sens de l'art. 91, al. 2, OEneR</t>
  </si>
  <si>
    <t>Vérification de la quantité d'électricité provenant des installations étrangères pour la production d'énergies renouvelables au sens de l'art. 91, al. 2, OEneR</t>
  </si>
  <si>
    <t>Au sens de l'art. 94, al. 2, let. f, OEneR, le requérant est tenu de présenter dans un rapport les mesures qu'il a prises ou déjà mises en oeuvre en vue d'améliorer la situation des coûts. Pas de forme prescrite.</t>
  </si>
  <si>
    <t>Annexes concernant les centrales hydroélectriques</t>
  </si>
  <si>
    <t>Contrat relatif au droit d'utilisation</t>
  </si>
  <si>
    <t>Attestation de la prise en charge des risques par toutes les parties susmentionnées dans l'attribution de droits</t>
  </si>
  <si>
    <t>Si EAE avec reprise d'énergie : contrat de reprise d'énergie (ou de fourniture d'électricité)</t>
  </si>
  <si>
    <t>Plan de l'installation hydroélectrique</t>
  </si>
  <si>
    <t>Attestations concernant les rémunérations issues de la rétribution du courant injecté (à prix coûtant), des contributions à l'investissement, du financement des coûts supplémentaires, des indemnités d'assainissement au titre de la protection des eaux et d'autres rémunérations des pouvoirs publics</t>
  </si>
  <si>
    <t>Commentaires concernant les coûts de revient selon le rapport de gestion
(formulaire Excel d'annexe A-5.x.7)</t>
  </si>
  <si>
    <t>Production d'énergie et énergie de pompage
(formulaire Excel d'annexe A-5.x.8)</t>
  </si>
  <si>
    <t>Si le requérant n'est pas lui-même l'exploitant de cette installation</t>
  </si>
  <si>
    <t>Si le requérant est une entreprise d'approvisionnement en électricité ayant l'obligation de reprendre l'énergie produite par cette installation</t>
  </si>
  <si>
    <t>Si de tels montants ont été saisis dans le formulaire de demande</t>
  </si>
  <si>
    <t>Si les données fournies dans le formulaire de demande diffèrent du rapport de gestion</t>
  </si>
  <si>
    <t>P. ex. documents liés au droit des eaux, contrat de concession pour la vérification de prestations de concession, paramètre de l'installation hydroélectrique, conditions de propriété notamment.</t>
  </si>
  <si>
    <t>Vérification du porteur du risque</t>
  </si>
  <si>
    <t>Vérifier si le contrat de fourniture peut être accepté au sens de l'ordonnance.</t>
  </si>
  <si>
    <t>Compte individuel comptabilité financière (bilan, compte de résultats, compte de financement) sur cinq ans. Pour vérifier la pratique en matière d’amortissements, coûts de revient notamment.</t>
  </si>
  <si>
    <t>Plan d'ensemble ou schéma dans lequel tous les éléments importants mentionnés dans la demande sont visibles. Pour vérifier un éventuel lien hydraulique notamment.</t>
  </si>
  <si>
    <t>Vérification des recettes issues du système d'encouragement des pouvoirs publics.</t>
  </si>
  <si>
    <t>Les données relatives aux coûts de revient figurant dans la fiche de cette centrale doivent être clairement plausibles sur la base des comptes certifiés ou du formulaire d'annexe y afférent. Cliquer sur le lien suivant pour télécharger le formulaire d'annexe :</t>
  </si>
  <si>
    <t>Selon  l'art. 89, al. 2 de la OEneR il faut indiquer les profil horaires effectifs.</t>
  </si>
  <si>
    <t>Entreprises selon l'extrait du RC ; pour les communes, vérifier par téléphone ou via Internet</t>
  </si>
  <si>
    <t xml:space="preserve">Concernant la vérification des données spécifiques aux installations hydroélectriques.
</t>
  </si>
  <si>
    <t>Veuillez d'abord remplir les fiches pour les installations hydroélectriques !</t>
  </si>
  <si>
    <t>pas nécessaire si le requérant est l'exploitant de cette installation, c'est-à-dire tout en haut de la "cascade d'autorisations".</t>
  </si>
  <si>
    <t>Pas nécessaire si le requérant est l'exploitant ou le (co-)propriétaire / partenaire de cette installation.</t>
  </si>
  <si>
    <t>Nécessaire uniquement si de tels produits ont été inscrits dans le formulaire de demande (chiffres KW-x/36, KW-x/38 ou KW-x/40)</t>
  </si>
  <si>
    <t>Les indications relatives aux coûts de revient dans la feuille KW-1 doivent être clairement compréhensibles sur la base des comptes certifiés ou sur la base du formulaire annexe A / 5.1.7.</t>
  </si>
  <si>
    <t>Valeurs horaires obligatoires pour chaque centrale, y compris les centrales de pompage et les centrales RPC.</t>
  </si>
  <si>
    <t>Aperçu de la demande de prime de marché</t>
  </si>
  <si>
    <t>Quantité d'énergie renouvelable dans l'approvisionnement de base</t>
  </si>
  <si>
    <t>Potentiel de vente aux clients dans l'aprovisionnement de base</t>
  </si>
  <si>
    <t>Correctif "quantité de renouvelables" dans AB</t>
  </si>
  <si>
    <t>- dont installations propres</t>
  </si>
  <si>
    <t>- dont installations étrangères</t>
  </si>
  <si>
    <t>Calcul du taux de prime de marché</t>
  </si>
  <si>
    <t>Part d'énergie annuelle du requérant des aménagements dans cette demande</t>
  </si>
  <si>
    <t>dont avec coûts de revient couverts</t>
  </si>
  <si>
    <t>dont avec coûts de revient pas couverts
(quantité d'électricité éligible)</t>
  </si>
  <si>
    <t>Déduction de l’approvisionnement de base corrigée</t>
  </si>
  <si>
    <t>Énergie ayant droit à la prime de marché</t>
  </si>
  <si>
    <t>Taux de prime de marché</t>
  </si>
  <si>
    <t>Examen de la répartition du portefeuille entre prime de marché et approvisionnement de base (cf. art. 92 OEneR)</t>
  </si>
  <si>
    <t>Coûts de revient dus aux installations hydroélectriques dans la présente demande</t>
  </si>
  <si>
    <t>Total des coûts de revient</t>
  </si>
  <si>
    <t>Prime de marché avant examen de l'art. 92-3 OEneR</t>
  </si>
  <si>
    <t>Revenu du marché de référence par les installations hydroélectriques dans la présente demande</t>
  </si>
  <si>
    <t>Total des revenus</t>
  </si>
  <si>
    <t>Réduction de la prime de marché selon l'art.92-3 OEneR</t>
  </si>
  <si>
    <t>art. 31, al. 1, LEne
art. 91, al. 1, OEneR</t>
  </si>
  <si>
    <t>art. 31, al. 2, LEne
art. 91, al. 2, OEneR</t>
  </si>
  <si>
    <t>art. 91, al. 2, OEneR
Durée du contrat &gt; 3 ans</t>
  </si>
  <si>
    <t>art. 31, al. 2, LEne</t>
  </si>
  <si>
    <t>Requérant autorisé à exploiter une installation hydroélectrique ou participant à celle-ci</t>
  </si>
  <si>
    <t>Code de la centrale</t>
  </si>
  <si>
    <t>Nom de l'installation hydroélectrique</t>
  </si>
  <si>
    <t>Relation du requérant avec l'installation hydroélectrique</t>
  </si>
  <si>
    <t>Énergie annuelle à disposition de l'acquéreur d’énergie [GWh]</t>
  </si>
  <si>
    <t>Part de production d'énergie du requérant</t>
  </si>
  <si>
    <t>Part d'énergie annuelle du requérant
 [GWh]</t>
  </si>
  <si>
    <t>dont avec coûts de revient pas couverts (Énergie hydr. annuelle non rentable) [GWh]</t>
  </si>
  <si>
    <t>Coûts de revient spécifiques
[ct./kWh]</t>
  </si>
  <si>
    <t>Revenus spécifiques du marché de référence [ct./kWh]</t>
  </si>
  <si>
    <t>Coûts de revient non couverts
 [ct./kWh]</t>
  </si>
  <si>
    <t>Coûts de revient non couverts abrégés [ct./kWh]</t>
  </si>
  <si>
    <t>MP-réduite + produit du marché de référence [ct./kWh]</t>
  </si>
  <si>
    <t>Déduction de l'approvisionnement de base corrigée [GWh]</t>
  </si>
  <si>
    <t>Énergie éligible à la prime de marché 
[GWh]</t>
  </si>
  <si>
    <t>Prime de marché avant réduction MP/30 [CHF]</t>
  </si>
  <si>
    <t>Prime de marché après réduction MP/30 [CHF]</t>
  </si>
  <si>
    <t>Exament de la demande</t>
  </si>
  <si>
    <t>Éligibilité attribuée ?</t>
  </si>
  <si>
    <t>Quantité d'électricité éligible [GWh]</t>
  </si>
  <si>
    <t>Installation en CH</t>
  </si>
  <si>
    <t>demande double</t>
  </si>
  <si>
    <t>Risque économique et confirmation</t>
  </si>
  <si>
    <t>Contrat d'achat d'électricité</t>
  </si>
  <si>
    <t>Installation hydroélectrique non rentable</t>
  </si>
  <si>
    <t>Informations sur les centrales électriques enregistrant des ventes dans l'approvisionnement de base</t>
  </si>
  <si>
    <t>Les ventes effectuées dans l'approvisionnement de base doivent être présentées par grande installation hydroélectrique avec indication du prix moyen de ces ventes (art. 94, al. 3, let. d et e, OEneR)</t>
  </si>
  <si>
    <t>Ventes effectives dans l'approvisionnement de base provenant d'installations hydrauliques suisses, selon les données de l'Elcom (coûts couverts ou non couverts)</t>
  </si>
  <si>
    <t>Ventes totales dans l'approvisionnement de base de toutes les installations électriques de la présente demande et d'autres installations électriques.</t>
  </si>
  <si>
    <t>Puissance max. à partir du générateur</t>
  </si>
  <si>
    <t>Part du requérant</t>
  </si>
  <si>
    <t>Vente dans l'AB</t>
  </si>
  <si>
    <t>theorique selon taux PM</t>
  </si>
  <si>
    <t>effective selon les informations du requérant</t>
  </si>
  <si>
    <t>Coûts de revient selon l'examen des coûts Elcom/LApEl</t>
  </si>
  <si>
    <t>Coûts de revient selon la directive sur la prime de marché</t>
  </si>
  <si>
    <t>Coûts de revient de l'approvisionnement de base d'autres installations hydroélectriques (&gt;10 MW)</t>
  </si>
  <si>
    <t>Total ou valeur moyenne pondérée</t>
  </si>
  <si>
    <t>Installations hydroélectriques seulement avec des coûts de revient couverts</t>
  </si>
  <si>
    <t>Installations hydroélectriques seulement avec des coûts de revient non couverts</t>
  </si>
  <si>
    <t>Vente dans l'approvisionnement de base grâce aux installations hydroélectriques 1 à 10 de la présente demande</t>
  </si>
  <si>
    <t>theorique selon taux PM de :</t>
  </si>
  <si>
    <t>Coûts de revient selon directive sur la prime de marché</t>
  </si>
  <si>
    <t>Coûts de revient couverts selon la directive ?</t>
  </si>
  <si>
    <t>Remarques</t>
  </si>
  <si>
    <t>Vente dans l'approvisionnement de base grâce à d'autres installations (&gt; 10 MW) du requérant</t>
  </si>
  <si>
    <t>Propres installations d'énergies renouvelables non soutenues dans l'approvisionnement de base</t>
  </si>
  <si>
    <t>Réduction de la déduction de l'approvisonnement de base selon l'art. 91, al. 2, OEnER</t>
  </si>
  <si>
    <t xml:space="preserve">Conditions :  </t>
  </si>
  <si>
    <t>- Électricité issue des énergies renouvelables</t>
  </si>
  <si>
    <t>- Pas de soutien préexistant (p.ex. système de rétribution de l'injection)</t>
  </si>
  <si>
    <t>- Injection dans l'approvisionnement de base du requérant</t>
  </si>
  <si>
    <t>S'il existe déjà des listes de ce type d'installations, elles peuvent être soumises au lieu de saisir chacune des installations dans le tableau ci-dessous. Il faut pour cela :
- que ces listes contiennent les informations requises,
- qu'il y ait des listes distinctes pour chaque type d'installation (petite hydraulique, éolienne, photovoltaïque, ...),
- que, pour chaque liste distincte, les montants totaux (MW, GWh) soient indiqués en renvoyant à la liste dans une ligne du tableau ci-dessous.</t>
  </si>
  <si>
    <t>N°</t>
  </si>
  <si>
    <t>Nom de l'installation</t>
  </si>
  <si>
    <t>Site</t>
  </si>
  <si>
    <t>Type de centrale</t>
  </si>
  <si>
    <t>Puissance max. à partir du générateur / onduleur</t>
  </si>
  <si>
    <t>Pour les installations hydroélectriques petites / moyennes, puissance mécanique brute</t>
  </si>
  <si>
    <t>Remarques de l'OFEN</t>
  </si>
  <si>
    <t>Remarques du requérant</t>
  </si>
  <si>
    <t>Joindre les pièces justificatives (droit de jouissance, rapport de gestion)</t>
  </si>
  <si>
    <t>Installations tierces d'énergies renouvelables non soutenues dans l'approvisionnement de base</t>
  </si>
  <si>
    <t>- Pas de soutien préexistant (p.ex. système de rétribution de l'injection, promotion des investissements, etc.)</t>
  </si>
  <si>
    <t>- Contrats à moyen et long terme c.-à-d. d'au moins 3 ans, grantie d'origine incluse</t>
  </si>
  <si>
    <t>- Reprise de l'électricité au sens de l'art. 15 LEne</t>
  </si>
  <si>
    <t>Date du contrat de reprise</t>
  </si>
  <si>
    <t>Remarque : il ne faut insérer que des valeurs (clic droit -&gt; insérer du contenu -&gt; valeurs)</t>
  </si>
  <si>
    <t>Années</t>
  </si>
  <si>
    <t>Nom des centrales</t>
  </si>
  <si>
    <t>Centrale 1</t>
  </si>
  <si>
    <t>Centrale 2</t>
  </si>
  <si>
    <t>Centrale 3</t>
  </si>
  <si>
    <t>Centrale 4</t>
  </si>
  <si>
    <t>Centrale 5</t>
  </si>
  <si>
    <t>Centrale 6</t>
  </si>
  <si>
    <t>Centrale 7</t>
  </si>
  <si>
    <t>Centrale 8</t>
  </si>
  <si>
    <t>Centrale 9</t>
  </si>
  <si>
    <t>Centrale 10</t>
  </si>
  <si>
    <t>Production nette</t>
  </si>
  <si>
    <t>Recette de référence (brutte)</t>
  </si>
  <si>
    <t>Énergie de pompage</t>
  </si>
  <si>
    <t>Énergie de pompage au prix du marché</t>
  </si>
  <si>
    <t>Date</t>
  </si>
  <si>
    <t>A. Informations sur la centrale et les installations</t>
  </si>
  <si>
    <t>A1. Informations sur l'installation</t>
  </si>
  <si>
    <t>Nom de la centrale hydroélectrique :</t>
  </si>
  <si>
    <t>Nom de l’installation hydroélectrique (indication du requérant si ne figure pas dans la liste)</t>
  </si>
  <si>
    <t>Commune(s) d'implantation</t>
  </si>
  <si>
    <t>Canton d'implantation</t>
  </si>
  <si>
    <t>Droit d'utilisation</t>
  </si>
  <si>
    <t>Date d'octroi du droit d'utilisation</t>
  </si>
  <si>
    <t>Fin du droit d'utilisation</t>
  </si>
  <si>
    <t>Nombre de centrales</t>
  </si>
  <si>
    <t>Part de souveraineté suisse</t>
  </si>
  <si>
    <t>Puissance mécanique brute moyenne</t>
  </si>
  <si>
    <t>Régime cantonal de redevance hydraulique</t>
  </si>
  <si>
    <t>Puissance installée des turbines</t>
  </si>
  <si>
    <t>Puissance max. possible à partir du générateur</t>
  </si>
  <si>
    <t>Besoins propres d'électricité (excepté énergie de pompage)</t>
  </si>
  <si>
    <t>Pertes des transformateurs et de conduction</t>
  </si>
  <si>
    <t>Compensation pour retenue d'eau / énergie de remplacement</t>
  </si>
  <si>
    <t>Novità nel formulario di domanda</t>
  </si>
  <si>
    <t>Per semplificare la compilazione del modulo di domanda, sono state apportate diverse modifiche al modulo di domanda.</t>
  </si>
  <si>
    <t>• Il modulo è ora in tre lingue. La lingua può essere selezionata nel foglio di lavoro "Informazioni generali".</t>
  </si>
  <si>
    <t>• I fogli di calcolo per le singole centrali devono essere compilati completamente solo dal rappresentante della centrale. Se il richiedente non è il rappresentante autorizzato della centrale, ma sopporta solo il rischio economico per una parte dell'energia della centrale, deve compilare solo un numero molto ristretto di campi. Tutti gli altri dati specifici della centrale elettrica sono tratti dalla domanda dal rappresentante della centrale quando l'UFE esamina la domanda.</t>
  </si>
  <si>
    <t xml:space="preserve">• Il modulo di domanda contiene ora un elenco di grandi centrali idroelettriche e reti di impianti. Questo elenco è memorizzato nei fogli di calcolo per le centrali elettriche. C'è anche un'abbreviazione di tre lettere per ogni grande centrale idroelettrica. Attenzione: l'elenco contiene centrali/unioni di impianti con una capacità installata superiore a 10 MW. Tuttavia, solo grandi impianti idroelettrici o unioni di impianti con una potenza meccanica lorda media superiore a 10 MW hanno diritto a un premio di mercato. In ogni caso, il richiedente deve dimostrare che le strutture per le quali presenta domanda soddisfano tutti i requisiti di ammissibilità. </t>
  </si>
  <si>
    <t>• Secondo l'articolo 92 comma 3 EnFV, la somma dei ricavi sul mercato di riferimento, del servizio universale e del premio di mercato non può eccedere i costi complessivi di produzione. In caso contrario, il premio di mercato deve essere ridotto di conseguenza. La verifica di questa condizione è stata ora implementata nel modulo di domanda nel foglio di calcolo "sintesi".</t>
  </si>
  <si>
    <t xml:space="preserve">• Al fine di semplificare l'attuazione del premio di mercato, tutte le prestazioni di concessione, chiaramente definite nella concessione ed effettivamente dovute sono ora considerati costi operativi direttamente necessari e possono essere compensati. </t>
  </si>
  <si>
    <t>Procedura per la presentazione della domanda</t>
  </si>
  <si>
    <t>Revisione della ripartizione del portafoglio tra premio di mercato e servizio universale (cfr. art. 92 OPen)</t>
  </si>
  <si>
    <t>Costi di produzione del WKA nel servizio universale</t>
  </si>
  <si>
    <t>Premio di mercato prima della verifica dell'Art 92-3 OPEn</t>
  </si>
  <si>
    <t>Ricavi di riferimento di tutti gli impianti della domanda</t>
  </si>
  <si>
    <t>Riduzione del premio di mercato secondo Art. 92-3 EnFV</t>
  </si>
  <si>
    <t>Richiedente è gestore dell'impianto o Partner</t>
  </si>
  <si>
    <t>Abbreviazione dell'impianto/centrale</t>
  </si>
  <si>
    <t>Riduzione PM + ricavi sul mercato di riferimento</t>
  </si>
  <si>
    <t>Premio di mercato prima della riduzione MP/30 [CHF]</t>
  </si>
  <si>
    <t>Premio di mercato dopo riduzione MP/30 [CHF]</t>
  </si>
  <si>
    <t>Dati relativi agli impianti che vendono elettricità a titolo di servizio universale</t>
  </si>
  <si>
    <t>Nei casi con servizio universale occorre indicare la vendita effettiva a titolo di servizio universale per impianto idroelettrico di grandi dimensioni nonché il prezzo medio per tale vendita (art. 94 cpv.  3 lett. d ed e OPEn)</t>
  </si>
  <si>
    <t>Vendita effettiva di elettricità a partire da fonte idroelettrica svizzera a titolo di servizio universale, dati analoghi ai dati forniti alla ElCom (con costi coperti e costi non coperti)</t>
  </si>
  <si>
    <t>Vendite totali nel servizio universale di tutte le centrali elettriche della presente domanda e di altre centrali</t>
  </si>
  <si>
    <t>Potenza massima erogata dal generatore</t>
  </si>
  <si>
    <t>Quota del richiedente</t>
  </si>
  <si>
    <t>Produzione annua quota del richiedente</t>
  </si>
  <si>
    <t>Vendita nel servizio universale</t>
  </si>
  <si>
    <t>teoricamente in base a una quota premio di mercato di 
100 %</t>
  </si>
  <si>
    <t>effettivamente secondo i dati del richiedente</t>
  </si>
  <si>
    <t>Costi di produzione secondo la verifica dei costi da parte della Elcom ai sensi della LAEl</t>
  </si>
  <si>
    <t>Costi di produzione secondo la direttiva sul premio di mercato</t>
  </si>
  <si>
    <t>Totale / valore medio ponderato</t>
  </si>
  <si>
    <t xml:space="preserve"> Solo impianti con costi di produzione coperti</t>
  </si>
  <si>
    <t xml:space="preserve"> Solo impianti con costi di produzione non coperti</t>
  </si>
  <si>
    <t>Vendita a titolo di servizio universale da parte degli impianti 1 - 10 della presente domanda</t>
  </si>
  <si>
    <t>teoricamente in base a una quota premio di mercato di:</t>
  </si>
  <si>
    <t>Costi di produzione secondo la direttiva coperti?</t>
  </si>
  <si>
    <t>Commenti</t>
  </si>
  <si>
    <t>Vendita a titolo di servizio universale da parte di altri impianti idroelettrici (&gt; 10 MW) del richiedente</t>
  </si>
  <si>
    <t>Impianti propri per la produzione di elettricità a partire da energie rinnovabili che non beneficiano di sostegno e che fanno parte del servizio universale</t>
  </si>
  <si>
    <t>Riduzione della deduzione per il servizio universale secondo l'articolo 91 capoverso 2 OPEn</t>
  </si>
  <si>
    <t>Condizioni:</t>
  </si>
  <si>
    <t>- Elettricità generata a partire da energie rinnovabili</t>
  </si>
  <si>
    <t>- Non ancora sostenuta (ad es. sistema di rimunerazione per l'immissione di elettricità)</t>
  </si>
  <si>
    <t>- Immissione nel servizio universale del richiedente</t>
  </si>
  <si>
    <t>Qualora esistano già tabelle di simili impianti, possono essere presentate le medesime anziché inserire ogni singolo impianto nella tabella sottostante. A tale scopo è necessario che:
- le informazioni richieste siano contenute in tali tabelle;
- per ogni tipologia di impianto (impianto idroelettrico di piccola dimensione, impianto eolico, impianto fotovoltaico, ...) vengano presentate tabelle separate;
- per tabella separata siano indicati gli importi totali (MW, GWh), specificando il riferimento a una riga della tabella sottostante.</t>
  </si>
  <si>
    <t>N.</t>
  </si>
  <si>
    <t>Nome impianto</t>
  </si>
  <si>
    <t>Ubicazione</t>
  </si>
  <si>
    <t>Tipologia di impianto</t>
  </si>
  <si>
    <t>Potenza massima erogata dal generatore / inverter</t>
  </si>
  <si>
    <t>Impianto idroelettrico di piccola dimensione / potenza meccanica lorda media</t>
  </si>
  <si>
    <t>Commenti UFE</t>
  </si>
  <si>
    <t>Commenti richiedente</t>
  </si>
  <si>
    <t>Giustificativo (diritto di utilizzazione, rapporto di gestione)</t>
  </si>
  <si>
    <t>Impianti terzi per la produzione di elettricità a partire da energie rinnovabili che non beneficiano di sostegno e che fanno parte del servizio universale</t>
  </si>
  <si>
    <t xml:space="preserve"> Riduzione della deduzione per il servizio universale secondo l'articolo 91 capoverso 2 OPEn</t>
  </si>
  <si>
    <t xml:space="preserve">Condizioni: </t>
  </si>
  <si>
    <t>- Elettricità generata da energie rinnovabili</t>
  </si>
  <si>
    <t>- Non ancora sostenuta (ad es. sistema di rimunerazione per l'immissione di elettricità, contributo d'investimento ecc.)</t>
  </si>
  <si>
    <t>- Contratti a medio e lungo termine, ovvero almeno 3 anni, garanzia di origine compresa</t>
  </si>
  <si>
    <t>- Ritiro dell'elettricità secondo l'articolo 15 LEne</t>
  </si>
  <si>
    <t>Data contratto d'acquisto</t>
  </si>
  <si>
    <t>Accludere in allegato il contratto d'acquisto</t>
  </si>
  <si>
    <t>Avvertenza: inserire soltanto i valori (clic col tasto destro -&gt; Inserire i contenuti -&gt; Valori)</t>
  </si>
  <si>
    <t>Anno</t>
  </si>
  <si>
    <t>Nomi delle centrali</t>
  </si>
  <si>
    <t>Produzione netta</t>
  </si>
  <si>
    <t>Totale</t>
  </si>
  <si>
    <t>Reddito di riferimento  (lordo)</t>
  </si>
  <si>
    <t>Energia di pompaggio</t>
  </si>
  <si>
    <t>Energia di pompaggio a prezzi di mercato</t>
  </si>
  <si>
    <t>Procura per il rilascio di informazioni</t>
  </si>
  <si>
    <t>Il richiedente è rappresentante di una centrale elettrica</t>
  </si>
  <si>
    <t>Persona autorizzata a fornire informazioni su questa KW</t>
  </si>
  <si>
    <t>Persona delegata avente diritto all'informazione</t>
  </si>
  <si>
    <t>Per l'esame della domanda, l'UFE può prendere in consegna i dati e le informazioni del rappresentante autorizzato della centrale:</t>
  </si>
  <si>
    <t>Organizzazione</t>
  </si>
  <si>
    <t>Data</t>
  </si>
  <si>
    <t>A. Dati inerenti all'impianto e alle centrali</t>
  </si>
  <si>
    <t>A1. Dati dell'impianto</t>
  </si>
  <si>
    <t>Nome dell'impianto (il richiedente deve specificare, se non è nell'elenco)</t>
  </si>
  <si>
    <t>Abbreviazione proposta (il richiedente deve specificare, se non è nell'elenco)</t>
  </si>
  <si>
    <t>Comune di ubicazione</t>
  </si>
  <si>
    <t>Cantone di ubicazione</t>
  </si>
  <si>
    <t>Diritto di utilizzazione</t>
  </si>
  <si>
    <t>Data inizio diritto di utilizzazione</t>
  </si>
  <si>
    <t>Fine del diritto di utilizzazione</t>
  </si>
  <si>
    <t>Numero di centrali</t>
  </si>
  <si>
    <t>Quota appartenente alla sovranità svizzera</t>
  </si>
  <si>
    <t>Potenza meccanica lorda media</t>
  </si>
  <si>
    <t>Sistema cantonale dei canoni per i diritti d'acqua</t>
  </si>
  <si>
    <t>Potenza installata delle turbine</t>
  </si>
  <si>
    <t>Consumo proprio elettricità (esclusa energia di pompaggio)</t>
  </si>
  <si>
    <t>Perdite di rete (incl. del trasformatore)</t>
  </si>
  <si>
    <t>Cessione della sostituzione di accumulo di acqua / energia di scambio</t>
  </si>
  <si>
    <t>Fornitore / destinatario di energia di cessione della sostituzione di accumul di acqua / energia di scambio</t>
  </si>
  <si>
    <t>Energia annua a disposizione dei destinatari d'energia</t>
  </si>
  <si>
    <t>Quote di proprietà</t>
  </si>
  <si>
    <t>Ripartizione di energia spettante ai destinatari</t>
  </si>
  <si>
    <t>Periodo d'esercizio</t>
  </si>
  <si>
    <t>Data approvazione bilancio separato impianto</t>
  </si>
  <si>
    <t>Norma contabile</t>
  </si>
  <si>
    <t>A2. Dati delle centrali</t>
  </si>
  <si>
    <t>Nome della centrale (o impianto singolo conformemente all'art.88 OPEn)</t>
  </si>
  <si>
    <t>N. centrale sulla WASTA</t>
  </si>
  <si>
    <t>Collegamento sul piano idraulico e ottimizzazione congiunta disponibili</t>
  </si>
  <si>
    <t>Produzione netta di tutte le centrali</t>
  </si>
  <si>
    <t>Produzione netta degli impianti con collegamento sul piano idraulico e ottimizzati congiuntamente</t>
  </si>
  <si>
    <t>Diritto a RU/RIC</t>
  </si>
  <si>
    <t>Ricavi da RU/RIC anno</t>
  </si>
  <si>
    <t>Ricavi dall'indennizzo per risanamenti secondo la legge sulla protezione delle acque</t>
  </si>
  <si>
    <t>Ricavi da altre misure di sostegno da parte degli enti pubblici</t>
  </si>
  <si>
    <t>B. Costi di produzione</t>
  </si>
  <si>
    <t>B 1. Costi e ricavi d'esercizio</t>
  </si>
  <si>
    <t>Altri ricavi d'esercizio (senza sostegni)</t>
  </si>
  <si>
    <t>Attivazione di prestazioni proprie</t>
  </si>
  <si>
    <t>Costi specifici dell'energia di pompaggio a prezzo di mercato</t>
  </si>
  <si>
    <t>Costi energia di pompaggio a prezzo di mercato</t>
  </si>
  <si>
    <t>Costi per l'acquisto di energia</t>
  </si>
  <si>
    <t>Costi per l'utilizzazione della rete</t>
  </si>
  <si>
    <t>Materiale e prestazioni di terzi</t>
  </si>
  <si>
    <t>Costi per il personale</t>
  </si>
  <si>
    <t>Totale costi d'esercizio</t>
  </si>
  <si>
    <t>B2. Costi del capitale</t>
  </si>
  <si>
    <t>Prassi di ammortamento</t>
  </si>
  <si>
    <t>Ammortamenti ordinari</t>
  </si>
  <si>
    <t>Ammortamenti straordinari</t>
  </si>
  <si>
    <t>Capitale circolante impianto</t>
  </si>
  <si>
    <t>Debiti a breve termine dell'impianto</t>
  </si>
  <si>
    <t>Capitale circolante netto dell'impianto</t>
  </si>
  <si>
    <t>Costi calcolatori del capitale</t>
  </si>
  <si>
    <t xml:space="preserve">Totale costi del capitale computabili </t>
  </si>
  <si>
    <t xml:space="preserve">Ricavo non realizzato per la fornitura d'energia a titolo gratuito o a un canone ridotto </t>
  </si>
  <si>
    <t>Costi per il canone annuo</t>
  </si>
  <si>
    <t>Imposte sull'utile società partner</t>
  </si>
  <si>
    <t>Imposte sull'utile computabili ai sensi dell'articolo 90 OPEn</t>
  </si>
  <si>
    <t>Imposte sul capitale</t>
  </si>
  <si>
    <t>Altre imposte computabili</t>
  </si>
  <si>
    <t>Canoni d'acqua (incluse le imposte sugli impianti idroelettrici e altre tasse equivalenti)</t>
  </si>
  <si>
    <t>Totale tasse e imposte</t>
  </si>
  <si>
    <t>Utile d’esercizio annuale</t>
  </si>
  <si>
    <t>Totale costi di produzione computabili</t>
  </si>
  <si>
    <t>Totale costi di produzione specifici</t>
  </si>
  <si>
    <t>Costi di produzione quota del richiedente</t>
  </si>
  <si>
    <t>C. Ricavi</t>
  </si>
  <si>
    <t>Ricavi di riferimento impianto</t>
  </si>
  <si>
    <t>Ricavi di riferimento specifici</t>
  </si>
  <si>
    <t>Ricavi totali quota richiedente</t>
  </si>
  <si>
    <t xml:space="preserve">D. Costi di produzione non coperti </t>
  </si>
  <si>
    <t>Costi di produzione non coperti</t>
  </si>
  <si>
    <t>Costi di produzione non coperti specifici</t>
  </si>
  <si>
    <t>Costi di produzione non coperti decurtati</t>
  </si>
  <si>
    <t>Costi di produzione non coperti quota del richiedente</t>
  </si>
  <si>
    <t>E. Ricavi del mercato di riferimento</t>
  </si>
  <si>
    <t xml:space="preserve">Prezzi d'elettricità scaricati da EEX il: </t>
  </si>
  <si>
    <t>Ricavi del mercato di riferimento  [CHF]</t>
  </si>
  <si>
    <t>Tutte le centrali</t>
  </si>
  <si>
    <t>Dedotti gli impianti non collegati sul piano idraulico o ottimizzati congiuntamente</t>
  </si>
  <si>
    <t>Dedotti gli impianti RIC</t>
  </si>
  <si>
    <t xml:space="preserve">Valido per il impianto </t>
  </si>
  <si>
    <t>Si prega dapprima di inserire la produzione di energia nel foglio di calcolo E_prod_Eingabe per questa centrale elettrica! Se il richiedente non è rappresentante della centrale, i dati vengono automaticamente acquisiti dalla centrale elettrica del rappresentante durante la revisione della domanda. Il richiedente deve solo riempire i campi ridotti. Le cifre chiave che finiscono in -G devono essere riprese dal rappresentante della centrale. La capacità lorda è decisiva per il MP, per cui le centrale con una capacità installata di 10 MW o più possono apparire nella lista.</t>
  </si>
  <si>
    <t>Se la KW non è disponibile nella lista, si prega di spuntare:</t>
  </si>
  <si>
    <t>Inserire solo se la centrale elettrica non è nella lista</t>
  </si>
  <si>
    <t xml:space="preserve">Si prega di inserire solo se la centrale non è inclusa nella lista. Impostare di nuovo la selezione su "Please select" in modo da adottare l'abbreviazione suggerita. </t>
  </si>
  <si>
    <t>Allegare alla domanda contratto che attesta il diritto di utilizzazione.
Qualora né concessione né diritto acquisito, specificare nei commenti.</t>
  </si>
  <si>
    <t>Al più presto alla fine in caso di differenze specifiche delle centrali.</t>
  </si>
  <si>
    <t>Indicare il canone per i diritti d'acqua o altre tasse cantonali equivalenti.</t>
  </si>
  <si>
    <t>Deve essere dedotto dalla produzione netta</t>
  </si>
  <si>
    <t>Devono essere dedotti sia le perdite di rete che di trasformatore nonché il consumo proprio.</t>
  </si>
  <si>
    <t>Indicare tutte le quantità di energia. Se ci sono diverse quantità di energia, prego elencarle in dettaglio in A.5.xxx.7 e trasferire il totale</t>
  </si>
  <si>
    <t>Consegna da chi a chi?</t>
  </si>
  <si>
    <t>Quota della fornitura d'energia dall'impianto; 
se vuoto = uguale alle quote di proprietà.</t>
  </si>
  <si>
    <t>Includere il contratto di accettazione e la conferma dell'assunzione die rischi da parte del gestore e del proprietario / partner nell'allegato</t>
  </si>
  <si>
    <t>Possibili soltanto anno civile o anno idrologico (1° ottobre – 30 settembre), per tutte le centrali stesso parametro.</t>
  </si>
  <si>
    <t>Allegare bilancio separato dell'impianto.</t>
  </si>
  <si>
    <t>Allegare planimetria dell'impianto</t>
  </si>
  <si>
    <t>Prendere in considerazione soltanto gli impianti con collegamento sul piano idraulico e ottimizzati congiuntamente</t>
  </si>
  <si>
    <t>Puramente informativo</t>
  </si>
  <si>
    <t>Conformemente alla direttiva dell'UFE sui costi d'esercizio e del capitale computabili</t>
  </si>
  <si>
    <t>Riportare i valori con segno positivo per tutti i tipi di costo. Il segno iniziale sarà coretto nella formula. Valori negativi rappresentano ricavi o costi negativi. In caso di dati divergenti rispetto al rapporto di gestione occorre compilare il modulo dell'allegato A.5.x.7</t>
  </si>
  <si>
    <t>In caso di importanti variazioni in termini di cifre rispetto agli anni precedenti o di divergenze rispetto al rapporto di gestione occorre compilare il modulo dell'allegato A.5.x.7.</t>
  </si>
  <si>
    <t>Possono essere presi in considerazione i valori residui delle concessioni.</t>
  </si>
  <si>
    <t>Occorre indicare prestiti a breve termine che non producono interessi. Capitali a breve termine che producono interessi (tra cui anche prestiti a lungo termine con scadenza entro un anno) non devono essere indicati. Cfr. direttiva n. 3.2.2.</t>
  </si>
  <si>
    <t>Secondo la direttiva n. 3.2.2. il capitale circolante netto (capitale circolante meno il capitale di terzi a breve termine che non produce interessi) è necessario per l'esercizio e può essere preso in considerazione nella domanda.</t>
  </si>
  <si>
    <t>Da considerare</t>
  </si>
  <si>
    <t xml:space="preserve">Non è computabile. È indicato esclusivamente per motivi di completezza. </t>
  </si>
  <si>
    <t>Se si ritiene che le imposte sull'utile debbano essere computabili, si prega di allegare la motivazione per la quale sussistono degli utili effettivi nonostante la differenza tra costi di produzione e prezzi di mercato.</t>
  </si>
  <si>
    <t>Imposte sugli immobili. Altre imposte.</t>
  </si>
  <si>
    <t>Esame plausiblità</t>
  </si>
  <si>
    <t>Osservazioni plausibilità</t>
  </si>
  <si>
    <t>Esame materiale</t>
  </si>
  <si>
    <t>Commenti esame materiale</t>
  </si>
  <si>
    <t xml:space="preserve">•  La differenza tra i costi di produzione (art. 90 OPEn) e i ricavi sul mercato di riferimento (art. 89 OPEn) è sempre rilevante per valutare se una centrale ha costi di produzione non coperti. I prezzi di acquisto effettivi, definiti nei contratti specifi delle centrali elettriche, vengono utilizzati solo per valutare chi si assume il rischio di costi di prozuione non coperti. Se l'energia viene rivenduta a costi di produzione o condizioni simili, il rischio di costi di produzione non coperti viene trasferito all'acquirente. </t>
  </si>
  <si>
    <t>• Se è necessario valutare le quantità di energia, questo deve sempre essere fatto utilizzando il prezzo sul mercato di riferimento. A seconda della risoluzione temporale della produzione si possono utilizzare il prezzo medio annuo, la media stagionale, i valori mensili o valori orari del prezzo del mercato di riferimento.</t>
  </si>
  <si>
    <t>Procuration et droit d'accès</t>
  </si>
  <si>
    <t>Le requérant est le représentant de l'installation hydroélectrique</t>
  </si>
  <si>
    <t>Personne habilitée à recevoir des informations sur cette installation hydroélectrique</t>
  </si>
  <si>
    <t>Personne habilitée à fournir des informations par procuration</t>
  </si>
  <si>
    <t>Pour l'examen de la demande, l'OFEN peut reprendre les données et les indications du représentant de l'installation hydroélectrique de :</t>
  </si>
  <si>
    <t>Fournisseur / destinataire de l'énergie de compensation pour retenue d'eau / énergie de remplacement</t>
  </si>
  <si>
    <t>Energie annuelle à disposition des acquéreurs d'énergie</t>
  </si>
  <si>
    <t>Energie annuelle à disposition des bénéficiaires d'énergie (indication du requérant)</t>
  </si>
  <si>
    <t>Structure de propriété</t>
  </si>
  <si>
    <t>Structure d'acquisition d'énergie de l'installation hydroélectrique</t>
  </si>
  <si>
    <t>Part d'énergie acquise par le requérant</t>
  </si>
  <si>
    <t>Rapport du requérant avec l'installation hydroélectrique</t>
  </si>
  <si>
    <t>Exercice comptable</t>
  </si>
  <si>
    <t>Date du bouclement individuel révisé de l'installation hydroélectrique</t>
  </si>
  <si>
    <t>Norme comptable</t>
  </si>
  <si>
    <t>A2. Informations sur les centrales</t>
  </si>
  <si>
    <t>Nom de la centrale (ou installation individuelle au sens de l'art. 88 OEneR)</t>
  </si>
  <si>
    <t>N° de centrale dans la SAHE</t>
  </si>
  <si>
    <t>Lien hydraulique et optimisation conjointe existants</t>
  </si>
  <si>
    <t>Production nette de toutes les centrales</t>
  </si>
  <si>
    <t>Production nette d'installations reliées sur le plan hydraulique et optimisées conjointement</t>
  </si>
  <si>
    <t>Perception de la RU/RPC</t>
  </si>
  <si>
    <t>Revenus de la RU/RPC pour l'année</t>
  </si>
  <si>
    <t>Revenus issus des indemnités d'assainissement selon la loi sur la protection des eaux</t>
  </si>
  <si>
    <t>Revenus issus des autres subventions des pouvoirs publics</t>
  </si>
  <si>
    <t xml:space="preserve">B. Informations sur les coûts de revient </t>
  </si>
  <si>
    <t>B 1. Produits et coûts d'exploitation</t>
  </si>
  <si>
    <t>Autres revenus d'exploitation (sans encouragement)</t>
  </si>
  <si>
    <t>Prestations propres activées</t>
  </si>
  <si>
    <t>Coûts spécifiques de l'énergie de pompage au prix du marché</t>
  </si>
  <si>
    <t>Coûts de l'énergie de pompage au prix du marché</t>
  </si>
  <si>
    <t>Charges liées à l'énergie</t>
  </si>
  <si>
    <t>Coûts d'utilisation du réseau</t>
  </si>
  <si>
    <t>Matériel et prestations de tiers</t>
  </si>
  <si>
    <t>Charges de personnel</t>
  </si>
  <si>
    <t>Total des coûts d'exploitation</t>
  </si>
  <si>
    <t>B2. Coûts de capital</t>
  </si>
  <si>
    <t>Méthode d'amortissement</t>
  </si>
  <si>
    <t>Amortissements réguliers</t>
  </si>
  <si>
    <t>Amortissements exceptionnels</t>
  </si>
  <si>
    <t>Fonds de roulement de l'installation hydroélectrique</t>
  </si>
  <si>
    <t>Engagements à court terme de l'installation hydroélectrique</t>
  </si>
  <si>
    <t>Fonds de roulement net de l'installation hydroélectrique</t>
  </si>
  <si>
    <t>Coûts de capital théoriques</t>
  </si>
  <si>
    <t>Total des coûts de capital imputables</t>
  </si>
  <si>
    <t>B3. Redevances et impôts</t>
  </si>
  <si>
    <t>Produit non réalisé dû à l'énergie fournie à titre gratuit ou à un tarif préférentiel</t>
  </si>
  <si>
    <t>Charges liées aux prestations de concession annuelles récurrentes</t>
  </si>
  <si>
    <t>Impôts sur le bénéfice au niveau de l'entreprise partenaire</t>
  </si>
  <si>
    <t>Impôts sur le bénéfice imputables en vertu de l'art. 90 OEneR</t>
  </si>
  <si>
    <t>Impôts sur le capital</t>
  </si>
  <si>
    <t>Autres impôts imputables</t>
  </si>
  <si>
    <t>Redevance hydraulique (y c. impôts des centrales et autres redevances équivalentes)</t>
  </si>
  <si>
    <t>Total des redevances et impôts</t>
  </si>
  <si>
    <t>Bénéfice annuel</t>
  </si>
  <si>
    <t>Total des coûts de revient imputables</t>
  </si>
  <si>
    <t>Total des coûts de revient spécifiques</t>
  </si>
  <si>
    <t>Coûts de revient de la part du requérant</t>
  </si>
  <si>
    <t>C. Informations sur les revenus</t>
  </si>
  <si>
    <t>Revenus de l'installation hydroélectrique sur le marché de référence</t>
  </si>
  <si>
    <t xml:space="preserve">Revenus spécifiques sur le marché de référence </t>
  </si>
  <si>
    <t>Revenus totaux de la part du requérant</t>
  </si>
  <si>
    <t>D. Informations sur les coûts de revient non couverts</t>
  </si>
  <si>
    <t>Coûts de revient non couverts</t>
  </si>
  <si>
    <t>Coûts de revient spécifiques non couverts</t>
  </si>
  <si>
    <t>Coûts de revient spécifiques non couverts (arrondis)</t>
  </si>
  <si>
    <t>Coûts de revient non couverts de la part du requérant</t>
  </si>
  <si>
    <t>E. Revenus du marché de référence</t>
  </si>
  <si>
    <t xml:space="preserve">Prix de l'électricité sur l'EEX téléchargés le : </t>
  </si>
  <si>
    <t>Année</t>
  </si>
  <si>
    <t>Revenus du marché de référence  [CHF]</t>
  </si>
  <si>
    <t>Toutes les centrales</t>
  </si>
  <si>
    <t>Déduction faite des installations qui ne sont pas reliées sur le plan hydraulique ou optimisées conjointement</t>
  </si>
  <si>
    <t>Déduction faite des installations RPC</t>
  </si>
  <si>
    <t>valable pour l'installation hydroélectrique</t>
  </si>
  <si>
    <t>Si le CE ne figure pas dans la liste, veuillez cocher :</t>
  </si>
  <si>
    <t>Ne remplir que si l'installation hydroélectrique ne figure pas dans la liste</t>
  </si>
  <si>
    <t>Redevance hydraulique ou calcul de toutes les taxes cantonales équivalentes</t>
  </si>
  <si>
    <t>est à déduire de la production nette</t>
  </si>
  <si>
    <t>Déduire les pertes de conduction et les pertes des transformateurs ainsi que les besoins propres</t>
  </si>
  <si>
    <t>Indiquer toutes les quantités d'énergie. S'il y a plusieurs quantités d'énergie, veuillez en dresser la liste détaillée au point A.5.xxx.7 et reporter la somme.</t>
  </si>
  <si>
    <t>Livraison de qui à qui ?</t>
  </si>
  <si>
    <t>Indication de tous les acquéreurs d'énergie de l'installation hydroélectrique;
si vide = comme la structure de propriété</t>
  </si>
  <si>
    <t>Joindre le contrat de reprise et la confirmation de la prise en charge des risques par l'exploitant et le propriétaire / partenaire</t>
  </si>
  <si>
    <t>Uniquement par année civile ou hydraulique (1er oct. au 30 sept.), identique pour toutes les centrales.</t>
  </si>
  <si>
    <t>Joindre les comptes annuels de l'installation.</t>
  </si>
  <si>
    <t>Joindre le contrat relatif au droit d'utilisation</t>
  </si>
  <si>
    <t>Seules les installations reliées hydrauliquement et optimisées ensemble sont prises en compte.</t>
  </si>
  <si>
    <t>Purement informatif</t>
  </si>
  <si>
    <t>Selon la directive de l'OFEN sur les coûts d'exploitation et de capital imputables.</t>
  </si>
  <si>
    <t xml:space="preserve">Saisir des valeurs positives pour toutes les catégories de coûts. Les signes sont corrigés dans la formule de la somme. Les valeurs négatives signifient des produits négatifs, respectivement des charges négatives. En cas de données différentes de celles du rapport annuel, le formulaire d'annexe suivant doit être rempli : </t>
  </si>
  <si>
    <t>En cas de modifications importantes des montants par rapport aux années précédentes ou de différences par rapport au rapport annuel (RA), le formulaire d'annexe A.5..7 doit être rempli. Veuillez cliquer sur le lien suivant pour le télécharger :</t>
  </si>
  <si>
    <t>Les valeurs résiduelles des concessions doivent être prises en compte.</t>
  </si>
  <si>
    <t>Les prêts à court terme et ne portant pas intérêt doivent être indiqués. Les capitaux à court terme portant intérêt (y compris les prêts à long terme dont l'échéance est inférieure à un an) ne doivent pas être indiqués. Voir point 3.2.2 de la directive.</t>
  </si>
  <si>
    <t>Conformément au point 3.2.2 de la directive, le fonds de roulement net (le fonds de roulement moins les capitaux étrangers à court terme ne portant pas intérêt) est nécessaire à l'exploitation et peut être pris en compte dans la demande.</t>
  </si>
  <si>
    <t>Comptabilisées</t>
  </si>
  <si>
    <t>Pas comptabilisées. Mentionnées par souci d'exhaustivité.</t>
  </si>
  <si>
    <t>Si les impôts sur le bénéfice doivent être imputés, expliquer dans l'annexe pourquoi on observe un bénéfice malgré la différence entre coûts de revient et prix du marché.</t>
  </si>
  <si>
    <t>Taxes foncières. Taxes diverses.</t>
  </si>
  <si>
    <t>Contrôle de plausibilité</t>
  </si>
  <si>
    <t>Remarques sur la plausibilité</t>
  </si>
  <si>
    <t>Examen matériel</t>
  </si>
  <si>
    <t>Remarques examen matériel</t>
  </si>
  <si>
    <t>Allg. Informationen</t>
  </si>
  <si>
    <t>• Das Formular ist neu dreisprachig. Die Sprache kann im Tabellenblatt "Allg. Informationen" ausgewählt werden.</t>
  </si>
  <si>
    <t>übriger Betriebsaufwand (inkl. HKN)</t>
  </si>
  <si>
    <t>Autres charges d'exploitation (incl. GO)</t>
  </si>
  <si>
    <t>Altri costi d'esercizio (incl. GO)</t>
  </si>
  <si>
    <t>Rapporto richiedente - impianto</t>
  </si>
  <si>
    <t>Gestore</t>
  </si>
  <si>
    <t>Proprietario / Partner</t>
  </si>
  <si>
    <t>IAE con contratto d'acquisto</t>
  </si>
  <si>
    <t>dal procuratore della centrale</t>
  </si>
  <si>
    <t>annesso l'anno precedente</t>
  </si>
  <si>
    <t>concessione</t>
  </si>
  <si>
    <t>diritto acquisito</t>
  </si>
  <si>
    <t>diritto di disporre</t>
  </si>
  <si>
    <t>autorizzazione</t>
  </si>
  <si>
    <t>altra base giuridica (specificare nel campo commenti)</t>
  </si>
  <si>
    <t>periodo d'esercizio</t>
  </si>
  <si>
    <t>anno civile</t>
  </si>
  <si>
    <t>anno idrologico</t>
  </si>
  <si>
    <t>trad_i_Rechnungslegungsstandard</t>
  </si>
  <si>
    <t>CO</t>
  </si>
  <si>
    <t>altra (specificare nel campo commenti)</t>
  </si>
  <si>
    <t>Lineare per la durata di utilizzazione</t>
  </si>
  <si>
    <t>Lineare fino alla fine della concessione</t>
  </si>
  <si>
    <t>Degressivo</t>
  </si>
  <si>
    <t>Altra (specificare nel campo commenti)</t>
  </si>
  <si>
    <t>Tipologia</t>
  </si>
  <si>
    <t>idroelettrico</t>
  </si>
  <si>
    <t>eolico</t>
  </si>
  <si>
    <t>fotovoltaico</t>
  </si>
  <si>
    <t>Impianto agricolo di produzione di biogas</t>
  </si>
  <si>
    <t>IIR</t>
  </si>
  <si>
    <t>IDA</t>
  </si>
  <si>
    <t>Centrale elettrica a legna</t>
  </si>
  <si>
    <t>Impianto geotermico</t>
  </si>
  <si>
    <t>Altro (specificare nel campo commenti)</t>
  </si>
  <si>
    <t>Panoramica grafica etichette</t>
  </si>
  <si>
    <t>Energia idroeleetrica annua con costi non coperti</t>
  </si>
  <si>
    <t>potenziale servizio universale</t>
  </si>
  <si>
    <t>Energie rinnovabili nel servizio universale</t>
  </si>
  <si>
    <t>Energia avente diritto al premio di mercato</t>
  </si>
  <si>
    <t>Rappresentanza della centrale elettrica</t>
  </si>
  <si>
    <t>Sì</t>
  </si>
  <si>
    <t>No, il richiedente è il rappresentante accreditato della centrale</t>
  </si>
  <si>
    <t>Plausibilità</t>
  </si>
  <si>
    <t>Non i.O.</t>
  </si>
  <si>
    <t>Soddisfatta</t>
  </si>
  <si>
    <t>in chiarimento</t>
  </si>
  <si>
    <t>corretto</t>
  </si>
  <si>
    <t>Completezza</t>
  </si>
  <si>
    <t>Presente</t>
  </si>
  <si>
    <t>Non presente</t>
  </si>
  <si>
    <t>Soddisfatto</t>
  </si>
  <si>
    <t>In chiarimento</t>
  </si>
  <si>
    <t>Insufficiente</t>
  </si>
  <si>
    <t>Non necessario</t>
  </si>
  <si>
    <t>Imp. Rinn. Propri</t>
  </si>
  <si>
    <t>Imp. Rinn. Terzi</t>
  </si>
  <si>
    <t>Rapport requérant - installation</t>
  </si>
  <si>
    <t>Exploitant</t>
  </si>
  <si>
    <t>Propriétaire / Partenaire</t>
  </si>
  <si>
    <t>EAE avec contrat d'achat d'énergie</t>
  </si>
  <si>
    <t>Par le représentant de l'installation</t>
  </si>
  <si>
    <t>Annexé l'année précédente</t>
  </si>
  <si>
    <t>Concession</t>
  </si>
  <si>
    <t>Droit acquis</t>
  </si>
  <si>
    <t>Droit de disposition</t>
  </si>
  <si>
    <t>Autorisation</t>
  </si>
  <si>
    <t>Autre base juridique (à préciser dans le champ "remarques")</t>
  </si>
  <si>
    <t>Période d'exercice comptable</t>
  </si>
  <si>
    <t>Année civile</t>
  </si>
  <si>
    <t>Année hydrologique</t>
  </si>
  <si>
    <t>Autre (à préciser dans le champ "remarques")</t>
  </si>
  <si>
    <t>Méthodologie d'amortissement</t>
  </si>
  <si>
    <t>Linéaire sur la durée d'utilisation</t>
  </si>
  <si>
    <t>Linéaire jusqu'à la fin de la concession</t>
  </si>
  <si>
    <t>Dégressif</t>
  </si>
  <si>
    <t>Type</t>
  </si>
  <si>
    <t>Petite hydroélectricité</t>
  </si>
  <si>
    <t>Eolien</t>
  </si>
  <si>
    <t>Photovoltaïque</t>
  </si>
  <si>
    <t>Installation de biogaz agricole</t>
  </si>
  <si>
    <t>UVTD</t>
  </si>
  <si>
    <t>STEP</t>
  </si>
  <si>
    <t>Centrale électrique à bois</t>
  </si>
  <si>
    <t>Centrale géothermique</t>
  </si>
  <si>
    <t>Aperçu des graphiques d'étiquettes</t>
  </si>
  <si>
    <t>Energie hydroélectrique annuelle non rentable</t>
  </si>
  <si>
    <t>Potentiel de l'approvisionnement de base</t>
  </si>
  <si>
    <t>Déduction ajustée de l'approvisionnement de base</t>
  </si>
  <si>
    <t>Renouvelables en approvisionnement de base</t>
  </si>
  <si>
    <t>Représentation de l'installation hydroélectrique</t>
  </si>
  <si>
    <t>Non, le requérant est lui-même le représentant de l'installation hydroélectrique</t>
  </si>
  <si>
    <t>Plausibilité</t>
  </si>
  <si>
    <t>En o.</t>
  </si>
  <si>
    <t>Pas en o.</t>
  </si>
  <si>
    <t>Ajusté</t>
  </si>
  <si>
    <t>En cours de clarification</t>
  </si>
  <si>
    <t>Corrigé</t>
  </si>
  <si>
    <t>Exhaustivité</t>
  </si>
  <si>
    <t>Disponible</t>
  </si>
  <si>
    <t>Non disponible</t>
  </si>
  <si>
    <t>Complété</t>
  </si>
  <si>
    <t>Insuffisant</t>
  </si>
  <si>
    <t>Pas nécessaire</t>
  </si>
  <si>
    <t>Costi di produzioni di altri WKA nel serivizio universale</t>
  </si>
  <si>
    <t>Falls Gesuchsteller nicht kraftwerksbevollmächtigt ist, aber am Kraftwerk beteiligt ist, bitte Kästchen in Zelle C5 nicht ankreuzen. Die kraftwerkspezifischen Daten werden automatisch vom Kraftwerksbevollmächtigten während der Gesuchsprüfung übernommen</t>
  </si>
  <si>
    <t>Si le requérant n'est pas le représenant de l'installation hydroélectrique, mais qu'il en a une participation, veuillez ne pas cocher la case de la cellule C5. Les données spécifiques à l'installation hydroélectrique sont automatiquement reprises par le représentant de l'installation hydroélectrique lors de l'examen de la demande.</t>
  </si>
  <si>
    <t xml:space="preserve">Se il richiedente non è la persona autorizzata della centrale, ma ha è coinvolto nella centrale, si prega di non barrare la casella nella cella C5. I dati specifi della centrale elettrica sono automaticamente ripresi dal rappresentante della centrale durante l'analisi della domanda. </t>
  </si>
  <si>
    <t>Bitte zuerst die Energieproduktion im Blatt E_prod_Eingabe für dieses Kraftwerk eingeben! Falls Gesuchsteller nicht kraftwerksbevollmächtigt ist, so werden die Daten während der Gesuchsprüfung automatisch vom Kraftwerksbevollmächtigten übernommen. Der Gesuchsteller braucht nur die reduzierten Felder auszufüllen. Dabei sind Kennzahlen mit Ziffern endend auf -G vom Kraftwerksbevollmächtigten zu übernehmen. Massgebend für die MP ist die Bruttoleistung, wobei in der Liste Kraftwerke ab 10 MW installierter Leistung erscheinen können.</t>
  </si>
  <si>
    <t>• Seul le représentant de l'installation hydroélectrique doit intégralement remplir les feuilles de calcul pour les installations hydroélectriques individuelles. Si le requérant n'est pas le représentant de l'installation hydroélectrique, mais seulement le porteur du risque économique pour une partie de l'énergie de l'installation, il ne doit remplir que très peu de valeurs. 
Lors de l'examen de la demande, l'OFEN reprend toutes les autres données spécifiques à l'installation hydroélectrique à partir de la demande du représentant de l'installation hydroélectrique. Le requérant qui n'est pas le représentant de l'installation hydroélectrique doit indiquer de quelle demande les données doivent être reprises pour l'installation hydroélectrique concernée et la signer avec la date. Il confirme ainsi l'exactitude des données à reprendre.</t>
  </si>
  <si>
    <t>Contact du représentant du requérant</t>
  </si>
  <si>
    <t>• Le formulaire de demande contient désormais une liste des grandes installations hydroélectriques et des groupes d'installations. Cette liste se trouve dans les feuilles de calcul relatives aux installations hydroélectriques. Lorsqu'une grande centrale hydroélectrique est sélectionnée, un sigle de trois lettres lui est automatiquement attribué. Celui-ci est utilisé aussi bien pour l'étiquetage des lignes que pour l'étiquetage des feuilles de calcul. 
Attention : la liste contient des installations hydroélectriques/groupes d'installations dont la puissance installée est supérieure à 10 MW. Toutefois, seules les grandes installations hydroélectriques ou les groupes d'installations d'une puissance mécanique brute moyenne supérieure à 10 MW ont droit à une prime de marché. Le requérant doit dans tous les cas démontrer que les installations pour lesquelles il dépose une demande remplissent toutes les conditions d'éligibilité.</t>
  </si>
  <si>
    <t xml:space="preserve">Les soussignés confirment par leur signature, l'exactitude de toutes les données figurant dans la demande de prime de marché et qu'ils ont téléchargé la demande de prime de marché, y compris toutes les annexes, sur la plateforme Sharepoint destinée à la prime de marché, à la date indiquée ci-dessous. La demande est ainsi validée en vue de son traitement par l'OFEN.
Attention : la demande n'est considérée comme définitivement déposée que lorsque le présent fichier Excel et toutes les annexes, sont téléchargés sur la plateforme Sharepoint et que la déclaration signée est remise à l'OFEN avant le 31 mai, le cachet de la poste faisant foi.
Procuration pour le dépôt de la demande
Si le requérant traite la demande de prime de marché par l'intermédiaire d'un tiers, il convient de désigner l'organisation et la personne concernées sur la feuille "Requérant". Une procuration correspondante doit être jointe à la demande. 
Un modèle de cette procuration peut être téléchargé sous https://www.bfe.admin.ch/bfe/fr/home/mesures-d-encouragement/energies-renouvelables/prime-de-marche-destinee-grande-hydraulique.html
Procuration pour la fourniture d'informations sur les installations hydroélectriques individuelles
Les personnes désignées dans les feuilles concernant les installations hydroélectriques sous la rubrique "autorisée à fournir des informations sur cette installation hydroélectrique", sont habilitées à fournir à l'OFEN ou à AFRY Suisse SA, mandatée par l'OFEN pour le traitement des demandes, tous les renseignements nécessaires à l'examen de la demande concernant l'installation hydroélectrique.
</t>
  </si>
  <si>
    <t>Confirmation concernant l'électricité provenant d'installations de tiers pour la contre-déduction à la déduction pour l'approvisionnement de base: l'électricité renouvelable non subventionnée provenant d'installations de tiers dans l'approvisionnement de base et inscrite dans la feuille "Inst. tierces d'ER" du formulaire de demande, est reprise conformément à l'article 15 LEne ou la reprise repose sur des contrats à moyen ou long terme et les garanties d'origine correspondantes peuvent être fournies sur demande.</t>
  </si>
  <si>
    <t>Plage d'impression</t>
  </si>
  <si>
    <t>Veuillez d'abord saisir la production d'énergie dans la feuille "Saisie_prod_énergie" pour cette installation hydroélectrique. Si le requérant n’est pas le représentant de l’installation hydroélectrique, les données du représentant de l’installation hydroélectrique seront automatiquement reprises lors de l’examen de la demande. Le requérant ne doit remplir que les champs réduits. Ces champs réduits sont indiqués par un code se terminant par -G. La liste contient des installations hydroélectriques/groupes d’installations dont la puissance installée est supérieure à 10 MW. La puissance mécanique brute moyenne est cependant déterminante pour avoir droit à la prime de marché.</t>
  </si>
  <si>
    <t>Proposition d'un sigle de trois lettres (indication du requérant si ne figure pas dans la liste)</t>
  </si>
  <si>
    <t>A ne saisir que si l'installation hydroélectrique ne figure pas dans la liste. Sélectionner à nouveau « Prière de sélectionner » pour que l’abréviation proposée soit reprise.</t>
  </si>
  <si>
    <t>Joindre à la demande le contrat relatif au droit d’utilisation à la demande.
Veuillez signaler l'absence de concession ou de droit applicable dans la case destinée aux remarques.</t>
  </si>
  <si>
    <t>Date de fin de concession, au plus tôt, en cas de différence entre les différentes centrales.</t>
  </si>
  <si>
    <t>Zahl aus Position xxx / 19 einzutragen, kommuniziert durch Kraftwerksbevollmächtigter</t>
  </si>
  <si>
    <t>Numéro de la position xxx / 19 à inscrire, communiqué par le représentant de l'installation hydroélectrique</t>
  </si>
  <si>
    <t>Cifra da inserire dalla posizione xxx / 19, comunicato dal rappresentante della centrale</t>
  </si>
  <si>
    <t>KW</t>
  </si>
  <si>
    <t>CE</t>
  </si>
  <si>
    <t xml:space="preserve">Per verificare le informazioni specifiche delle centrali.
</t>
  </si>
  <si>
    <t>Si prega di compilare dapprima i fogli delle centrali !</t>
  </si>
  <si>
    <t>Commenti:</t>
  </si>
  <si>
    <t>Remarques:</t>
  </si>
  <si>
    <t>Energia con diritto al premio di mercato [GWh]</t>
  </si>
  <si>
    <t>[Oui/Non]</t>
  </si>
  <si>
    <t>[Si/No]</t>
  </si>
  <si>
    <t>Kraftwerke Linth-Limmern  Glarus</t>
  </si>
  <si>
    <t>KLG</t>
  </si>
  <si>
    <t>Ja/Oui/Si</t>
  </si>
  <si>
    <t>Datenübertrag aus Excel Produktionsprofil "MP 24.xxx GF_E-prod"</t>
  </si>
  <si>
    <t>Transfert de données du profil de production Excel "MP 24.xxx GF_E-prod"</t>
  </si>
  <si>
    <t>Riporto di dati dal profilo di produzione Excel «PM 24.xxx GF_prod_e»</t>
  </si>
  <si>
    <t>Weiter sind die folgenden Punkte für das Marktprämienjahr 2024 zu beachten:</t>
  </si>
  <si>
    <t>En outre, les points suivants doivent être pris en compte pour l'année de demande 2024 :</t>
  </si>
  <si>
    <t>Pre l'anno premio di mercato 2024, si segnalano inoltre i seguenti punti:</t>
  </si>
  <si>
    <t>•	La langue peut être changée dans la feuille de calcul "Informations générales". La langue dans les différentes feuilles de calcul ne change toutefois qu'après avoir cliqué sur la feuille concernée et après la première saisie de valeurs dans la feuille. Il peut arriver que des erreurs de référence apparaissent lors de la modification de la langue. Dans ce cas, veuillez vous assurer que toutes les feuilles sont paramétrées dans la même langue. 
•	Pour les informations spécifiques à l'installation hydroélectrique, le formulaire de demande fait la distinction entre le représentant de l'installation hydroélectrique et les autres requérants qui assument le risque de coûts de production non couverts pour une partie de l'énergie produite par la centrale. Chaque requérant remplit intégralement les fiches relatives à l'installation hydroélectrique et les données de production d'énergie pour les grandes installations hydroélectriques pour lesquelles il est le représentant. Pour les grandes installations hydroélectriques pour lesquelles le requérant n'est pas le représentant, il ne doit pas saisir de profils de production d'énergie et doit ne remplir que peu de valeurs dans les fiches des installations hydroélectriques.
Il est recommandé de saisir les données dans l'ordre suivant :
1. saisir d'abord les données de production dans le formulaire Excel distinct "MP.24.xxx.A-5.x.8_E-prod.xlsm" et reporter ensuite les données dans la feuille de calcul "Saisie_prod_énergie" de ce formulaire. (supprimé pour les grandes installations hydroélectriques pour lesquelles le requérant n'est pas le représentant de l'installation hydroélectrique).
2. il est ensuite possible de sélectionner les installations hydroélectriques correspondantes dans les fiches techniques des installations hydroélectriques et de compléter les informations nécessaires.
3. remplir enfin les autres feuilles (annexes, approvisionnement de base, énergies renouvelables propres et de tiers, ...).
Dans cet ordre, les données saisies sont reliées à de nouvelles feuilles afin de ne pas devoir les saisir à nouveau. Dans les feuilles suivantes, les mêmes données sont verrouillées et ne peuvent pas être modifiées. En respectant cet ordre, on garantit qu'au moment de l'édition des feuilles, toutes les cellules contenant des liens de données présentent toujours les valeurs déjà saisies.</t>
  </si>
  <si>
    <t>•	La lingua può essere cambiata nella scheda "Informazioni generali". Tuttavia, la lingua nei singoli fogli di calcolo cambia solo dopo aver cliccato sul rispettivo foglio e dopo il primo inserimento di valore nel foglio. Può succedere che si verifichino errori di riferimento quando si cambia la lingua. In questo caso, assicuratevi che tutti i fogli siano impostati nella stessa lingua. 
•	Per le informazioni specifiche della centrale, nel formulario di domanda si fa una distinzione tra la parte autorizzata e gli altri richiedenti che sostengono il rischio di costi di produzione non coperti per una parte dell'energia della centrale. Ogni richiedente deve compilare integralmente le schede delle centrali e i dati di produzione di energia per le grandi centrale idroelettriche per le quali è autorizzato. Per i grandi impianti idroelettrici per i quali il richiedente non è autorizzato, non deve registrare alcun profilo di produzione di energia e deve solo compilare pochissimo valori nelle schede della centrale.
Si raccomanda di registrare i dati nel seguente ordine:
1.	Inserire prima i dati di produzione nel modulo Excel separato "MP.24.xxx.A-5.x.8_E_prod.xlsm" e quindi i dati nel foglio di calcolo "Input prod e" di quest modulo (non si applica se il richiedente non è autorizzato ad alimentare una centrale).
2.	Le centrali corrispondenti possono quindi essere selezionate e integrate nelle schede tecniche delle centrali.
3.	Infine compilare le restanti schede (annessi, servizio universale, energie rinnovabili proprie e di terzi,...)
I dati inseriti vengono collegati ai nuovi fogli in questo ordine in modo che non debbano essere reinseriti. Gli stessi dati sono bloccati nei seguenti fogli di calcolo e non possono essere modificati. L'adesione a questa sequenza garantisce che quando i fogli di calcolo vengono elaborati, tutte le celle con collegamento dati abbiano sempre i valori già inseriti.</t>
  </si>
  <si>
    <t>Übertrag der Energieproduktionsdaten aus dem Excel-File 
"MP.24.xxx.A-5.x.8_E_prod.xlsm"</t>
  </si>
  <si>
    <t>Report des données sur la production énergétique, du fichier Excel "MP.24.xxx.A-5.x.8_E_prod.xlsm"</t>
  </si>
  <si>
    <t>Inserimento/riporto dei dati sulla produzione energetica dal file Excel 
"MP.24.xxx.A-5.x.8_E_prod.xlsm"</t>
  </si>
  <si>
    <t>MP.24.xxx</t>
  </si>
  <si>
    <t>Testierte Abschlüsse Stufe Kraftwerk 2019 - 2023 (nur Abschlüsse die nicht bereits im Vorjahr eingereicht wurden)</t>
  </si>
  <si>
    <t>Conto annuale certificato dalla società di revisione a livello dell'impianto per gli anni  2019 - 2023 (soltanto i conti che non sono già stati presentati l'anno precedente)</t>
  </si>
  <si>
    <t>Comptes révisés de l'installation hydroélectrique de 2019 à 2023 (seuls les comptes qui n'ont pas déjà été fournis l'année dernière)</t>
  </si>
  <si>
    <t>Jahresproduktion 2023</t>
  </si>
  <si>
    <t>Production annuelle 2023</t>
  </si>
  <si>
    <t>Produzione annua 2023</t>
  </si>
  <si>
    <t>Jahres-produktion 2023</t>
  </si>
  <si>
    <t>Bruttoproduktion Jahr 2023</t>
  </si>
  <si>
    <t>Production brute pour l'année 2023</t>
  </si>
  <si>
    <t>Produzione lorda dell'anno 2023</t>
  </si>
  <si>
    <t>Nettoproduktion Jahr 2023</t>
  </si>
  <si>
    <t>Production nette pour l'année 2023</t>
  </si>
  <si>
    <t>Produzione netta dell'anno 2023</t>
  </si>
  <si>
    <t>Anlagenrestwert per 30.09.2023 oder 31.12.2023</t>
  </si>
  <si>
    <t>Valeur résiduelle de l'installation au 30.09.2023 ou au 31.12.2023</t>
  </si>
  <si>
    <t>Valore residuo immobilizzazioni materiali per 30.09.2023 o 31.12.2023</t>
  </si>
  <si>
    <t>Restwert anrechenbare immaterielle Anlagen per 30.09.2023 oder 31.12.2023</t>
  </si>
  <si>
    <t>Valeur résiduelle des immobilisations incorporelles imputable au 30.09.2023 ou au 31.12.2023</t>
  </si>
  <si>
    <t>Valore residuo immobilizzazioni immateriali imputabili per 30.09.2023 o per 31.12.2023</t>
  </si>
  <si>
    <t xml:space="preserve">• Afin de simplifier la mise en œuvre de la prime de marché, à partir de l'année de demande 2023, toutes les prestations de concession qui sont clairement définies dans la concession et qui sont effectivement dues sont considérées comme des frais d'exploitation directement nécessaires et elles peuvent être imputées. </t>
  </si>
  <si>
    <t>• La quantité d'énergie donnant droit à la prime de marché est déterminée de la même manière que pour l'année de demande 2023, c'est-à-dire que l'énergie de concession donne droit à la prime de marché, l'énergie de restitution est déduite auprès de la centrale qui doit l'énergie et ajoutée par la centrale à qui l'énergie revient. Les pertes et l'énergie pour les besoins propres ne donnent pas droit aux primes de marché et ne doivent pas être comprises dans la production nette déclarée dans la demande.</t>
  </si>
  <si>
    <t xml:space="preserve">La quantità di energia avente diritto al premio di mercato è determinata come nel 2023. Ciò significa che l'energia di concessione ha diritto al premio di mercato, l'energia di restituzione viene sottratta dalla centrale che deve l'energia e aggiunta alla centrale che ha diritto all'energia. Le perdite e il consumo proprio non sono ammissibili al premio di mercato e non possono essere inclusi nella produzione netta dichiarata nella domanda. </t>
  </si>
  <si>
    <t>• Pour qu'il y ait interconnexion d'installations, les installations individuelles doivent être reliées entre elles par une voie hydraulique artificielle et optimisées en commun à partir de l'année de demande 2023. Dans le cas des complexes des installations hydroélectriques alpines, qui sont généralement exploités en tant qu'installations partenaires, la connexion hydraulique et l'optimisation commune sont généralement assurées. Dans le cas des installations hydroélectriques fluviales en série, la connexion hydraulique par une voie d'eau artificielle n'est généralement pas assurée. C'est pourquoi elles ne remplissent généralement pas les conditions requises pour les groupes d'installations hydrauliquement reliées.</t>
  </si>
  <si>
    <t xml:space="preserve">• Affinché un unione di impianti sia presente, i singoli impianti devono essere collegati tra loro da un corso d'acqua artificale a partire dall'anno di domanda 2023 ed essere ottimizzati congiutnamente. Nel caso di compressi di centrali elettriche alpine, che di solito vengono gestiti come impianti partner, viene solitamente dato il collegamento sul piano idraulico e l'ottimizzazione congiunta. Nel caso di centrali idroelettriche poste una dietro l'altra, di solito il collegamento sul piano idraulico non è presente attraverso un corso d'acqua artificiale. Di norma, pertanto, non soddisfano i requisiti per le reti di sistema. </t>
  </si>
  <si>
    <t>Ricavi Elcom del WKA della domanda (Cfr. direttiva n. 2.4.)</t>
  </si>
  <si>
    <t>Erlös Elcom durch WKA im vorliegenden Gesuch (vgl. Richtlinie 2.4)</t>
  </si>
  <si>
    <t>Revenu de base Elcom des installations hydroélectriques dans la présente demande (cf. directive 2.4)</t>
  </si>
  <si>
    <t>v1 2024  /  29.02.2024</t>
  </si>
  <si>
    <t>• 	Das Gesuchsformular enthält neu eine Liste der Grosswasserkraftanlagen und Anlagenverbünde. Diese Liste ist in den Tabellenblättern zu den Kraftwerken hinterlegt. Auch ist für jede Grosswasserkraftanlage ein Kürzel aus drei Buchstaben hinterlegt. Achtung: Die Liste enthält Kraftwerke/Anlagenverbünde mit einer installierten Leistung grösser als 10 MW. Anspruch auf eine Marktprämie haben jedoch nur Grosswasserkraftanlagen oder Anlagenverbünde mit einer mittleren mechanischen Bruttoleistung grösser als 10 MW. Der Gesuchsteller muss in jedem Fall darlegen, dass die Anlagen, für die er ein Gesuch stellt, alle Anspruchsvoraussetzungen erfüllen.</t>
  </si>
  <si>
    <t>• Gemäss Art. 92 Abs. 3 EnFV dürfen die Summe der Erlöse am Referenzmarkt, in der Grundversorgung und aus der Marktprämie die gesamten Gestehungskosten nicht übersteigen. Ansonsten muss die Marktprämie entsprechend reduziert werden. Die Prüfung dieser Bedingung wurde neu im Gesuchsformular im Tabellenblatt «Übersicht» umgesetzt.</t>
  </si>
  <si>
    <t xml:space="preserve">•	 Um den Vollzug der Marktprämie zu vereinfachen gelten neu alle Konzessionsleistungen, welche in der Konzession klar definiert und effektiv geschuldet sind, als unmittelbar nötige Betriebskosten und können angerechnet werden. </t>
  </si>
  <si>
    <t>•	 Die marktprämienberechtige Energiemenge wird gleich bestimmt wie im Jahr 2023. Das heisst, Konzessionsenergie ist marktprämienberechtigt, Restitutionsenergie wird beim Kraftwerk, dass die Energie schuldet abgezogen und beim Kraftwerk, dem die Energie zusteht hinzugezählt. Verluste und Eigenbedarfsenergie sind nicht marktprämienberechtigt und dürfen in der im Gesuch deklarierten Nettoproduktion nicht enthalten sein.</t>
  </si>
  <si>
    <t>• 	Wenn die Bewertung von Energiemengen notwendig ist, muss dies immer mit dem Referenzmarktpreis geschehen. Je nach zeitlicher Auflösung der Produktion kann der Jahresdurchschnittspreis, der Saisondurchschnitt, die Monatswerte oder die Stundenwerte des Referenzmarktpreises herangezogen werden.</t>
  </si>
  <si>
    <t>• 	Zur Beurteilung, ob ein Kraftwerk ungedeckte Gestehungskosten aufweist, ist immer die Differenz zwischen den Gestehungskosten (Art. 90 EnFV) und dem Referenzmarkterlös (Art. 89 EnFV) relevant. Effektive Abnahmepreise, welche in kraftwerksscharfen Verträgen definiert sind, werden nur herangezogen, um zu beurteilen, wer das Risiko ungedeckter Gestehungskosten trägt. Wird Energie zu Gestehungskosten oder ähnlichen Konditionen weiterverkauft, geht das Risiko ungedeckter Gestehungskosten an den Käufer über.</t>
  </si>
  <si>
    <t>• 	Damit ein Anlagenverbund vorliegt, müssen die Einzelanlagen ab dem Gesuchsjahr 2023 durch einen künstlichen Wasserweg miteinander verknüpft sein und gemeinsam optimiert werden. Bei alpinen Kraftwerkskomplexen, die meistens als Partnerwerk betrieben werden, ist die hydraulische Verknüpfung und gemeinsame Optimierung in der Regel gegeben. Bei hintereinanderliegenden Flusskraftwerken ist die hydraulische Verknüpfung durch einen künstlichen Wasserweg in der Regel nicht gegeben. Sie erfüllen die Anforderungen an Anlagenverbünde in der Regel nicht.</t>
  </si>
  <si>
    <t>• 	Um die Vergleichbarkeit der Gestehungskosten in der Grundversorgung und bei der Marktprämie zu gewährleisten, werden von den Gestehungskosten in der Grundversorgung 0.6 Rp./kWh für die gesamtbetrieblichen Leistungen (Overhead) abgezogen.</t>
  </si>
  <si>
    <t>• 	Afin de garantir la comparabilité des coûts de revient de l’approvisionnement de base et de la prime de marché, 0,6 centime par kilowattheure sont déduits des coûts de revient de l’approvisionnement de base pour des prestations opérationnelles globales (Overhead).</t>
  </si>
  <si>
    <t>• 	Per garantire la comparabilità dei costi di produzione nel servizio universale e del premio di mercato, dai costi di produzione nel servizio universale vengono detratti 0,6 centesimi/kWh per l'insieme dei costi overhead.</t>
  </si>
  <si>
    <t>Erlös Elcom durch WKA im vorliegenden Gesuch (vgl. RL 2.4)</t>
  </si>
  <si>
    <t>2019 / 20</t>
  </si>
  <si>
    <t>Gemeinschaftskraftwerk Inn</t>
  </si>
  <si>
    <t>GKI</t>
  </si>
  <si>
    <t xml:space="preserve">Le formulaire de demande dûment complété et toutes les "Annexes" répertoriées dans la feuille de calcul doivent être téléchargés par voie électronique sur la plateforme SharePoint destinée à la prime de marché. Les fichiers doivent être au format MS Word, MS Excel ou Adobe PDF. Une demande d'accès à la plateforme SharePoint peut être effectuée par email à l'adresse marktpraemie@bfe.admin.ch en indiquant les nom, prénom et coordonnées d'une personne de contact et le nom de l'entreprise ayant droit à la prime de marché. L'OFEN indiquera ensuite la marche à suivre pour créer un identifiant.        
La demande n'est considérée comme déposée que lorsque le formulaire de demande ainsi que toutes les annexes ont été téléchargés sur la plateforme Sharepoint et que la déclaration de validation dûment signée, accompagnée des éventuelles procurations, a été remise à l'OFEN au plus tard le 31 mai 2024, le cachet de la poste faisant foi. Chaque requérant dépose une demande comprenant la totalité de l'électricité du portefeuille pour lequel la prime de marché est demandée.
Les requérants qui ont déjà déposé une demande durant les années précédentes conservent leur numéro de demande. Seule l'année doit être remplacée (par ex. MP.24.124). Les requérants qui déposent une demande pour la première fois reçoivent leur numéro de demande en même temps que leur identifiant pour la plateforme Sharepoint.   
Le formulaire de demande peut être utilisé pour dix installations hydroélectriques au maximum. Si le portefeuille d'un requérant comprend plus de dix installations hydroélectriques, le requérant peut demander un formulaire de demande élargi auprès de l'organe d'exécution AFRY Suisse SA (lukas.schneider@afry.com).             </t>
  </si>
  <si>
    <t>Il formulario di domanda compilato e tutti gli allegati elencati nel foglio di calcolo "Allegati" devono essere caricati elettronicamente sulla piattaforma Sharepoint del premio di mercato. I file in formato MS Word, MS Excel o Adobe PDF sono attesi. Una richiesta di login per la piattaforma Sharepoint può essere fatta su marktpraemie@bfe.admin.ch. Per una domanda, il nome, il cognome e i dati di  una persona di contatto, nonché i nomi dell'azienda che ha diritto al premio di mercato devono essere inviati all'UFE in una e-mail, dopodiché l'UFE invierà le istruzioni per creare un login.
La domanda si considera presentata solo se il formulario di domanda, compresi tutti gli allegati, è stato caricata sulla piattaforma Sharepoint e la dichiarazione di liberatoria legalmente firmata, insieme ad eventuali procure, è stata presente all'UFE entro il 31 maggio 2024. Il timbro postale è decisivo. Ogni richiedente presenta una domanda che copre tutta l'elettricità del portafoglio per la quale è richiesto un premio di mercato.
I candidati che hanno già presentato domanda negli anni precedenti conserveranno il proprio numero di domanda. Solo l'anno deve essere sostituito (es. MP.24.124). I richiedenti che presentano una domanda per la prima volta ricevono il proprio numero di domanda insieme al proprio login per la piattaforma Sharepoint.  
Questo modulo di domanda può essere utilizzato per un massimo di dieci centrali elettriche. Se un richiedente ha più di dieci centrali elettriche nel proprio portafoglio, può richiedere un modulo di domanda esteso all'organo d'esecuzione AFRY Svizzera AG (lukas.schneider@afry.com)</t>
  </si>
  <si>
    <t>Richtlinie des BFE zu den für einen effizienten Betrieb unmittelbar nötigen, anrechenbaren Betriebs- und Kapitalkosten (Revidierte Version vom 29.02.2024)</t>
  </si>
  <si>
    <t>Directive de l'OFEN (version révisée du 29.04.2024) concernant les coûts d’exploitation et de capital indispensables à une exploitation efficace</t>
  </si>
  <si>
    <t>Direttiva dell'UFE sui costi d'esercizio e del capitale computabili direttamente necessari per un esercizio efficiente (versione riveduta del 29.04.2024)</t>
  </si>
  <si>
    <t>•	Im Tabellenblatt «Allg. Informationen» kann die Sprache umgestellt werden. Die Sprache in den einzelnen Tabellenblättern ändert jedoch erst nach Anklicken des jeweiligen Blattes und nach der ersten Werteingabe im Blatt. Es kann vorkommen, dass bei Änderung der Sprache Bezugsfehler auftreten. In diesem Fall vergewissern Sie sich bitte, dass alle Blätter in derselben Sprache eingestellt sind.
•	Für die kraftwerksspezifischen Informationen wird im Gesuchsformular zwischen dem Bevollmächtigten und weiteren Gesuchstellern, die das Risiko ungedeckter Gestehungskosten für einen Teil der Energie aus dem Kraftwerk tragen, unterschieden. Jeder Gesuchsteller füllt die Kraftwerksblätter und Energieproduktionsdaten für die Grosswasserkraftanlagen, für die er bevollmächtigt ist, vollständig aus. Für Grosswasserkraftanlagen, für die der Gesuchsteller nicht bevollmächtigt ist, muss er keine Energieproduktionsprofile erfassen und in den Kraftwerksblättern nur wenige Werte ausfüllen.
Es wird empfohlen, die Daten in der folgenden Reihenfolge zu erfassen:
1.	Zuerst die Produktionsdaten ins separate Excel-Formular "MP.24.xxx.A-5.x.8_E_prod.xlsm" eintragen und die Daten anschliessend ins Tabellenblatt "E_prod_Eingabe" dieses Formulars übertragen.  (fällt weg, falls Gesuchsteller nicht kraftwerksbevollmächtigt)
2.	Anschliessend können die entsprechenden Kraftwerke in den Kraftwerksdatenblätter ausgewählt und ergänzt werden.
3.	Zuletzt die übrigen Blätter (Anhänge, Grundversorgung, Eigene und Fremde Erneuerbare Energien,…) ausfüllen
In dieser Reihenfolge werden eingegebene Daten auf neue Blätter verknüpft, damit sie nicht neu eingegeben werden müssen. In den nachfolgenden Blättern sind dieselben Daten gesperrt und können nicht verändert werden. Bei der Einhaltung dieser Abfolge ist gewährleistet, dass beim Zeitpunkt der Bearbeitung der Blätter stets alle Zellen mit Datenverknüpfungen die bereits eingegebenen Werte aufweisen.</t>
  </si>
  <si>
    <t>Das ausgefüllte Gesuchsformular sowie alle im Tabellenblatt "Anhänge" aufgeführten Anhänge sind auf der Sharepoint-Plattform für die Marktprämie elektronisch hochzuladen. Erwartet werden Dateien in den Formaten MS Word, MS Excel oder Adobe PDF. Unter marktpraemie@bfe.admin.ch kann ein Antrag für ein Login für die Sharepoint-Plattform gestellt werden. Für einen Antrag müssen Vorname, Name und Kontaktdaten einer Ansprechsperson sowie der Name des marktprämienberechtigten Unternehmens in einer E-Mail ans BFE versendet werden, worauf das BFE die Anleitung zum Erstellen eines Logins verschickt. 
Das Gesuch gilt erst als eingereicht, wenn das Gesuchsformular inklusive aller Anhänge auf der Sharepoint-Plattform hochgeladen wurde und die rechtsgültig unterschriebene Freigabeerklärung zusammen mit allfälligen Vollmachten bis spätestens am 31. Mai 2024 beim BFE eingereicht wird. Massgebend ist der Poststempel. Jeder Gesuchsteller reicht ein Gesuch ein, das die gesamte Elektrizität im Portfolio umfasst, für die um Marktprämie ersucht wird.
Gesuchsteller, die bereits in vergangenen Jahren ein Gesuch eingereicht haben, behalten ihre Gesuchsnummer. Einzig die Jahreszahl ist zu ersetzen (Bsp. MP.24.124). Gesuchsteller, die erstmalig ein Gesuch einreichen, erhalten ihre Gesuchsnummer zusammen mit dem Login für die Sharepoint-Plattform. 
Dieses Gesuchsformular kann für bis zu zehn Kraftwerke benutzt werden. Hat ein Gesuchsteller mehr als zehn Kraftwerke im Portfolio, so kann er bei der Vollzugsstelle AFRY Schweiz AG (lukas.schneider@afry.com) ein erweitertes Gesuchsformular verlangen.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</si>
</sst>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64" formatCode="_(* #,##0.00_);_(* \(#,##0.00\);_(* &quot;-&quot;??_);_(@_)"/>
    <numFmt numFmtId="165" formatCode="_ * #,##0_ ;_ * \-#,##0_ ;_ * &quot;-&quot;??_ ;_ @_ "/>
    <numFmt numFmtId="166" formatCode="_ * #,##0.000_ ;_ * \-#,##0.000_ ;_ * &quot;-&quot;??_ ;_ @_ "/>
    <numFmt numFmtId="167" formatCode="0.000"/>
    <numFmt numFmtId="168" formatCode="#,##0.000_ ;\-#,##0.000\ "/>
    <numFmt numFmtId="169" formatCode="0.0"/>
    <numFmt numFmtId="170" formatCode="#,##0.00_ ;\-#,##0.00\ "/>
    <numFmt numFmtId="171" formatCode="_ * #,##0.0_ ;_ * \-#,##0.0_ ;_ * &quot;-&quot;??_ ;_ @_ "/>
    <numFmt numFmtId="172" formatCode="[$-F400]h:mm:ss\ AM/PM"/>
    <numFmt numFmtId="173" formatCode="#,##0.000"/>
    <numFmt numFmtId="174" formatCode="#,##0_ ;\-#,##0\ "/>
    <numFmt numFmtId="175" formatCode="0;;;@"/>
    <numFmt numFmtId="176" formatCode="0.000;\-0;\-"/>
    <numFmt numFmtId="177" formatCode="0;\-0;\-"/>
    <numFmt numFmtId="178" formatCode="0.00%;\-0.0;\-"/>
    <numFmt numFmtId="179" formatCode="0;\-0.0;\-"/>
    <numFmt numFmtId="180" formatCode="#,##0;\-#,##0;\-"/>
    <numFmt numFmtId="181" formatCode="#,##0.00;\-#,##0.00;\-"/>
    <numFmt numFmtId="182" formatCode="#,##0.000;\-#,##0.000;\-"/>
    <numFmt numFmtId="183" formatCode="0_ ;\-0\ "/>
  </numFmts>
  <fonts count="53" x14ac:knownFonts="1">
    <font>
      <sz val="10"/>
      <color theme="1"/>
      <name val="Arial"/>
      <family val="2"/>
    </font>
    <font>
      <sz val="10"/>
      <color theme="1"/>
      <name val="Arial"/>
      <family val="2"/>
    </font>
    <font>
      <sz val="10"/>
      <color rgb="FFFF0000"/>
      <name val="Arial"/>
      <family val="2"/>
    </font>
    <font>
      <b/>
      <sz val="10"/>
      <color theme="1"/>
      <name val="Arial"/>
      <family val="2"/>
    </font>
    <font>
      <b/>
      <sz val="11"/>
      <color theme="1"/>
      <name val="Arial"/>
      <family val="2"/>
    </font>
    <font>
      <b/>
      <sz val="12"/>
      <color theme="1"/>
      <name val="Arial"/>
      <family val="2"/>
    </font>
    <font>
      <b/>
      <sz val="14"/>
      <color theme="1"/>
      <name val="Arial"/>
      <family val="2"/>
    </font>
    <font>
      <b/>
      <sz val="16"/>
      <color theme="1"/>
      <name val="Arial"/>
      <family val="2"/>
    </font>
    <font>
      <i/>
      <sz val="10"/>
      <color rgb="FFFF0000"/>
      <name val="Arial"/>
      <family val="2"/>
    </font>
    <font>
      <b/>
      <sz val="16"/>
      <name val="Arial"/>
      <family val="2"/>
    </font>
    <font>
      <sz val="10"/>
      <name val="Arial"/>
      <family val="2"/>
    </font>
    <font>
      <b/>
      <sz val="10"/>
      <name val="Arial"/>
      <family val="2"/>
    </font>
    <font>
      <b/>
      <sz val="14"/>
      <name val="Arial"/>
      <family val="2"/>
    </font>
    <font>
      <b/>
      <sz val="11"/>
      <name val="Arial"/>
      <family val="2"/>
    </font>
    <font>
      <sz val="8"/>
      <color theme="1"/>
      <name val="Arial"/>
      <family val="2"/>
    </font>
    <font>
      <sz val="8"/>
      <name val="Arial"/>
      <family val="2"/>
    </font>
    <font>
      <sz val="9"/>
      <color indexed="81"/>
      <name val="Segoe UI"/>
      <family val="2"/>
    </font>
    <font>
      <b/>
      <sz val="9"/>
      <color indexed="81"/>
      <name val="Segoe UI"/>
      <family val="2"/>
    </font>
    <font>
      <sz val="10"/>
      <color theme="0"/>
      <name val="Arial"/>
      <family val="2"/>
    </font>
    <font>
      <b/>
      <sz val="12"/>
      <color indexed="81"/>
      <name val="Segoe UI"/>
      <family val="2"/>
    </font>
    <font>
      <sz val="12"/>
      <color indexed="81"/>
      <name val="Segoe UI"/>
      <family val="2"/>
    </font>
    <font>
      <u/>
      <sz val="10"/>
      <color theme="10"/>
      <name val="Arial"/>
      <family val="2"/>
    </font>
    <font>
      <sz val="9"/>
      <color theme="1"/>
      <name val="Verdana"/>
      <family val="2"/>
    </font>
    <font>
      <sz val="10"/>
      <name val="Verdana"/>
      <family val="2"/>
    </font>
    <font>
      <sz val="9"/>
      <color rgb="FFFF0000"/>
      <name val="Verdana"/>
      <family val="2"/>
    </font>
    <font>
      <u/>
      <sz val="10"/>
      <color theme="1"/>
      <name val="Arial"/>
      <family val="2"/>
    </font>
    <font>
      <sz val="10"/>
      <color rgb="FF00B050"/>
      <name val="Arial"/>
      <family val="2"/>
    </font>
    <font>
      <sz val="10"/>
      <color rgb="FF0070C0"/>
      <name val="Arial"/>
      <family val="2"/>
    </font>
    <font>
      <sz val="10"/>
      <color theme="0" tint="-0.249977111117893"/>
      <name val="Arial"/>
      <family val="2"/>
    </font>
    <font>
      <sz val="10"/>
      <color theme="1"/>
      <name val="Verdana"/>
      <family val="2"/>
    </font>
    <font>
      <sz val="11"/>
      <color rgb="FF000000"/>
      <name val="Calibri"/>
      <family val="2"/>
    </font>
    <font>
      <sz val="11"/>
      <color theme="1"/>
      <name val="Calibri"/>
      <family val="2"/>
      <scheme val="minor"/>
    </font>
    <font>
      <sz val="11"/>
      <color theme="0"/>
      <name val="Calibri"/>
      <family val="2"/>
      <scheme val="minor"/>
    </font>
    <font>
      <b/>
      <sz val="11"/>
      <color rgb="FF3F3F3F"/>
      <name val="Calibri"/>
      <family val="2"/>
      <scheme val="minor"/>
    </font>
    <font>
      <b/>
      <sz val="11"/>
      <color rgb="FFFA7D00"/>
      <name val="Calibri"/>
      <family val="2"/>
      <scheme val="minor"/>
    </font>
    <font>
      <sz val="11"/>
      <color rgb="FF3F3F76"/>
      <name val="Calibri"/>
      <family val="2"/>
      <scheme val="minor"/>
    </font>
    <font>
      <b/>
      <sz val="11"/>
      <color theme="1"/>
      <name val="Calibri"/>
      <family val="2"/>
      <scheme val="minor"/>
    </font>
    <font>
      <i/>
      <sz val="11"/>
      <color rgb="FF7F7F7F"/>
      <name val="Calibri"/>
      <family val="2"/>
      <scheme val="minor"/>
    </font>
    <font>
      <sz val="11"/>
      <color rgb="FF006100"/>
      <name val="Calibri"/>
      <family val="2"/>
      <scheme val="minor"/>
    </font>
    <font>
      <sz val="11"/>
      <color rgb="FF9C6500"/>
      <name val="Calibri"/>
      <family val="2"/>
      <scheme val="minor"/>
    </font>
    <font>
      <sz val="11"/>
      <color rgb="FF9C0006"/>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FA7D00"/>
      <name val="Calibri"/>
      <family val="2"/>
      <scheme val="minor"/>
    </font>
    <font>
      <sz val="11"/>
      <color rgb="FFFF0000"/>
      <name val="Calibri"/>
      <family val="2"/>
      <scheme val="minor"/>
    </font>
    <font>
      <b/>
      <sz val="11"/>
      <color theme="0"/>
      <name val="Calibri"/>
      <family val="2"/>
      <scheme val="minor"/>
    </font>
    <font>
      <b/>
      <sz val="16"/>
      <color indexed="8"/>
      <name val="Arial"/>
      <family val="2"/>
    </font>
    <font>
      <sz val="10"/>
      <color theme="0" tint="-0.34998626667073579"/>
      <name val="Arial"/>
      <family val="2"/>
    </font>
    <font>
      <b/>
      <sz val="10"/>
      <color rgb="FFFF0000"/>
      <name val="Arial"/>
      <family val="2"/>
    </font>
    <font>
      <sz val="10"/>
      <color rgb="FF0000FF"/>
      <name val="Arial"/>
      <family val="2"/>
    </font>
    <font>
      <b/>
      <sz val="10"/>
      <color theme="1"/>
      <name val="Verdana"/>
      <family val="2"/>
    </font>
    <font>
      <sz val="9"/>
      <color theme="1"/>
      <name val="Arial"/>
      <family val="2"/>
    </font>
  </fonts>
  <fills count="49">
    <fill>
      <patternFill patternType="none"/>
    </fill>
    <fill>
      <patternFill patternType="gray125"/>
    </fill>
    <fill>
      <patternFill patternType="solid">
        <fgColor theme="7" tint="0.39997558519241921"/>
        <bgColor indexed="64"/>
      </patternFill>
    </fill>
    <fill>
      <patternFill patternType="solid">
        <fgColor theme="4" tint="0.59999389629810485"/>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9" tint="0.59999389629810485"/>
        <bgColor indexed="64"/>
      </patternFill>
    </fill>
    <fill>
      <patternFill patternType="solid">
        <fgColor theme="5"/>
        <bgColor indexed="64"/>
      </patternFill>
    </fill>
    <fill>
      <patternFill patternType="solid">
        <fgColor theme="2" tint="-9.9978637043366805E-2"/>
        <bgColor indexed="64"/>
      </patternFill>
    </fill>
    <fill>
      <patternFill patternType="solid">
        <fgColor theme="0"/>
        <bgColor indexed="64"/>
      </patternFill>
    </fill>
    <fill>
      <patternFill patternType="solid">
        <fgColor rgb="FFFFFF99"/>
        <bgColor indexed="64"/>
      </patternFill>
    </fill>
    <fill>
      <patternFill patternType="solid">
        <fgColor theme="9" tint="0.7999816888943144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249977111117893"/>
        <bgColor theme="1"/>
      </patternFill>
    </fill>
    <fill>
      <patternFill patternType="solid">
        <fgColor rgb="FFFFFFCC"/>
        <bgColor indexed="64"/>
      </patternFill>
    </fill>
    <fill>
      <patternFill patternType="solid">
        <fgColor rgb="FFFFFF00"/>
        <bgColor indexed="64"/>
      </patternFill>
    </fill>
    <fill>
      <patternFill patternType="solid">
        <fgColor theme="0" tint="-4.9989318521683403E-2"/>
        <bgColor indexed="64"/>
      </patternFill>
    </fill>
    <fill>
      <patternFill patternType="solid">
        <fgColor theme="7" tint="0.39994506668294322"/>
        <bgColor indexed="64"/>
      </patternFill>
    </fill>
    <fill>
      <patternFill patternType="solid">
        <fgColor theme="7" tint="0.79998168889431442"/>
        <bgColor indexed="64"/>
      </patternFill>
    </fill>
  </fills>
  <borders count="41">
    <border>
      <left/>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thin">
        <color indexed="64"/>
      </top>
      <bottom style="medium">
        <color indexed="64"/>
      </bottom>
      <diagonal/>
    </border>
    <border>
      <left style="medium">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hair">
        <color indexed="64"/>
      </top>
      <bottom/>
      <diagonal/>
    </border>
    <border>
      <left style="thin">
        <color indexed="64"/>
      </left>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top style="medium">
        <color indexed="64"/>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hair">
        <color indexed="64"/>
      </bottom>
      <diagonal/>
    </border>
    <border>
      <left style="thin">
        <color indexed="64"/>
      </left>
      <right/>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s>
  <cellStyleXfs count="2484">
    <xf numFmtId="0" fontId="0" fillId="0" borderId="0"/>
    <xf numFmtId="164"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21" fillId="0" borderId="0" applyNumberForma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29" fillId="0" borderId="0"/>
    <xf numFmtId="164"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0" fillId="0" borderId="0"/>
    <xf numFmtId="0" fontId="10" fillId="0" borderId="0"/>
    <xf numFmtId="0" fontId="1" fillId="0" borderId="0"/>
    <xf numFmtId="0" fontId="30" fillId="0" borderId="0"/>
    <xf numFmtId="0" fontId="1" fillId="0" borderId="0"/>
    <xf numFmtId="0" fontId="30" fillId="0" borderId="0"/>
    <xf numFmtId="0" fontId="10" fillId="0" borderId="0"/>
    <xf numFmtId="0" fontId="1" fillId="0" borderId="0"/>
    <xf numFmtId="0" fontId="30" fillId="0" borderId="0"/>
    <xf numFmtId="0" fontId="30" fillId="0" borderId="0"/>
    <xf numFmtId="0" fontId="30" fillId="0" borderId="0"/>
    <xf numFmtId="0" fontId="1" fillId="0" borderId="0"/>
    <xf numFmtId="0" fontId="31" fillId="0" borderId="0"/>
    <xf numFmtId="0" fontId="31" fillId="20" borderId="0" applyNumberFormat="0" applyBorder="0" applyAlignment="0" applyProtection="0"/>
    <xf numFmtId="0" fontId="31" fillId="24" borderId="0" applyNumberFormat="0" applyBorder="0" applyAlignment="0" applyProtection="0"/>
    <xf numFmtId="0" fontId="31" fillId="28" borderId="0" applyNumberFormat="0" applyBorder="0" applyAlignment="0" applyProtection="0"/>
    <xf numFmtId="0" fontId="31" fillId="32" borderId="0" applyNumberFormat="0" applyBorder="0" applyAlignment="0" applyProtection="0"/>
    <xf numFmtId="0" fontId="31" fillId="36" borderId="0" applyNumberFormat="0" applyBorder="0" applyAlignment="0" applyProtection="0"/>
    <xf numFmtId="0" fontId="31" fillId="4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21" borderId="0" applyNumberFormat="0" applyBorder="0" applyAlignment="0" applyProtection="0"/>
    <xf numFmtId="0" fontId="31" fillId="25" borderId="0" applyNumberFormat="0" applyBorder="0" applyAlignment="0" applyProtection="0"/>
    <xf numFmtId="0" fontId="31" fillId="29" borderId="0" applyNumberFormat="0" applyBorder="0" applyAlignment="0" applyProtection="0"/>
    <xf numFmtId="0" fontId="31" fillId="33" borderId="0" applyNumberFormat="0" applyBorder="0" applyAlignment="0" applyProtection="0"/>
    <xf numFmtId="0" fontId="31" fillId="37" borderId="0" applyNumberFormat="0" applyBorder="0" applyAlignment="0" applyProtection="0"/>
    <xf numFmtId="0" fontId="31" fillId="4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2" fillId="22" borderId="0" applyNumberFormat="0" applyBorder="0" applyAlignment="0" applyProtection="0"/>
    <xf numFmtId="0" fontId="32" fillId="26" borderId="0" applyNumberFormat="0" applyBorder="0" applyAlignment="0" applyProtection="0"/>
    <xf numFmtId="0" fontId="32" fillId="30" borderId="0" applyNumberFormat="0" applyBorder="0" applyAlignment="0" applyProtection="0"/>
    <xf numFmtId="0" fontId="32" fillId="34" borderId="0" applyNumberFormat="0" applyBorder="0" applyAlignment="0" applyProtection="0"/>
    <xf numFmtId="0" fontId="32" fillId="38" borderId="0" applyNumberFormat="0" applyBorder="0" applyAlignment="0" applyProtection="0"/>
    <xf numFmtId="0" fontId="32" fillId="42" borderId="0" applyNumberFormat="0" applyBorder="0" applyAlignment="0" applyProtection="0"/>
    <xf numFmtId="0" fontId="32" fillId="19" borderId="0" applyNumberFormat="0" applyBorder="0" applyAlignment="0" applyProtection="0"/>
    <xf numFmtId="0" fontId="32" fillId="23" borderId="0" applyNumberFormat="0" applyBorder="0" applyAlignment="0" applyProtection="0"/>
    <xf numFmtId="0" fontId="32" fillId="27"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3" fillId="16" borderId="32" applyNumberFormat="0" applyAlignment="0" applyProtection="0"/>
    <xf numFmtId="0" fontId="34" fillId="16" borderId="31" applyNumberFormat="0" applyAlignment="0" applyProtection="0"/>
    <xf numFmtId="0" fontId="35" fillId="15" borderId="31" applyNumberFormat="0" applyAlignment="0" applyProtection="0"/>
    <xf numFmtId="0" fontId="36" fillId="0" borderId="36" applyNumberFormat="0" applyFill="0" applyAlignment="0" applyProtection="0"/>
    <xf numFmtId="0" fontId="37" fillId="0" borderId="0" applyNumberFormat="0" applyFill="0" applyBorder="0" applyAlignment="0" applyProtection="0"/>
    <xf numFmtId="0" fontId="38" fillId="12" borderId="0" applyNumberFormat="0" applyBorder="0" applyAlignment="0" applyProtection="0"/>
    <xf numFmtId="164" fontId="10" fillId="0" borderId="0" applyFont="0" applyFill="0" applyBorder="0" applyAlignment="0" applyProtection="0"/>
    <xf numFmtId="0" fontId="39" fillId="14" borderId="0" applyNumberFormat="0" applyBorder="0" applyAlignment="0" applyProtection="0"/>
    <xf numFmtId="0" fontId="31" fillId="18" borderId="35" applyNumberFormat="0" applyFont="0" applyAlignment="0" applyProtection="0"/>
    <xf numFmtId="0" fontId="31" fillId="18" borderId="35" applyNumberFormat="0" applyFont="0" applyAlignment="0" applyProtection="0"/>
    <xf numFmtId="0" fontId="31" fillId="18" borderId="35" applyNumberFormat="0" applyFont="0" applyAlignment="0" applyProtection="0"/>
    <xf numFmtId="0" fontId="31" fillId="18" borderId="35" applyNumberFormat="0" applyFont="0" applyAlignment="0" applyProtection="0"/>
    <xf numFmtId="0" fontId="31" fillId="18" borderId="35" applyNumberFormat="0" applyFont="0" applyAlignment="0" applyProtection="0"/>
    <xf numFmtId="0" fontId="31" fillId="18" borderId="35" applyNumberFormat="0" applyFont="0" applyAlignment="0" applyProtection="0"/>
    <xf numFmtId="0" fontId="31" fillId="18" borderId="35" applyNumberFormat="0" applyFont="0" applyAlignment="0" applyProtection="0"/>
    <xf numFmtId="0" fontId="40" fillId="13" borderId="0" applyNumberFormat="0" applyBorder="0" applyAlignment="0" applyProtection="0"/>
    <xf numFmtId="0" fontId="10" fillId="0" borderId="0"/>
    <xf numFmtId="0" fontId="10" fillId="0" borderId="0"/>
    <xf numFmtId="0" fontId="10" fillId="0" borderId="0"/>
    <xf numFmtId="0" fontId="31" fillId="0" borderId="0"/>
    <xf numFmtId="0" fontId="31" fillId="0" borderId="0"/>
    <xf numFmtId="0" fontId="31" fillId="0" borderId="0"/>
    <xf numFmtId="0" fontId="31" fillId="0" borderId="0"/>
    <xf numFmtId="0" fontId="31" fillId="0" borderId="0"/>
    <xf numFmtId="0" fontId="31" fillId="0" borderId="0"/>
    <xf numFmtId="0" fontId="10" fillId="0" borderId="0"/>
    <xf numFmtId="0" fontId="41" fillId="0" borderId="28" applyNumberFormat="0" applyFill="0" applyAlignment="0" applyProtection="0"/>
    <xf numFmtId="0" fontId="42" fillId="0" borderId="29" applyNumberFormat="0" applyFill="0" applyAlignment="0" applyProtection="0"/>
    <xf numFmtId="0" fontId="43" fillId="0" borderId="30" applyNumberFormat="0" applyFill="0" applyAlignment="0" applyProtection="0"/>
    <xf numFmtId="0" fontId="43" fillId="0" borderId="0" applyNumberFormat="0" applyFill="0" applyBorder="0" applyAlignment="0" applyProtection="0"/>
    <xf numFmtId="0" fontId="44" fillId="0" borderId="33" applyNumberFormat="0" applyFill="0" applyAlignment="0" applyProtection="0"/>
    <xf numFmtId="0" fontId="45" fillId="0" borderId="0" applyNumberFormat="0" applyFill="0" applyBorder="0" applyAlignment="0" applyProtection="0"/>
    <xf numFmtId="0" fontId="46" fillId="17" borderId="34" applyNumberFormat="0" applyAlignment="0" applyProtection="0"/>
    <xf numFmtId="0" fontId="1" fillId="0" borderId="0"/>
    <xf numFmtId="0" fontId="1" fillId="0" borderId="0"/>
    <xf numFmtId="0" fontId="1" fillId="0" borderId="0"/>
    <xf numFmtId="9" fontId="10" fillId="0" borderId="0" applyFont="0" applyFill="0" applyBorder="0" applyAlignment="0" applyProtection="0"/>
    <xf numFmtId="0" fontId="10" fillId="0" borderId="0"/>
    <xf numFmtId="0" fontId="1" fillId="0" borderId="0"/>
    <xf numFmtId="0" fontId="1" fillId="0" borderId="0"/>
    <xf numFmtId="0" fontId="1" fillId="0" borderId="0"/>
    <xf numFmtId="0" fontId="30" fillId="0" borderId="0"/>
    <xf numFmtId="0" fontId="30" fillId="0" borderId="0"/>
    <xf numFmtId="0" fontId="30" fillId="0" borderId="0"/>
    <xf numFmtId="0" fontId="1" fillId="0" borderId="0"/>
    <xf numFmtId="0" fontId="1" fillId="0" borderId="0"/>
    <xf numFmtId="0" fontId="1" fillId="0" borderId="0"/>
    <xf numFmtId="164" fontId="1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1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cellStyleXfs>
  <cellXfs count="910">
    <xf numFmtId="0" fontId="0" fillId="0" borderId="0" xfId="0"/>
    <xf numFmtId="0" fontId="0" fillId="0" borderId="0" xfId="0"/>
    <xf numFmtId="166" fontId="0" fillId="6" borderId="0" xfId="1" applyNumberFormat="1" applyFont="1" applyFill="1" applyAlignment="1">
      <alignment horizontal="right"/>
    </xf>
    <xf numFmtId="0" fontId="0" fillId="0" borderId="4" xfId="0" applyBorder="1" applyAlignment="1">
      <alignment vertical="center" wrapText="1"/>
    </xf>
    <xf numFmtId="166" fontId="0" fillId="0" borderId="10" xfId="1" applyNumberFormat="1" applyFont="1" applyFill="1" applyBorder="1" applyAlignment="1" applyProtection="1">
      <alignment horizontal="right" vertical="center"/>
    </xf>
    <xf numFmtId="166" fontId="0" fillId="0" borderId="0" xfId="1" applyNumberFormat="1" applyFont="1" applyFill="1" applyBorder="1" applyAlignment="1" applyProtection="1">
      <alignment horizontal="right" vertical="center"/>
    </xf>
    <xf numFmtId="164" fontId="0" fillId="0" borderId="7" xfId="1" applyNumberFormat="1" applyFont="1" applyFill="1" applyBorder="1" applyAlignment="1" applyProtection="1">
      <alignment horizontal="right" vertical="center"/>
    </xf>
    <xf numFmtId="164" fontId="0" fillId="0" borderId="0" xfId="1" applyNumberFormat="1" applyFont="1" applyFill="1" applyBorder="1" applyAlignment="1" applyProtection="1">
      <alignment horizontal="right" vertical="center"/>
    </xf>
    <xf numFmtId="164" fontId="0" fillId="0" borderId="10" xfId="1" applyNumberFormat="1" applyFont="1" applyFill="1" applyBorder="1" applyAlignment="1" applyProtection="1">
      <alignment horizontal="right" vertical="center"/>
    </xf>
    <xf numFmtId="0" fontId="0" fillId="0" borderId="0" xfId="0"/>
    <xf numFmtId="0" fontId="5" fillId="0" borderId="0" xfId="0" applyFont="1" applyFill="1" applyBorder="1" applyAlignment="1" applyProtection="1"/>
    <xf numFmtId="0" fontId="10" fillId="0" borderId="0" xfId="0" applyFont="1" applyProtection="1"/>
    <xf numFmtId="0" fontId="3" fillId="0" borderId="2" xfId="0" applyFont="1" applyFill="1" applyBorder="1" applyAlignment="1" applyProtection="1">
      <alignment horizontal="left" vertical="center"/>
    </xf>
    <xf numFmtId="0" fontId="2" fillId="0" borderId="0" xfId="0" applyFont="1" applyAlignment="1" applyProtection="1">
      <alignment vertical="center"/>
    </xf>
    <xf numFmtId="14" fontId="0" fillId="2" borderId="16" xfId="0" applyNumberFormat="1" applyFill="1" applyBorder="1" applyAlignment="1" applyProtection="1">
      <alignment vertical="center"/>
      <protection locked="0"/>
    </xf>
    <xf numFmtId="0" fontId="14" fillId="0" borderId="1" xfId="0" applyFont="1" applyFill="1" applyBorder="1" applyAlignment="1" applyProtection="1">
      <alignment horizontal="center" vertical="center"/>
    </xf>
    <xf numFmtId="0" fontId="0" fillId="2" borderId="16" xfId="0" applyFill="1" applyBorder="1" applyAlignment="1" applyProtection="1">
      <alignment vertical="center"/>
      <protection locked="0"/>
    </xf>
    <xf numFmtId="0" fontId="28" fillId="0" borderId="2" xfId="0" applyFont="1" applyFill="1" applyBorder="1" applyAlignment="1" applyProtection="1">
      <alignment horizontal="center" vertical="center" textRotation="90" wrapText="1"/>
    </xf>
    <xf numFmtId="0" fontId="0" fillId="6" borderId="1" xfId="0" applyFont="1" applyFill="1" applyBorder="1" applyProtection="1"/>
    <xf numFmtId="0" fontId="28" fillId="11" borderId="0" xfId="0" applyFont="1" applyFill="1" applyBorder="1" applyAlignment="1" applyProtection="1">
      <alignment horizontal="center"/>
    </xf>
    <xf numFmtId="0" fontId="0" fillId="2" borderId="0" xfId="0" applyFill="1" applyAlignment="1" applyProtection="1">
      <alignment horizontal="left" vertical="center" wrapText="1"/>
      <protection locked="0"/>
    </xf>
    <xf numFmtId="0" fontId="10" fillId="0" borderId="0" xfId="0" applyFont="1" applyAlignment="1" applyProtection="1">
      <alignment wrapText="1"/>
    </xf>
    <xf numFmtId="0" fontId="0" fillId="0" borderId="0" xfId="0" applyBorder="1" applyAlignment="1" applyProtection="1">
      <alignment horizontal="right" vertical="center" indent="1"/>
    </xf>
    <xf numFmtId="0" fontId="0" fillId="0" borderId="0" xfId="0" applyAlignment="1" applyProtection="1">
      <alignment horizontal="left" vertical="center"/>
    </xf>
    <xf numFmtId="167" fontId="0" fillId="2" borderId="25" xfId="1" applyNumberFormat="1" applyFont="1" applyFill="1" applyBorder="1" applyAlignment="1" applyProtection="1">
      <alignment vertical="center" wrapText="1"/>
      <protection locked="0"/>
    </xf>
    <xf numFmtId="0" fontId="28" fillId="6" borderId="7" xfId="0" applyFont="1" applyFill="1" applyBorder="1" applyAlignment="1" applyProtection="1">
      <alignment horizontal="center"/>
    </xf>
    <xf numFmtId="0" fontId="0" fillId="0" borderId="0" xfId="0" applyFill="1" applyAlignment="1" applyProtection="1">
      <alignment vertical="center"/>
    </xf>
    <xf numFmtId="173" fontId="10" fillId="6" borderId="1" xfId="0" applyNumberFormat="1" applyFont="1" applyFill="1" applyBorder="1" applyAlignment="1" applyProtection="1">
      <alignment horizontal="right" vertical="center" indent="1"/>
    </xf>
    <xf numFmtId="166" fontId="0" fillId="2" borderId="1" xfId="1370" applyNumberFormat="1" applyFont="1" applyFill="1" applyBorder="1" applyAlignment="1" applyProtection="1">
      <alignment horizontal="center" vertical="center" wrapText="1"/>
      <protection locked="0"/>
    </xf>
    <xf numFmtId="164" fontId="0" fillId="2" borderId="1" xfId="1" applyNumberFormat="1" applyFont="1" applyFill="1" applyBorder="1" applyAlignment="1" applyProtection="1">
      <alignment horizontal="right" vertical="center"/>
      <protection locked="0"/>
    </xf>
    <xf numFmtId="0" fontId="0" fillId="0" borderId="0" xfId="0" applyFont="1" applyAlignment="1" applyProtection="1">
      <alignment vertical="top"/>
    </xf>
    <xf numFmtId="0" fontId="0" fillId="0" borderId="0" xfId="0" applyAlignment="1" applyProtection="1">
      <alignment vertical="center"/>
    </xf>
    <xf numFmtId="0" fontId="0" fillId="10" borderId="7" xfId="0" applyFill="1" applyBorder="1" applyProtection="1"/>
    <xf numFmtId="167" fontId="10" fillId="6" borderId="1" xfId="0" applyNumberFormat="1" applyFont="1" applyFill="1" applyBorder="1" applyAlignment="1" applyProtection="1">
      <alignment horizontal="right" vertical="center" indent="1"/>
    </xf>
    <xf numFmtId="166" fontId="0" fillId="2" borderId="25" xfId="1" applyNumberFormat="1" applyFont="1" applyFill="1" applyBorder="1" applyAlignment="1" applyProtection="1">
      <alignment vertical="center" wrapText="1"/>
      <protection locked="0"/>
    </xf>
    <xf numFmtId="0" fontId="7" fillId="0" borderId="0" xfId="0" applyFont="1" applyFill="1" applyAlignment="1" applyProtection="1">
      <alignment horizontal="left"/>
    </xf>
    <xf numFmtId="0" fontId="0" fillId="0" borderId="0" xfId="0" applyBorder="1" applyAlignment="1" applyProtection="1">
      <alignment vertical="center"/>
    </xf>
    <xf numFmtId="175" fontId="0" fillId="2" borderId="1" xfId="0" applyNumberFormat="1" applyFill="1" applyBorder="1" applyAlignment="1" applyProtection="1">
      <alignment horizontal="left" vertical="center" wrapText="1"/>
      <protection locked="0"/>
    </xf>
    <xf numFmtId="0" fontId="0" fillId="0" borderId="1" xfId="0" applyBorder="1" applyAlignment="1" applyProtection="1">
      <alignment horizontal="center" vertical="center" textRotation="90" wrapText="1"/>
    </xf>
    <xf numFmtId="0" fontId="0" fillId="0" borderId="0" xfId="0" applyAlignment="1" applyProtection="1">
      <alignment horizontal="center" vertical="center"/>
    </xf>
    <xf numFmtId="0" fontId="0" fillId="2" borderId="16" xfId="0" applyFill="1" applyBorder="1" applyAlignment="1" applyProtection="1">
      <alignment vertical="center" wrapText="1"/>
      <protection locked="0"/>
    </xf>
    <xf numFmtId="0" fontId="0" fillId="0" borderId="15" xfId="0" applyFill="1" applyBorder="1" applyAlignment="1" applyProtection="1">
      <alignment horizontal="center" vertical="center" textRotation="90" wrapText="1"/>
    </xf>
    <xf numFmtId="0" fontId="0" fillId="3" borderId="1" xfId="0" applyFont="1" applyFill="1" applyBorder="1" applyProtection="1"/>
    <xf numFmtId="0" fontId="0" fillId="0" borderId="0" xfId="0" applyFont="1" applyProtection="1"/>
    <xf numFmtId="0" fontId="0" fillId="0" borderId="0" xfId="0" applyBorder="1" applyAlignment="1" applyProtection="1">
      <alignment horizontal="center" vertical="center"/>
    </xf>
    <xf numFmtId="0" fontId="0" fillId="0" borderId="0" xfId="0" applyFill="1" applyProtection="1"/>
    <xf numFmtId="10" fontId="10" fillId="2" borderId="16" xfId="2" applyNumberFormat="1" applyFont="1" applyFill="1" applyBorder="1" applyAlignment="1" applyProtection="1">
      <alignment vertical="center" wrapText="1"/>
      <protection locked="0"/>
    </xf>
    <xf numFmtId="0" fontId="3" fillId="0" borderId="0" xfId="0" applyFont="1" applyFill="1" applyBorder="1" applyAlignment="1" applyProtection="1">
      <alignment vertical="top"/>
    </xf>
    <xf numFmtId="0" fontId="3" fillId="3" borderId="0" xfId="0" applyFont="1" applyFill="1" applyAlignment="1" applyProtection="1"/>
    <xf numFmtId="0" fontId="2" fillId="0" borderId="0" xfId="0" applyFont="1" applyProtection="1"/>
    <xf numFmtId="14" fontId="0" fillId="2" borderId="25" xfId="0" applyNumberFormat="1" applyFill="1" applyBorder="1" applyAlignment="1" applyProtection="1">
      <alignment vertical="center"/>
      <protection locked="0"/>
    </xf>
    <xf numFmtId="0" fontId="0" fillId="0" borderId="0" xfId="0" applyBorder="1" applyAlignment="1" applyProtection="1">
      <alignment vertical="center" wrapText="1"/>
    </xf>
    <xf numFmtId="173" fontId="10" fillId="2" borderId="1" xfId="0" applyNumberFormat="1" applyFont="1" applyFill="1" applyBorder="1" applyAlignment="1" applyProtection="1">
      <alignment horizontal="right" vertical="center" indent="1"/>
      <protection locked="0"/>
    </xf>
    <xf numFmtId="0" fontId="0" fillId="2" borderId="1" xfId="0" applyFill="1" applyBorder="1" applyAlignment="1" applyProtection="1">
      <alignment vertical="center" wrapText="1"/>
      <protection locked="0"/>
    </xf>
    <xf numFmtId="0" fontId="0" fillId="0" borderId="1" xfId="0" applyFont="1" applyBorder="1" applyProtection="1"/>
    <xf numFmtId="166" fontId="0" fillId="2" borderId="16" xfId="1" applyNumberFormat="1" applyFont="1" applyFill="1" applyBorder="1" applyAlignment="1" applyProtection="1">
      <alignment vertical="center" wrapText="1"/>
      <protection locked="0"/>
    </xf>
    <xf numFmtId="0" fontId="0" fillId="0" borderId="0" xfId="0" applyFill="1" applyBorder="1" applyAlignment="1" applyProtection="1">
      <alignment horizontal="center" vertical="center" textRotation="90" wrapText="1"/>
    </xf>
    <xf numFmtId="0" fontId="3" fillId="0" borderId="0" xfId="0" applyFont="1" applyAlignment="1" applyProtection="1">
      <alignment horizontal="left" vertical="center"/>
    </xf>
    <xf numFmtId="0" fontId="0" fillId="0" borderId="0" xfId="0" quotePrefix="1" applyFont="1" applyAlignment="1" applyProtection="1">
      <alignment horizontal="center" vertical="top" wrapText="1"/>
    </xf>
    <xf numFmtId="0" fontId="7" fillId="3" borderId="0" xfId="0" applyFont="1" applyFill="1" applyAlignment="1" applyProtection="1"/>
    <xf numFmtId="166" fontId="1" fillId="2" borderId="1" xfId="1370" applyNumberFormat="1" applyFont="1" applyFill="1" applyBorder="1" applyAlignment="1" applyProtection="1">
      <alignment horizontal="center" vertical="center" wrapText="1"/>
      <protection locked="0"/>
    </xf>
    <xf numFmtId="0" fontId="10" fillId="0" borderId="0" xfId="0" applyFont="1" applyFill="1" applyAlignment="1" applyProtection="1">
      <alignment vertical="center"/>
    </xf>
    <xf numFmtId="0" fontId="3" fillId="0" borderId="0" xfId="0" applyFont="1" applyBorder="1" applyAlignment="1" applyProtection="1">
      <alignment horizontal="left" vertical="center"/>
    </xf>
    <xf numFmtId="0" fontId="0" fillId="0" borderId="0" xfId="0" applyBorder="1" applyAlignment="1" applyProtection="1">
      <alignment horizontal="right" vertical="center"/>
    </xf>
    <xf numFmtId="171" fontId="0" fillId="2" borderId="1" xfId="1" applyNumberFormat="1" applyFont="1" applyFill="1" applyBorder="1" applyAlignment="1" applyProtection="1">
      <alignment horizontal="right" vertical="center" wrapText="1"/>
      <protection locked="0"/>
    </xf>
    <xf numFmtId="0" fontId="0" fillId="0" borderId="1" xfId="0" applyFont="1" applyFill="1" applyBorder="1" applyAlignment="1" applyProtection="1">
      <alignment horizontal="center" vertical="center" textRotation="90" wrapText="1"/>
    </xf>
    <xf numFmtId="0" fontId="0" fillId="0" borderId="0" xfId="0" applyFont="1" applyAlignment="1" applyProtection="1">
      <alignment vertical="center"/>
    </xf>
    <xf numFmtId="0" fontId="6" fillId="3" borderId="0" xfId="0" applyFont="1" applyFill="1" applyAlignment="1" applyProtection="1"/>
    <xf numFmtId="0" fontId="0" fillId="0" borderId="0" xfId="0" applyAlignment="1" applyProtection="1">
      <alignment horizontal="left"/>
    </xf>
    <xf numFmtId="0" fontId="0" fillId="10" borderId="2" xfId="0" applyFill="1" applyBorder="1" applyProtection="1"/>
    <xf numFmtId="0" fontId="9" fillId="3" borderId="0" xfId="0" applyFont="1" applyFill="1" applyAlignment="1" applyProtection="1">
      <alignment horizontal="left"/>
    </xf>
    <xf numFmtId="10" fontId="0" fillId="2" borderId="25" xfId="2" applyNumberFormat="1" applyFont="1" applyFill="1" applyBorder="1" applyAlignment="1" applyProtection="1">
      <alignment vertical="center" wrapText="1"/>
      <protection locked="0"/>
    </xf>
    <xf numFmtId="165" fontId="1" fillId="2" borderId="1" xfId="516" applyNumberFormat="1" applyFont="1" applyFill="1" applyBorder="1" applyAlignment="1" applyProtection="1">
      <alignment horizontal="center" vertical="center" wrapText="1"/>
      <protection locked="0"/>
    </xf>
    <xf numFmtId="0" fontId="0" fillId="2" borderId="25" xfId="0" applyFill="1" applyBorder="1" applyAlignment="1" applyProtection="1">
      <alignment vertical="center" wrapText="1"/>
      <protection locked="0"/>
    </xf>
    <xf numFmtId="0" fontId="2" fillId="0" borderId="0" xfId="0" applyFont="1" applyFill="1" applyAlignment="1" applyProtection="1">
      <alignment vertical="center"/>
    </xf>
    <xf numFmtId="0" fontId="0" fillId="0" borderId="0" xfId="0" applyFont="1" applyFill="1" applyBorder="1" applyProtection="1"/>
    <xf numFmtId="0" fontId="0" fillId="0" borderId="0" xfId="0" applyBorder="1" applyProtection="1"/>
    <xf numFmtId="0" fontId="3" fillId="0" borderId="0" xfId="0" applyFont="1" applyAlignment="1" applyProtection="1">
      <alignment vertical="center"/>
    </xf>
    <xf numFmtId="0" fontId="0" fillId="2" borderId="26" xfId="0" applyFill="1" applyBorder="1" applyAlignment="1" applyProtection="1">
      <alignment horizontal="left" vertical="center"/>
      <protection locked="0"/>
    </xf>
    <xf numFmtId="14" fontId="0" fillId="2" borderId="0" xfId="0" applyNumberFormat="1" applyFill="1" applyAlignment="1" applyProtection="1">
      <alignment horizontal="left" vertical="center"/>
      <protection locked="0"/>
    </xf>
    <xf numFmtId="166" fontId="0" fillId="0" borderId="0" xfId="1" applyNumberFormat="1" applyFont="1" applyFill="1" applyBorder="1" applyAlignment="1" applyProtection="1">
      <alignment horizontal="center" vertical="center"/>
    </xf>
    <xf numFmtId="10" fontId="0" fillId="2" borderId="17" xfId="2" applyNumberFormat="1" applyFont="1" applyFill="1" applyBorder="1" applyAlignment="1" applyProtection="1">
      <alignment horizontal="left" vertical="center"/>
      <protection locked="0"/>
    </xf>
    <xf numFmtId="0" fontId="0" fillId="0" borderId="1" xfId="0" applyFill="1" applyBorder="1" applyAlignment="1" applyProtection="1">
      <alignment horizontal="center" vertical="center" textRotation="90" wrapText="1"/>
    </xf>
    <xf numFmtId="0" fontId="0" fillId="0" borderId="0" xfId="0" applyFont="1" applyAlignment="1" applyProtection="1"/>
    <xf numFmtId="0" fontId="25" fillId="0" borderId="0" xfId="0" applyFont="1" applyProtection="1"/>
    <xf numFmtId="0" fontId="0" fillId="0" borderId="0" xfId="0" applyAlignment="1" applyProtection="1">
      <alignment vertical="center" wrapText="1"/>
    </xf>
    <xf numFmtId="0" fontId="3" fillId="0" borderId="0" xfId="0" applyFont="1" applyProtection="1"/>
    <xf numFmtId="0" fontId="0" fillId="2" borderId="17" xfId="0" applyFill="1" applyBorder="1" applyAlignment="1" applyProtection="1">
      <alignment horizontal="left" vertical="center"/>
      <protection locked="0"/>
    </xf>
    <xf numFmtId="0" fontId="0" fillId="0" borderId="0" xfId="0" applyFill="1" applyAlignment="1" applyProtection="1">
      <alignment horizontal="center" vertical="top"/>
    </xf>
    <xf numFmtId="0" fontId="10" fillId="0" borderId="0" xfId="0" applyFont="1" applyFill="1" applyProtection="1"/>
    <xf numFmtId="166" fontId="0" fillId="0" borderId="0" xfId="1" applyNumberFormat="1" applyFont="1" applyFill="1" applyBorder="1" applyAlignment="1" applyProtection="1">
      <alignment vertical="center"/>
    </xf>
    <xf numFmtId="165" fontId="1" fillId="2" borderId="1" xfId="1370" applyNumberFormat="1" applyFont="1" applyFill="1" applyBorder="1" applyAlignment="1" applyProtection="1">
      <alignment horizontal="center" vertical="center" wrapText="1"/>
      <protection locked="0"/>
    </xf>
    <xf numFmtId="10" fontId="0" fillId="2" borderId="1" xfId="2" applyNumberFormat="1" applyFont="1" applyFill="1" applyBorder="1" applyAlignment="1" applyProtection="1">
      <alignment horizontal="right" vertical="center"/>
      <protection locked="0"/>
    </xf>
    <xf numFmtId="0" fontId="10" fillId="0" borderId="1" xfId="0" quotePrefix="1" applyFont="1" applyBorder="1" applyAlignment="1" applyProtection="1">
      <alignment horizontal="center" vertical="center" textRotation="90" wrapText="1"/>
    </xf>
    <xf numFmtId="0" fontId="0" fillId="2" borderId="1" xfId="0" applyFont="1" applyFill="1" applyBorder="1" applyProtection="1"/>
    <xf numFmtId="0" fontId="0" fillId="5" borderId="1" xfId="0" applyFont="1" applyFill="1" applyBorder="1" applyProtection="1"/>
    <xf numFmtId="10" fontId="0" fillId="2" borderId="16" xfId="2" applyNumberFormat="1" applyFont="1" applyFill="1" applyBorder="1" applyAlignment="1" applyProtection="1">
      <alignment vertical="center" wrapText="1"/>
      <protection locked="0"/>
    </xf>
    <xf numFmtId="0" fontId="28" fillId="0" borderId="13" xfId="0" applyFont="1" applyFill="1" applyBorder="1" applyAlignment="1" applyProtection="1">
      <alignment horizontal="center" vertical="center" textRotation="90" wrapText="1"/>
    </xf>
    <xf numFmtId="0" fontId="2" fillId="0" borderId="0" xfId="0" applyFont="1" applyFill="1" applyProtection="1"/>
    <xf numFmtId="166" fontId="0" fillId="2" borderId="1" xfId="1" applyNumberFormat="1" applyFont="1" applyFill="1" applyBorder="1" applyAlignment="1" applyProtection="1">
      <alignment horizontal="right" vertical="center"/>
      <protection locked="0"/>
    </xf>
    <xf numFmtId="0" fontId="0" fillId="0" borderId="1" xfId="0" applyBorder="1" applyAlignment="1" applyProtection="1">
      <alignment vertical="center"/>
    </xf>
    <xf numFmtId="0" fontId="0" fillId="10" borderId="6" xfId="0" applyFill="1" applyBorder="1" applyProtection="1"/>
    <xf numFmtId="0" fontId="0" fillId="2" borderId="25" xfId="0" applyFill="1" applyBorder="1" applyAlignment="1" applyProtection="1">
      <alignment vertical="center"/>
      <protection locked="0"/>
    </xf>
    <xf numFmtId="0" fontId="3" fillId="0" borderId="0" xfId="0" applyFont="1" applyFill="1" applyAlignment="1" applyProtection="1">
      <alignment vertical="center"/>
    </xf>
    <xf numFmtId="0" fontId="0" fillId="0" borderId="0" xfId="0" applyFont="1" applyAlignment="1" applyProtection="1">
      <alignment vertical="top" wrapText="1"/>
    </xf>
    <xf numFmtId="166" fontId="1" fillId="2" borderId="1" xfId="516" applyNumberFormat="1" applyFont="1" applyFill="1" applyBorder="1" applyAlignment="1" applyProtection="1">
      <alignment horizontal="center" vertical="center" wrapText="1"/>
      <protection locked="0"/>
    </xf>
    <xf numFmtId="2" fontId="0" fillId="2" borderId="1" xfId="1" applyNumberFormat="1" applyFont="1" applyFill="1" applyBorder="1" applyAlignment="1" applyProtection="1">
      <alignment horizontal="left" vertical="center" wrapText="1"/>
      <protection locked="0"/>
    </xf>
    <xf numFmtId="0" fontId="0" fillId="0" borderId="10" xfId="0" applyBorder="1" applyProtection="1"/>
    <xf numFmtId="20" fontId="0" fillId="2" borderId="0" xfId="0" applyNumberFormat="1" applyFill="1" applyAlignment="1" applyProtection="1">
      <alignment horizontal="left" vertical="center"/>
      <protection locked="0"/>
    </xf>
    <xf numFmtId="0" fontId="11" fillId="0" borderId="0" xfId="0" applyFont="1" applyBorder="1" applyAlignment="1" applyProtection="1">
      <alignment horizontal="left"/>
    </xf>
    <xf numFmtId="0" fontId="3" fillId="0" borderId="0" xfId="0" applyFont="1" applyFill="1" applyAlignment="1" applyProtection="1">
      <alignment horizontal="left"/>
    </xf>
    <xf numFmtId="10" fontId="0" fillId="2" borderId="26" xfId="2" applyNumberFormat="1" applyFont="1" applyFill="1" applyBorder="1" applyAlignment="1" applyProtection="1">
      <alignment horizontal="left" vertical="center"/>
      <protection locked="0"/>
    </xf>
    <xf numFmtId="0" fontId="10" fillId="0" borderId="5" xfId="0" quotePrefix="1" applyFont="1" applyBorder="1" applyAlignment="1" applyProtection="1">
      <alignment horizontal="center" vertical="center" textRotation="90" wrapText="1"/>
    </xf>
    <xf numFmtId="0" fontId="0" fillId="7" borderId="1" xfId="0" applyFont="1" applyFill="1" applyBorder="1" applyProtection="1"/>
    <xf numFmtId="0" fontId="0" fillId="0" borderId="0" xfId="0" applyProtection="1"/>
    <xf numFmtId="0" fontId="28" fillId="6" borderId="0" xfId="0" applyFont="1" applyFill="1" applyBorder="1" applyAlignment="1" applyProtection="1">
      <alignment horizontal="center"/>
    </xf>
    <xf numFmtId="0" fontId="0" fillId="10" borderId="0" xfId="0" applyFill="1" applyBorder="1" applyProtection="1"/>
    <xf numFmtId="0" fontId="0" fillId="0" borderId="2" xfId="0" applyFill="1" applyBorder="1" applyAlignment="1" applyProtection="1">
      <alignment vertical="center"/>
    </xf>
    <xf numFmtId="0" fontId="3" fillId="0" borderId="0" xfId="0" applyFont="1" applyFill="1" applyProtection="1"/>
    <xf numFmtId="167" fontId="0" fillId="2" borderId="16" xfId="1" applyNumberFormat="1" applyFont="1" applyFill="1" applyBorder="1" applyAlignment="1" applyProtection="1">
      <alignment vertical="center" wrapText="1"/>
      <protection locked="0"/>
    </xf>
    <xf numFmtId="0" fontId="0" fillId="0" borderId="0" xfId="0" applyFont="1" applyFill="1" applyBorder="1" applyAlignment="1" applyProtection="1">
      <alignment vertical="top"/>
    </xf>
    <xf numFmtId="0" fontId="0" fillId="0" borderId="0" xfId="0"/>
    <xf numFmtId="0" fontId="3" fillId="0" borderId="0" xfId="0" applyFont="1"/>
    <xf numFmtId="0" fontId="8" fillId="0" borderId="0" xfId="0" applyFont="1"/>
    <xf numFmtId="165" fontId="3" fillId="6" borderId="0" xfId="0" applyNumberFormat="1" applyFont="1" applyFill="1" applyAlignment="1">
      <alignment horizontal="right"/>
    </xf>
    <xf numFmtId="0" fontId="0" fillId="0" borderId="0" xfId="0" applyBorder="1" applyAlignment="1">
      <alignment vertical="center"/>
    </xf>
    <xf numFmtId="0" fontId="6" fillId="3" borderId="0" xfId="0" applyFont="1" applyFill="1" applyAlignment="1"/>
    <xf numFmtId="0" fontId="0" fillId="0" borderId="0" xfId="0" applyFill="1" applyAlignment="1" applyProtection="1">
      <alignment horizontal="left"/>
    </xf>
    <xf numFmtId="0" fontId="0" fillId="0" borderId="0" xfId="0" applyAlignment="1">
      <alignment horizontal="left" indent="2"/>
    </xf>
    <xf numFmtId="0" fontId="25" fillId="0" borderId="0" xfId="0" applyFont="1"/>
    <xf numFmtId="0" fontId="0" fillId="0" borderId="0" xfId="0" applyFill="1" applyAlignment="1" applyProtection="1">
      <alignment horizontal="left" vertical="center" wrapText="1"/>
    </xf>
    <xf numFmtId="0" fontId="5" fillId="0" borderId="0" xfId="0" applyFont="1" applyFill="1" applyBorder="1" applyAlignment="1" applyProtection="1">
      <alignment horizontal="left"/>
    </xf>
    <xf numFmtId="0" fontId="0" fillId="0" borderId="0" xfId="0" applyFill="1" applyAlignment="1" applyProtection="1">
      <alignment horizontal="center"/>
    </xf>
    <xf numFmtId="0" fontId="6" fillId="0" borderId="0" xfId="0" applyFont="1" applyAlignment="1" applyProtection="1">
      <alignment vertical="center"/>
    </xf>
    <xf numFmtId="0" fontId="3" fillId="0" borderId="1" xfId="0" applyFont="1" applyBorder="1" applyAlignment="1" applyProtection="1">
      <alignment vertical="center"/>
    </xf>
    <xf numFmtId="0" fontId="3" fillId="0" borderId="1" xfId="0" applyFont="1" applyBorder="1" applyAlignment="1" applyProtection="1">
      <alignment horizontal="center" vertical="center" wrapText="1"/>
    </xf>
    <xf numFmtId="0" fontId="0" fillId="0" borderId="1" xfId="0" applyBorder="1" applyAlignment="1" applyProtection="1">
      <alignment vertical="center" wrapText="1"/>
    </xf>
    <xf numFmtId="0" fontId="0" fillId="0" borderId="1" xfId="0" applyBorder="1" applyAlignment="1" applyProtection="1">
      <alignment wrapText="1"/>
    </xf>
    <xf numFmtId="0" fontId="0" fillId="0" borderId="0" xfId="0" applyAlignment="1" applyProtection="1">
      <alignment wrapText="1"/>
    </xf>
    <xf numFmtId="0" fontId="15" fillId="0" borderId="1" xfId="0" applyFont="1" applyBorder="1" applyAlignment="1" applyProtection="1">
      <alignment horizontal="center" vertical="center"/>
    </xf>
    <xf numFmtId="0" fontId="0" fillId="0" borderId="1" xfId="0" applyBorder="1" applyProtection="1"/>
    <xf numFmtId="171" fontId="0" fillId="6" borderId="1" xfId="1" applyNumberFormat="1" applyFont="1" applyFill="1" applyBorder="1" applyAlignment="1" applyProtection="1">
      <alignment vertical="center"/>
    </xf>
    <xf numFmtId="166" fontId="0" fillId="6" borderId="1" xfId="1" applyNumberFormat="1" applyFont="1" applyFill="1" applyBorder="1" applyAlignment="1" applyProtection="1">
      <alignment vertical="center"/>
    </xf>
    <xf numFmtId="166" fontId="1" fillId="6" borderId="1" xfId="1" applyNumberFormat="1" applyFont="1" applyFill="1" applyBorder="1" applyAlignment="1" applyProtection="1">
      <alignment vertical="center"/>
    </xf>
    <xf numFmtId="166" fontId="1" fillId="6" borderId="1" xfId="1" applyNumberFormat="1" applyFont="1" applyFill="1" applyBorder="1" applyAlignment="1" applyProtection="1">
      <alignment horizontal="left" vertical="center"/>
    </xf>
    <xf numFmtId="0" fontId="0" fillId="0" borderId="14" xfId="0" applyBorder="1" applyAlignment="1" applyProtection="1">
      <alignment vertical="center"/>
    </xf>
    <xf numFmtId="0" fontId="5" fillId="4" borderId="3" xfId="0" applyFont="1" applyFill="1" applyBorder="1" applyAlignment="1" applyProtection="1"/>
    <xf numFmtId="0" fontId="5" fillId="4" borderId="4" xfId="0" applyFont="1" applyFill="1" applyBorder="1" applyAlignment="1" applyProtection="1"/>
    <xf numFmtId="0" fontId="4" fillId="0" borderId="1" xfId="0" applyFont="1" applyBorder="1" applyAlignment="1" applyProtection="1">
      <alignment vertical="center"/>
    </xf>
    <xf numFmtId="0" fontId="0" fillId="0" borderId="1" xfId="0" applyBorder="1" applyAlignment="1" applyProtection="1">
      <alignment horizontal="left" vertical="center"/>
    </xf>
    <xf numFmtId="0" fontId="10" fillId="0" borderId="1" xfId="0" applyFont="1" applyBorder="1" applyAlignment="1" applyProtection="1">
      <alignment vertical="center" wrapText="1"/>
    </xf>
    <xf numFmtId="0" fontId="0" fillId="0" borderId="1" xfId="0" quotePrefix="1" applyFill="1" applyBorder="1" applyAlignment="1" applyProtection="1">
      <alignment vertical="center" wrapText="1"/>
    </xf>
    <xf numFmtId="0" fontId="0" fillId="0" borderId="1" xfId="0" applyBorder="1" applyAlignment="1" applyProtection="1"/>
    <xf numFmtId="0" fontId="10" fillId="0" borderId="1" xfId="0" applyFont="1" applyBorder="1" applyAlignment="1" applyProtection="1">
      <alignment horizontal="center" vertical="center"/>
    </xf>
    <xf numFmtId="166" fontId="1" fillId="6" borderId="14" xfId="1" applyNumberFormat="1" applyFont="1" applyFill="1" applyBorder="1" applyAlignment="1" applyProtection="1">
      <alignment vertical="center"/>
    </xf>
    <xf numFmtId="0" fontId="26" fillId="0" borderId="0" xfId="0" applyFont="1" applyProtection="1"/>
    <xf numFmtId="0" fontId="0" fillId="0" borderId="1" xfId="0" applyFill="1" applyBorder="1" applyAlignment="1" applyProtection="1">
      <alignment vertical="center"/>
    </xf>
    <xf numFmtId="0" fontId="0" fillId="0" borderId="14" xfId="0" applyFill="1" applyBorder="1" applyAlignment="1" applyProtection="1">
      <alignment vertical="center"/>
    </xf>
    <xf numFmtId="0" fontId="12" fillId="0" borderId="1" xfId="0" applyFont="1" applyBorder="1" applyAlignment="1" applyProtection="1">
      <alignment vertical="center"/>
    </xf>
    <xf numFmtId="0" fontId="0" fillId="0" borderId="12" xfId="0" applyBorder="1" applyAlignment="1" applyProtection="1">
      <alignment vertical="center"/>
    </xf>
    <xf numFmtId="0" fontId="3" fillId="0" borderId="12" xfId="0" applyFont="1" applyFill="1" applyBorder="1" applyAlignment="1" applyProtection="1">
      <alignment vertical="center"/>
    </xf>
    <xf numFmtId="0" fontId="13" fillId="0" borderId="1" xfId="0" applyFont="1" applyBorder="1" applyAlignment="1" applyProtection="1">
      <alignment vertical="center"/>
    </xf>
    <xf numFmtId="0" fontId="0" fillId="0" borderId="1" xfId="0" applyBorder="1" applyAlignment="1" applyProtection="1">
      <alignment horizontal="center"/>
    </xf>
    <xf numFmtId="0" fontId="26" fillId="0" borderId="0" xfId="0" applyFont="1" applyAlignment="1" applyProtection="1"/>
    <xf numFmtId="0" fontId="15" fillId="0" borderId="12" xfId="0" applyFont="1" applyBorder="1" applyAlignment="1" applyProtection="1">
      <alignment horizontal="center" vertical="center"/>
    </xf>
    <xf numFmtId="0" fontId="4" fillId="0" borderId="12" xfId="0" applyFont="1" applyBorder="1" applyAlignment="1" applyProtection="1">
      <alignment vertical="center"/>
    </xf>
    <xf numFmtId="0" fontId="2" fillId="0" borderId="6" xfId="0" applyFont="1" applyFill="1" applyBorder="1" applyAlignment="1" applyProtection="1">
      <alignment vertical="center"/>
    </xf>
    <xf numFmtId="0" fontId="2" fillId="0" borderId="7" xfId="0" applyFont="1" applyFill="1" applyBorder="1" applyAlignment="1" applyProtection="1">
      <alignment vertical="center"/>
    </xf>
    <xf numFmtId="0" fontId="2" fillId="0" borderId="2" xfId="0" applyFont="1" applyFill="1" applyBorder="1" applyAlignment="1" applyProtection="1">
      <alignment vertical="center"/>
    </xf>
    <xf numFmtId="0" fontId="2" fillId="0" borderId="0" xfId="0" applyFont="1" applyFill="1" applyBorder="1" applyAlignment="1" applyProtection="1">
      <alignment vertical="center"/>
    </xf>
    <xf numFmtId="0" fontId="2" fillId="0" borderId="9" xfId="0" applyFont="1" applyFill="1" applyBorder="1" applyAlignment="1" applyProtection="1">
      <alignment vertical="center"/>
    </xf>
    <xf numFmtId="0" fontId="2" fillId="0" borderId="10" xfId="0" applyFont="1" applyFill="1" applyBorder="1" applyAlignment="1" applyProtection="1">
      <alignment vertical="center"/>
    </xf>
    <xf numFmtId="10" fontId="0" fillId="0" borderId="3" xfId="0" applyNumberFormat="1" applyFill="1" applyBorder="1" applyAlignment="1" applyProtection="1">
      <alignment vertical="center"/>
    </xf>
    <xf numFmtId="165" fontId="0" fillId="6" borderId="1" xfId="1" applyNumberFormat="1" applyFont="1" applyFill="1" applyBorder="1" applyAlignment="1" applyProtection="1">
      <alignment horizontal="right" vertical="center"/>
    </xf>
    <xf numFmtId="165" fontId="0" fillId="6" borderId="1" xfId="0" applyNumberFormat="1" applyFill="1" applyBorder="1" applyAlignment="1" applyProtection="1">
      <alignment horizontal="right" vertical="center"/>
    </xf>
    <xf numFmtId="0" fontId="5" fillId="4" borderId="7" xfId="0" applyFont="1" applyFill="1" applyBorder="1" applyAlignment="1" applyProtection="1">
      <alignment horizontal="left"/>
    </xf>
    <xf numFmtId="0" fontId="6" fillId="0" borderId="1" xfId="0" applyFont="1" applyBorder="1" applyAlignment="1" applyProtection="1">
      <alignment vertical="center"/>
    </xf>
    <xf numFmtId="0" fontId="0" fillId="0" borderId="0" xfId="0" applyFill="1" applyBorder="1" applyAlignment="1" applyProtection="1">
      <alignment vertical="center"/>
    </xf>
    <xf numFmtId="0" fontId="5" fillId="4" borderId="0" xfId="0" applyFont="1" applyFill="1" applyBorder="1" applyAlignment="1" applyProtection="1">
      <alignment horizontal="left"/>
    </xf>
    <xf numFmtId="0" fontId="5" fillId="0" borderId="2" xfId="0" applyFont="1" applyFill="1" applyBorder="1" applyAlignment="1" applyProtection="1">
      <alignment horizontal="left"/>
    </xf>
    <xf numFmtId="0" fontId="26" fillId="0" borderId="0" xfId="0" applyFont="1" applyAlignment="1" applyProtection="1">
      <alignment vertical="center"/>
    </xf>
    <xf numFmtId="0" fontId="5" fillId="4" borderId="3" xfId="0" applyFont="1" applyFill="1" applyBorder="1" applyAlignment="1" applyProtection="1">
      <alignment horizontal="left"/>
    </xf>
    <xf numFmtId="0" fontId="5" fillId="4" borderId="4" xfId="0" applyFont="1" applyFill="1" applyBorder="1" applyAlignment="1" applyProtection="1">
      <alignment horizontal="left"/>
    </xf>
    <xf numFmtId="0" fontId="5" fillId="4" borderId="5" xfId="0" applyFont="1" applyFill="1" applyBorder="1" applyAlignment="1" applyProtection="1">
      <alignment horizontal="left"/>
    </xf>
    <xf numFmtId="0" fontId="6" fillId="0" borderId="3" xfId="258" applyFont="1" applyBorder="1" applyAlignment="1" applyProtection="1">
      <alignment vertical="center"/>
    </xf>
    <xf numFmtId="14" fontId="1" fillId="0" borderId="14" xfId="259" applyNumberFormat="1" applyFont="1" applyBorder="1" applyAlignment="1" applyProtection="1">
      <alignment vertical="center"/>
    </xf>
    <xf numFmtId="0" fontId="1" fillId="0" borderId="1" xfId="258" applyBorder="1" applyAlignment="1" applyProtection="1">
      <alignment vertical="center"/>
    </xf>
    <xf numFmtId="0" fontId="3" fillId="0" borderId="3" xfId="258" applyFont="1" applyBorder="1" applyAlignment="1" applyProtection="1">
      <alignment vertical="center"/>
    </xf>
    <xf numFmtId="0" fontId="0" fillId="0" borderId="3" xfId="258" applyFont="1" applyBorder="1" applyAlignment="1" applyProtection="1">
      <alignment vertical="center"/>
    </xf>
    <xf numFmtId="0" fontId="0" fillId="0" borderId="5" xfId="0" applyBorder="1" applyAlignment="1" applyProtection="1">
      <alignment vertical="center"/>
    </xf>
    <xf numFmtId="0" fontId="2" fillId="0" borderId="0" xfId="0" applyFont="1" applyFill="1" applyBorder="1" applyAlignment="1" applyProtection="1">
      <alignment horizontal="left"/>
    </xf>
    <xf numFmtId="0" fontId="0" fillId="0" borderId="5" xfId="0" applyFont="1" applyBorder="1" applyAlignment="1" applyProtection="1">
      <alignment vertical="center"/>
    </xf>
    <xf numFmtId="0" fontId="0" fillId="0" borderId="18" xfId="0" applyBorder="1" applyAlignment="1" applyProtection="1">
      <alignment vertical="center"/>
    </xf>
    <xf numFmtId="0" fontId="0" fillId="2" borderId="1" xfId="0" applyFill="1" applyBorder="1" applyAlignment="1" applyProtection="1">
      <alignment vertical="center"/>
      <protection locked="0"/>
    </xf>
    <xf numFmtId="0" fontId="10" fillId="2" borderId="5" xfId="0" quotePrefix="1" applyFont="1" applyFill="1" applyBorder="1" applyAlignment="1" applyProtection="1">
      <alignment horizontal="left" vertical="center" wrapText="1"/>
      <protection locked="0"/>
    </xf>
    <xf numFmtId="14" fontId="10" fillId="2" borderId="1" xfId="0" applyNumberFormat="1" applyFont="1" applyFill="1" applyBorder="1" applyAlignment="1" applyProtection="1">
      <alignment vertical="center"/>
      <protection locked="0"/>
    </xf>
    <xf numFmtId="165" fontId="0" fillId="2" borderId="1" xfId="1" applyNumberFormat="1" applyFont="1" applyFill="1" applyBorder="1" applyAlignment="1" applyProtection="1">
      <alignment horizontal="right" vertical="center"/>
      <protection locked="0"/>
    </xf>
    <xf numFmtId="0" fontId="14" fillId="2" borderId="1" xfId="0" applyFont="1" applyFill="1" applyBorder="1" applyAlignment="1" applyProtection="1">
      <alignment vertical="center" wrapText="1"/>
      <protection locked="0"/>
    </xf>
    <xf numFmtId="174" fontId="0" fillId="2" borderId="1" xfId="1" applyNumberFormat="1" applyFont="1" applyFill="1" applyBorder="1" applyAlignment="1" applyProtection="1">
      <alignment horizontal="right" vertical="center"/>
      <protection locked="0"/>
    </xf>
    <xf numFmtId="165" fontId="0" fillId="2" borderId="14" xfId="1" applyNumberFormat="1" applyFont="1" applyFill="1" applyBorder="1" applyAlignment="1" applyProtection="1">
      <alignment horizontal="right" vertical="center"/>
      <protection locked="0"/>
    </xf>
    <xf numFmtId="0" fontId="0" fillId="0" borderId="0" xfId="0" applyFont="1" applyBorder="1" applyAlignment="1" applyProtection="1">
      <alignment horizontal="left" vertical="center" wrapText="1"/>
    </xf>
    <xf numFmtId="0" fontId="0" fillId="0" borderId="10" xfId="0" applyFont="1" applyBorder="1" applyAlignment="1" applyProtection="1">
      <alignment horizontal="left" vertical="center" wrapText="1"/>
    </xf>
    <xf numFmtId="0" fontId="0" fillId="2" borderId="1" xfId="0" quotePrefix="1" applyFill="1" applyBorder="1" applyAlignment="1" applyProtection="1">
      <alignment horizontal="center" vertical="center" wrapText="1"/>
      <protection locked="0"/>
    </xf>
    <xf numFmtId="0" fontId="7" fillId="3" borderId="0" xfId="0" applyFont="1" applyFill="1" applyAlignment="1" applyProtection="1">
      <alignment horizontal="right"/>
    </xf>
    <xf numFmtId="0" fontId="0" fillId="0" borderId="0" xfId="0" quotePrefix="1" applyFill="1" applyAlignment="1" applyProtection="1">
      <alignment horizontal="left" vertical="top"/>
    </xf>
    <xf numFmtId="0" fontId="10" fillId="0" borderId="1" xfId="0" applyFont="1" applyBorder="1" applyAlignment="1" applyProtection="1">
      <alignment horizontal="left" vertical="center" wrapText="1"/>
    </xf>
    <xf numFmtId="0" fontId="0" fillId="0" borderId="1" xfId="0" applyBorder="1" applyAlignment="1" applyProtection="1">
      <alignment horizontal="left" vertical="center" wrapText="1"/>
    </xf>
    <xf numFmtId="165" fontId="0" fillId="2" borderId="1" xfId="1" applyNumberFormat="1" applyFont="1" applyFill="1" applyBorder="1" applyAlignment="1" applyProtection="1">
      <alignment vertical="center"/>
      <protection locked="0"/>
    </xf>
    <xf numFmtId="0" fontId="1" fillId="2" borderId="1" xfId="516" applyFont="1" applyFill="1" applyBorder="1" applyAlignment="1" applyProtection="1">
      <alignment horizontal="center" vertical="center"/>
      <protection locked="0"/>
    </xf>
    <xf numFmtId="10" fontId="0" fillId="0" borderId="0" xfId="0" applyNumberFormat="1" applyProtection="1"/>
    <xf numFmtId="0" fontId="10" fillId="0" borderId="0" xfId="0" applyFont="1" applyAlignment="1" applyProtection="1"/>
    <xf numFmtId="0" fontId="10" fillId="0" borderId="0" xfId="0" applyFont="1" applyAlignment="1" applyProtection="1">
      <alignment horizontal="right" wrapText="1"/>
    </xf>
    <xf numFmtId="0" fontId="0" fillId="0" borderId="0" xfId="0" quotePrefix="1" applyFont="1" applyProtection="1"/>
    <xf numFmtId="0" fontId="22" fillId="0" borderId="0" xfId="0" applyFont="1" applyProtection="1"/>
    <xf numFmtId="0" fontId="3" fillId="0" borderId="6" xfId="0" applyFont="1" applyBorder="1" applyAlignment="1" applyProtection="1">
      <alignment horizontal="center" vertical="center" wrapText="1"/>
    </xf>
    <xf numFmtId="0" fontId="3" fillId="0" borderId="7" xfId="0" applyFont="1" applyBorder="1" applyAlignment="1" applyProtection="1">
      <alignment horizontal="center" vertical="center" wrapText="1"/>
    </xf>
    <xf numFmtId="0" fontId="3" fillId="0" borderId="7" xfId="0" applyFont="1" applyBorder="1" applyAlignment="1" applyProtection="1">
      <alignment vertical="center" wrapText="1"/>
    </xf>
    <xf numFmtId="0" fontId="3" fillId="0" borderId="7" xfId="0" applyFont="1" applyBorder="1" applyAlignment="1" applyProtection="1">
      <alignment horizontal="left" vertical="center" wrapText="1"/>
    </xf>
    <xf numFmtId="0" fontId="3" fillId="0" borderId="8" xfId="0" applyFont="1" applyBorder="1" applyAlignment="1" applyProtection="1">
      <alignment vertical="center" wrapText="1"/>
    </xf>
    <xf numFmtId="0" fontId="0" fillId="0" borderId="9" xfId="0" applyBorder="1" applyProtection="1"/>
    <xf numFmtId="0" fontId="0" fillId="0" borderId="11" xfId="0" applyBorder="1" applyProtection="1"/>
    <xf numFmtId="0" fontId="3" fillId="0" borderId="10" xfId="0" applyFont="1" applyBorder="1" applyProtection="1"/>
    <xf numFmtId="0" fontId="0" fillId="0" borderId="2" xfId="0" applyBorder="1" applyProtection="1"/>
    <xf numFmtId="0" fontId="3" fillId="0" borderId="0" xfId="0" applyFont="1" applyBorder="1" applyProtection="1"/>
    <xf numFmtId="0" fontId="0" fillId="0" borderId="0" xfId="0" applyBorder="1" applyAlignment="1" applyProtection="1">
      <alignment horizontal="right"/>
    </xf>
    <xf numFmtId="166" fontId="3" fillId="6" borderId="0" xfId="1" applyNumberFormat="1" applyFont="1" applyFill="1" applyBorder="1" applyProtection="1"/>
    <xf numFmtId="0" fontId="0" fillId="0" borderId="13" xfId="0" applyBorder="1" applyProtection="1"/>
    <xf numFmtId="0" fontId="15" fillId="6" borderId="23" xfId="0" applyFont="1" applyFill="1" applyBorder="1" applyAlignment="1" applyProtection="1">
      <alignment horizontal="center" vertical="center"/>
    </xf>
    <xf numFmtId="0" fontId="0" fillId="6" borderId="16" xfId="0" applyFill="1" applyBorder="1" applyAlignment="1" applyProtection="1">
      <alignment horizontal="center" vertical="center"/>
    </xf>
    <xf numFmtId="166" fontId="0" fillId="6" borderId="16" xfId="1" applyNumberFormat="1" applyFont="1" applyFill="1" applyBorder="1" applyAlignment="1" applyProtection="1">
      <alignment vertical="center"/>
    </xf>
    <xf numFmtId="0" fontId="15" fillId="6" borderId="24" xfId="0" applyFont="1" applyFill="1" applyBorder="1" applyAlignment="1" applyProtection="1">
      <alignment horizontal="center" vertical="center"/>
    </xf>
    <xf numFmtId="0" fontId="0" fillId="6" borderId="25" xfId="0" applyFill="1" applyBorder="1" applyAlignment="1" applyProtection="1">
      <alignment horizontal="center" vertical="center"/>
    </xf>
    <xf numFmtId="166" fontId="0" fillId="6" borderId="25" xfId="1" applyNumberFormat="1" applyFont="1" applyFill="1" applyBorder="1" applyAlignment="1" applyProtection="1">
      <alignment vertical="center"/>
    </xf>
    <xf numFmtId="0" fontId="0" fillId="0" borderId="0" xfId="0" applyFont="1" applyAlignment="1" applyProtection="1">
      <alignment horizontal="right"/>
    </xf>
    <xf numFmtId="0" fontId="23" fillId="0" borderId="0" xfId="0" applyFont="1" applyAlignment="1" applyProtection="1">
      <alignment wrapText="1"/>
    </xf>
    <xf numFmtId="0" fontId="3" fillId="0" borderId="8" xfId="0" applyFont="1" applyBorder="1" applyAlignment="1" applyProtection="1">
      <alignment horizontal="left" vertical="center" wrapText="1"/>
    </xf>
    <xf numFmtId="0" fontId="0" fillId="0" borderId="10" xfId="0" applyBorder="1" applyAlignment="1" applyProtection="1">
      <alignment horizontal="center"/>
    </xf>
    <xf numFmtId="0" fontId="3" fillId="0" borderId="9" xfId="0" applyFont="1" applyBorder="1" applyProtection="1"/>
    <xf numFmtId="0" fontId="3" fillId="0" borderId="11" xfId="0" applyFont="1" applyBorder="1" applyProtection="1"/>
    <xf numFmtId="0" fontId="0" fillId="0" borderId="0" xfId="0" applyBorder="1" applyAlignment="1" applyProtection="1">
      <alignment horizontal="center"/>
    </xf>
    <xf numFmtId="0" fontId="0" fillId="9" borderId="16" xfId="0" applyFill="1" applyBorder="1" applyProtection="1"/>
    <xf numFmtId="0" fontId="0" fillId="9" borderId="25" xfId="0" applyFill="1" applyBorder="1" applyProtection="1"/>
    <xf numFmtId="0" fontId="25" fillId="0" borderId="0" xfId="0" applyFont="1" applyBorder="1" applyProtection="1"/>
    <xf numFmtId="0" fontId="0" fillId="6" borderId="15" xfId="0" applyFill="1" applyBorder="1" applyAlignment="1" applyProtection="1">
      <alignment horizontal="center" vertical="center" wrapText="1"/>
    </xf>
    <xf numFmtId="0" fontId="0" fillId="0" borderId="15" xfId="0" applyBorder="1" applyAlignment="1" applyProtection="1">
      <alignment horizontal="center" vertical="center" wrapText="1"/>
    </xf>
    <xf numFmtId="0" fontId="26" fillId="0" borderId="0" xfId="0" applyFont="1" applyFill="1" applyBorder="1" applyAlignment="1" applyProtection="1">
      <alignment horizontal="center" vertical="center" wrapText="1"/>
    </xf>
    <xf numFmtId="0" fontId="0" fillId="0" borderId="12" xfId="0" applyBorder="1" applyProtection="1"/>
    <xf numFmtId="0" fontId="0" fillId="0" borderId="12" xfId="0" applyBorder="1" applyAlignment="1" applyProtection="1">
      <alignment horizontal="center"/>
    </xf>
    <xf numFmtId="0" fontId="0" fillId="0" borderId="0" xfId="0" applyAlignment="1" applyProtection="1">
      <alignment horizontal="center"/>
    </xf>
    <xf numFmtId="0" fontId="0" fillId="0" borderId="0" xfId="0" applyFont="1" applyFill="1" applyAlignment="1" applyProtection="1">
      <alignment horizontal="center"/>
    </xf>
    <xf numFmtId="171" fontId="14" fillId="0" borderId="0" xfId="0" applyNumberFormat="1" applyFont="1" applyFill="1" applyAlignment="1" applyProtection="1">
      <alignment horizontal="center"/>
    </xf>
    <xf numFmtId="164" fontId="0" fillId="0" borderId="0" xfId="0" applyNumberFormat="1" applyFill="1" applyAlignment="1" applyProtection="1">
      <alignment horizontal="right"/>
    </xf>
    <xf numFmtId="164" fontId="0" fillId="0" borderId="0" xfId="0" applyNumberFormat="1" applyFill="1" applyAlignment="1" applyProtection="1">
      <alignment horizontal="center"/>
    </xf>
    <xf numFmtId="171" fontId="0" fillId="0" borderId="0" xfId="0" applyNumberFormat="1" applyFill="1" applyAlignment="1" applyProtection="1">
      <alignment horizontal="center"/>
    </xf>
    <xf numFmtId="166" fontId="0" fillId="0" borderId="0" xfId="0" applyNumberFormat="1" applyFill="1" applyAlignment="1" applyProtection="1">
      <alignment horizontal="center"/>
    </xf>
    <xf numFmtId="167" fontId="3" fillId="0" borderId="0" xfId="0" applyNumberFormat="1" applyFont="1" applyFill="1" applyAlignment="1" applyProtection="1">
      <alignment horizontal="right"/>
    </xf>
    <xf numFmtId="166" fontId="3" fillId="0" borderId="0" xfId="1" applyNumberFormat="1" applyFont="1" applyFill="1" applyAlignment="1" applyProtection="1">
      <alignment horizontal="center"/>
    </xf>
    <xf numFmtId="0" fontId="15" fillId="0" borderId="0" xfId="0" applyFont="1" applyBorder="1" applyAlignment="1" applyProtection="1">
      <alignment horizontal="center" vertical="center"/>
    </xf>
    <xf numFmtId="175" fontId="0" fillId="6" borderId="1" xfId="0" applyNumberFormat="1" applyFill="1" applyBorder="1" applyAlignment="1" applyProtection="1">
      <alignment horizontal="left" vertical="center"/>
    </xf>
    <xf numFmtId="171" fontId="0" fillId="6" borderId="1" xfId="1" applyNumberFormat="1" applyFont="1" applyFill="1" applyBorder="1" applyAlignment="1" applyProtection="1">
      <alignment horizontal="right" vertical="center" wrapText="1"/>
    </xf>
    <xf numFmtId="166" fontId="0" fillId="6" borderId="1" xfId="1" applyNumberFormat="1" applyFont="1" applyFill="1" applyBorder="1" applyAlignment="1" applyProtection="1">
      <alignment horizontal="right" vertical="center"/>
    </xf>
    <xf numFmtId="10" fontId="0" fillId="6" borderId="1" xfId="2" applyNumberFormat="1" applyFont="1" applyFill="1" applyBorder="1" applyAlignment="1" applyProtection="1">
      <alignment horizontal="right" vertical="center"/>
    </xf>
    <xf numFmtId="164" fontId="0" fillId="6" borderId="1" xfId="1" applyNumberFormat="1" applyFont="1" applyFill="1" applyBorder="1" applyAlignment="1" applyProtection="1">
      <alignment horizontal="right" vertical="center"/>
    </xf>
    <xf numFmtId="0" fontId="0" fillId="0" borderId="1" xfId="0" applyBorder="1" applyAlignment="1" applyProtection="1">
      <alignment horizontal="center" vertical="center" wrapText="1"/>
    </xf>
    <xf numFmtId="0" fontId="27" fillId="0" borderId="0" xfId="0" quotePrefix="1" applyFont="1" applyProtection="1"/>
    <xf numFmtId="175" fontId="0" fillId="0" borderId="7" xfId="0" applyNumberFormat="1" applyFill="1" applyBorder="1" applyAlignment="1" applyProtection="1">
      <alignment horizontal="left" vertical="center" wrapText="1"/>
    </xf>
    <xf numFmtId="169" fontId="14" fillId="0" borderId="7" xfId="0" applyNumberFormat="1" applyFont="1" applyFill="1" applyBorder="1" applyAlignment="1" applyProtection="1">
      <alignment horizontal="right" vertical="center"/>
    </xf>
    <xf numFmtId="167" fontId="14" fillId="0" borderId="7" xfId="0" applyNumberFormat="1" applyFont="1" applyFill="1" applyBorder="1" applyAlignment="1" applyProtection="1">
      <alignment horizontal="right" vertical="center"/>
    </xf>
    <xf numFmtId="10" fontId="14" fillId="0" borderId="7" xfId="2" applyNumberFormat="1" applyFont="1" applyFill="1" applyBorder="1" applyAlignment="1" applyProtection="1">
      <alignment horizontal="right" vertical="center"/>
    </xf>
    <xf numFmtId="170" fontId="0" fillId="0" borderId="7" xfId="1" applyNumberFormat="1" applyFont="1" applyFill="1" applyBorder="1" applyAlignment="1" applyProtection="1">
      <alignment horizontal="right" vertical="center"/>
    </xf>
    <xf numFmtId="2" fontId="0" fillId="0" borderId="7" xfId="1" quotePrefix="1" applyNumberFormat="1" applyFont="1" applyFill="1" applyBorder="1" applyAlignment="1" applyProtection="1">
      <alignment horizontal="center" vertical="center"/>
    </xf>
    <xf numFmtId="2" fontId="0" fillId="0" borderId="7" xfId="1" applyNumberFormat="1" applyFont="1" applyFill="1" applyBorder="1" applyAlignment="1" applyProtection="1">
      <alignment horizontal="right" vertical="center" wrapText="1"/>
    </xf>
    <xf numFmtId="0" fontId="0" fillId="0" borderId="7" xfId="0" applyFill="1" applyBorder="1" applyAlignment="1" applyProtection="1">
      <alignment horizontal="center" vertical="center" wrapText="1"/>
    </xf>
    <xf numFmtId="175" fontId="0" fillId="0" borderId="0" xfId="0" applyNumberFormat="1" applyFill="1" applyBorder="1" applyAlignment="1" applyProtection="1">
      <alignment horizontal="left" vertical="center" wrapText="1"/>
    </xf>
    <xf numFmtId="171" fontId="0" fillId="0" borderId="0" xfId="1" applyNumberFormat="1" applyFont="1" applyFill="1" applyBorder="1" applyAlignment="1" applyProtection="1">
      <alignment horizontal="right" vertical="center" wrapText="1"/>
    </xf>
    <xf numFmtId="10" fontId="0" fillId="0" borderId="0" xfId="2" applyNumberFormat="1" applyFont="1" applyFill="1" applyBorder="1" applyAlignment="1" applyProtection="1">
      <alignment horizontal="right" vertical="center"/>
    </xf>
    <xf numFmtId="167" fontId="0" fillId="0" borderId="0" xfId="0" applyNumberFormat="1" applyFill="1" applyBorder="1" applyAlignment="1" applyProtection="1">
      <alignment horizontal="right" vertical="center"/>
    </xf>
    <xf numFmtId="170" fontId="0" fillId="0" borderId="0" xfId="1" applyNumberFormat="1" applyFont="1" applyFill="1" applyBorder="1" applyAlignment="1" applyProtection="1">
      <alignment horizontal="right" vertical="center"/>
    </xf>
    <xf numFmtId="2" fontId="0" fillId="0" borderId="0" xfId="1" quotePrefix="1" applyNumberFormat="1" applyFont="1" applyFill="1" applyBorder="1" applyAlignment="1" applyProtection="1">
      <alignment horizontal="center" vertical="center"/>
    </xf>
    <xf numFmtId="2" fontId="0" fillId="0" borderId="0" xfId="1" applyNumberFormat="1" applyFont="1" applyFill="1" applyBorder="1" applyAlignment="1" applyProtection="1">
      <alignment horizontal="right" vertical="center" wrapText="1"/>
    </xf>
    <xf numFmtId="0" fontId="0" fillId="0" borderId="0" xfId="0" applyFill="1" applyBorder="1" applyAlignment="1" applyProtection="1">
      <alignment horizontal="center" vertical="center" wrapText="1"/>
    </xf>
    <xf numFmtId="175" fontId="0" fillId="0" borderId="10" xfId="0" applyNumberFormat="1" applyFill="1" applyBorder="1" applyAlignment="1" applyProtection="1">
      <alignment horizontal="left" vertical="center" wrapText="1"/>
    </xf>
    <xf numFmtId="171" fontId="0" fillId="0" borderId="10" xfId="1" applyNumberFormat="1" applyFont="1" applyFill="1" applyBorder="1" applyAlignment="1" applyProtection="1">
      <alignment horizontal="right" vertical="center" wrapText="1"/>
    </xf>
    <xf numFmtId="10" fontId="0" fillId="0" borderId="10" xfId="2" applyNumberFormat="1" applyFont="1" applyFill="1" applyBorder="1" applyAlignment="1" applyProtection="1">
      <alignment horizontal="right" vertical="center"/>
    </xf>
    <xf numFmtId="167" fontId="0" fillId="0" borderId="10" xfId="0" applyNumberFormat="1" applyFill="1" applyBorder="1" applyAlignment="1" applyProtection="1">
      <alignment horizontal="right" vertical="center"/>
    </xf>
    <xf numFmtId="170" fontId="0" fillId="0" borderId="10" xfId="1" applyNumberFormat="1" applyFont="1" applyFill="1" applyBorder="1" applyAlignment="1" applyProtection="1">
      <alignment horizontal="right" vertical="center"/>
    </xf>
    <xf numFmtId="2" fontId="0" fillId="0" borderId="10" xfId="1" quotePrefix="1" applyNumberFormat="1" applyFont="1" applyFill="1" applyBorder="1" applyAlignment="1" applyProtection="1">
      <alignment horizontal="center" vertical="center"/>
    </xf>
    <xf numFmtId="2" fontId="0" fillId="0" borderId="10" xfId="1" applyNumberFormat="1" applyFont="1" applyFill="1" applyBorder="1" applyAlignment="1" applyProtection="1">
      <alignment horizontal="right" vertical="center" wrapText="1"/>
    </xf>
    <xf numFmtId="170" fontId="0" fillId="43" borderId="1" xfId="1" applyNumberFormat="1" applyFont="1" applyFill="1" applyBorder="1" applyAlignment="1" applyProtection="1">
      <alignment horizontal="right" vertical="center"/>
    </xf>
    <xf numFmtId="2" fontId="0" fillId="0" borderId="0" xfId="0" applyNumberFormat="1" applyProtection="1"/>
    <xf numFmtId="0" fontId="3" fillId="0" borderId="3" xfId="0" applyFont="1" applyBorder="1" applyProtection="1"/>
    <xf numFmtId="0" fontId="3" fillId="0" borderId="1" xfId="0" applyFont="1" applyBorder="1" applyAlignment="1" applyProtection="1">
      <alignment horizontal="center"/>
    </xf>
    <xf numFmtId="0" fontId="3" fillId="0" borderId="1" xfId="0" applyFont="1" applyFill="1" applyBorder="1" applyAlignment="1" applyProtection="1">
      <alignment horizontal="center" wrapText="1"/>
    </xf>
    <xf numFmtId="2" fontId="3" fillId="0" borderId="1" xfId="0" applyNumberFormat="1" applyFont="1" applyBorder="1" applyAlignment="1" applyProtection="1">
      <alignment horizontal="center" vertical="center" wrapText="1"/>
    </xf>
    <xf numFmtId="1" fontId="3" fillId="0" borderId="1" xfId="0" applyNumberFormat="1" applyFont="1" applyFill="1" applyBorder="1" applyAlignment="1" applyProtection="1">
      <alignment horizontal="center" vertical="center" wrapText="1"/>
    </xf>
    <xf numFmtId="2" fontId="3" fillId="0" borderId="1" xfId="0" applyNumberFormat="1" applyFont="1" applyFill="1" applyBorder="1" applyAlignment="1" applyProtection="1">
      <alignment horizontal="center" vertical="center" wrapText="1"/>
    </xf>
    <xf numFmtId="2" fontId="3" fillId="0" borderId="1" xfId="0" applyNumberFormat="1" applyFont="1" applyFill="1" applyBorder="1" applyAlignment="1" applyProtection="1">
      <alignment horizontal="center" vertical="center"/>
    </xf>
    <xf numFmtId="0" fontId="0" fillId="0" borderId="1" xfId="0" applyBorder="1" applyAlignment="1" applyProtection="1">
      <alignment horizontal="center" vertical="center"/>
    </xf>
    <xf numFmtId="0" fontId="0" fillId="0" borderId="1" xfId="0" applyFont="1" applyFill="1" applyBorder="1" applyAlignment="1" applyProtection="1">
      <alignment horizontal="left" vertical="center"/>
    </xf>
    <xf numFmtId="0" fontId="24" fillId="0" borderId="0" xfId="0" applyFont="1" applyAlignment="1" applyProtection="1">
      <alignment vertical="center"/>
    </xf>
    <xf numFmtId="0" fontId="0" fillId="4" borderId="1" xfId="0" applyFill="1" applyBorder="1" applyAlignment="1" applyProtection="1">
      <alignment horizontal="center" vertical="center"/>
    </xf>
    <xf numFmtId="0" fontId="0" fillId="4" borderId="1" xfId="0" applyFill="1" applyBorder="1" applyAlignment="1" applyProtection="1">
      <alignment vertical="center" wrapText="1"/>
    </xf>
    <xf numFmtId="0" fontId="0" fillId="4" borderId="1" xfId="0" applyFont="1" applyFill="1" applyBorder="1" applyAlignment="1" applyProtection="1">
      <alignment horizontal="left" vertical="center"/>
    </xf>
    <xf numFmtId="0" fontId="3" fillId="4" borderId="1" xfId="0" applyFont="1" applyFill="1" applyBorder="1" applyAlignment="1" applyProtection="1">
      <alignment horizontal="center" vertical="center"/>
    </xf>
    <xf numFmtId="0" fontId="3" fillId="4" borderId="1" xfId="0" applyFont="1" applyFill="1" applyBorder="1" applyAlignment="1" applyProtection="1">
      <alignment vertical="center" wrapText="1"/>
    </xf>
    <xf numFmtId="0" fontId="0" fillId="4" borderId="1" xfId="0" applyFont="1" applyFill="1" applyBorder="1" applyAlignment="1" applyProtection="1">
      <alignment horizontal="center" vertical="center"/>
    </xf>
    <xf numFmtId="0" fontId="0" fillId="4" borderId="1" xfId="0" applyFill="1" applyBorder="1" applyProtection="1"/>
    <xf numFmtId="0" fontId="0" fillId="0" borderId="0" xfId="0" applyFont="1" applyFill="1" applyBorder="1" applyAlignment="1" applyProtection="1">
      <alignment horizontal="left" vertical="center" wrapText="1"/>
    </xf>
    <xf numFmtId="0" fontId="21" fillId="0" borderId="10" xfId="257" applyFill="1" applyBorder="1" applyAlignment="1" applyProtection="1">
      <alignment horizontal="left" vertical="center" wrapText="1"/>
    </xf>
    <xf numFmtId="0" fontId="0" fillId="4" borderId="12" xfId="0" applyFill="1" applyBorder="1" applyAlignment="1" applyProtection="1">
      <alignment horizontal="center" vertical="center"/>
    </xf>
    <xf numFmtId="0" fontId="0" fillId="4" borderId="12" xfId="0" applyFont="1" applyFill="1" applyBorder="1" applyAlignment="1" applyProtection="1">
      <alignment horizontal="center" vertical="center"/>
    </xf>
    <xf numFmtId="0" fontId="0" fillId="4" borderId="12" xfId="0" applyFont="1" applyFill="1" applyBorder="1" applyAlignment="1" applyProtection="1">
      <alignment horizontal="left" vertical="center"/>
    </xf>
    <xf numFmtId="0" fontId="0" fillId="4" borderId="12" xfId="0" applyFill="1" applyBorder="1" applyAlignment="1" applyProtection="1">
      <alignment vertical="center" wrapText="1"/>
    </xf>
    <xf numFmtId="0" fontId="0" fillId="8" borderId="1" xfId="0" applyFill="1" applyBorder="1" applyAlignment="1" applyProtection="1">
      <alignment horizontal="center" vertical="center"/>
    </xf>
    <xf numFmtId="0" fontId="0" fillId="8" borderId="1" xfId="0" applyFill="1" applyBorder="1" applyProtection="1"/>
    <xf numFmtId="0" fontId="0" fillId="4" borderId="1" xfId="0" quotePrefix="1" applyFill="1" applyBorder="1" applyAlignment="1" applyProtection="1">
      <alignment horizontal="center" vertical="center"/>
    </xf>
    <xf numFmtId="0" fontId="0" fillId="2" borderId="12" xfId="0" applyFill="1" applyBorder="1" applyAlignment="1" applyProtection="1">
      <alignment horizontal="left" vertical="center" wrapText="1"/>
      <protection locked="0"/>
    </xf>
    <xf numFmtId="0" fontId="0" fillId="2" borderId="1" xfId="0" applyFill="1" applyBorder="1" applyAlignment="1" applyProtection="1">
      <alignment horizontal="center" vertical="center" wrapText="1"/>
      <protection locked="0"/>
    </xf>
    <xf numFmtId="0" fontId="0" fillId="0" borderId="1" xfId="0" applyBorder="1" applyAlignment="1" applyProtection="1">
      <alignment horizontal="center" vertical="center" wrapText="1"/>
    </xf>
    <xf numFmtId="0" fontId="10" fillId="0" borderId="1" xfId="0" applyFont="1" applyBorder="1" applyAlignment="1" applyProtection="1">
      <alignment horizontal="left" vertical="center" wrapText="1"/>
    </xf>
    <xf numFmtId="0" fontId="0" fillId="4" borderId="0" xfId="0" applyFill="1"/>
    <xf numFmtId="0" fontId="10" fillId="0" borderId="12" xfId="0" applyFont="1" applyFill="1" applyBorder="1" applyAlignment="1" applyProtection="1">
      <alignment horizontal="left" vertical="center" wrapText="1"/>
    </xf>
    <xf numFmtId="0" fontId="0" fillId="0" borderId="12" xfId="0" applyFill="1" applyBorder="1" applyAlignment="1" applyProtection="1">
      <alignment horizontal="left" vertical="center" wrapText="1"/>
    </xf>
    <xf numFmtId="0" fontId="10" fillId="0" borderId="1" xfId="0" applyFont="1" applyFill="1" applyBorder="1" applyAlignment="1" applyProtection="1">
      <alignment vertical="center" wrapText="1"/>
    </xf>
    <xf numFmtId="0" fontId="0" fillId="0" borderId="1" xfId="0" applyBorder="1" applyAlignment="1" applyProtection="1">
      <alignment horizontal="center" vertical="center" wrapText="1"/>
    </xf>
    <xf numFmtId="0" fontId="0" fillId="0" borderId="15" xfId="0" applyBorder="1" applyAlignment="1" applyProtection="1">
      <alignment horizontal="center" vertical="center" wrapText="1"/>
    </xf>
    <xf numFmtId="0" fontId="3" fillId="0" borderId="14" xfId="0" applyFont="1" applyBorder="1" applyAlignment="1" applyProtection="1">
      <alignment horizontal="center" vertical="center"/>
    </xf>
    <xf numFmtId="0" fontId="0" fillId="0" borderId="0" xfId="0" applyAlignment="1">
      <alignment wrapText="1"/>
    </xf>
    <xf numFmtId="0" fontId="0" fillId="0" borderId="7" xfId="0" applyBorder="1" applyAlignment="1">
      <alignment vertical="center" wrapText="1"/>
    </xf>
    <xf numFmtId="0" fontId="0" fillId="0" borderId="0" xfId="0" applyFill="1" applyBorder="1" applyAlignment="1">
      <alignment vertical="center" wrapText="1"/>
    </xf>
    <xf numFmtId="167" fontId="0" fillId="0" borderId="0" xfId="0" applyNumberFormat="1" applyFill="1" applyBorder="1" applyAlignment="1">
      <alignment vertical="center" wrapText="1"/>
    </xf>
    <xf numFmtId="0" fontId="0" fillId="0" borderId="10" xfId="0" applyFill="1" applyBorder="1" applyAlignment="1">
      <alignment vertical="center" wrapText="1"/>
    </xf>
    <xf numFmtId="173" fontId="0" fillId="0" borderId="10" xfId="0" quotePrefix="1" applyNumberFormat="1" applyFill="1" applyBorder="1" applyAlignment="1">
      <alignment vertical="center" wrapText="1"/>
    </xf>
    <xf numFmtId="167" fontId="0" fillId="0" borderId="10" xfId="0" applyNumberFormat="1" applyFill="1" applyBorder="1" applyAlignment="1">
      <alignment vertical="center" wrapText="1"/>
    </xf>
    <xf numFmtId="0" fontId="0" fillId="0" borderId="0" xfId="0" applyBorder="1"/>
    <xf numFmtId="182" fontId="1" fillId="2" borderId="1" xfId="1370" applyNumberFormat="1" applyFont="1" applyFill="1" applyBorder="1" applyAlignment="1" applyProtection="1">
      <alignment horizontal="right" vertical="center" wrapText="1"/>
      <protection locked="0"/>
    </xf>
    <xf numFmtId="182" fontId="1" fillId="2" borderId="1" xfId="516" applyNumberFormat="1" applyFont="1" applyFill="1" applyBorder="1" applyAlignment="1" applyProtection="1">
      <alignment horizontal="right" vertical="center" wrapText="1"/>
      <protection locked="0"/>
    </xf>
    <xf numFmtId="0" fontId="0" fillId="0" borderId="27" xfId="0" applyBorder="1" applyAlignment="1" applyProtection="1">
      <alignment horizontal="center" vertical="center"/>
    </xf>
    <xf numFmtId="181" fontId="3" fillId="0" borderId="27" xfId="0" applyNumberFormat="1" applyFont="1" applyBorder="1" applyAlignment="1" applyProtection="1">
      <alignment horizontal="right" vertical="center"/>
    </xf>
    <xf numFmtId="182" fontId="3" fillId="0" borderId="27" xfId="0" applyNumberFormat="1" applyFont="1" applyBorder="1" applyAlignment="1" applyProtection="1">
      <alignment horizontal="right" vertical="center"/>
    </xf>
    <xf numFmtId="178" fontId="3" fillId="0" borderId="27" xfId="0" applyNumberFormat="1" applyFont="1" applyBorder="1" applyAlignment="1" applyProtection="1">
      <alignment horizontal="right" vertical="center"/>
    </xf>
    <xf numFmtId="180" fontId="3" fillId="0" borderId="20" xfId="0" applyNumberFormat="1" applyFont="1" applyBorder="1" applyAlignment="1" applyProtection="1">
      <alignment horizontal="right" vertical="center"/>
    </xf>
    <xf numFmtId="0" fontId="0" fillId="0" borderId="15" xfId="0" applyFill="1" applyBorder="1" applyAlignment="1" applyProtection="1">
      <alignment horizontal="center" vertical="center" wrapText="1"/>
    </xf>
    <xf numFmtId="0" fontId="0" fillId="0" borderId="0" xfId="0" quotePrefix="1" applyFill="1" applyProtection="1"/>
    <xf numFmtId="171" fontId="0" fillId="0" borderId="0" xfId="0" applyNumberFormat="1" applyFont="1" applyFill="1" applyAlignment="1" applyProtection="1">
      <alignment horizontal="center"/>
    </xf>
    <xf numFmtId="166" fontId="1" fillId="0" borderId="0" xfId="1" applyNumberFormat="1" applyFont="1" applyFill="1" applyAlignment="1" applyProtection="1">
      <alignment horizontal="center"/>
    </xf>
    <xf numFmtId="0" fontId="26" fillId="0" borderId="0" xfId="0" applyFont="1" applyFill="1" applyProtection="1"/>
    <xf numFmtId="0" fontId="0" fillId="0" borderId="2" xfId="0" applyFont="1" applyFill="1" applyBorder="1" applyAlignment="1" applyProtection="1"/>
    <xf numFmtId="0" fontId="0" fillId="0" borderId="13" xfId="0" applyFont="1" applyFill="1" applyBorder="1" applyAlignment="1" applyProtection="1"/>
    <xf numFmtId="0" fontId="0" fillId="44" borderId="1" xfId="0" applyFill="1" applyBorder="1" applyAlignment="1" applyProtection="1">
      <alignment vertical="center"/>
      <protection locked="0"/>
    </xf>
    <xf numFmtId="165" fontId="0" fillId="44" borderId="1" xfId="1" applyNumberFormat="1" applyFont="1" applyFill="1" applyBorder="1" applyAlignment="1" applyProtection="1">
      <alignment vertical="center"/>
      <protection locked="0"/>
    </xf>
    <xf numFmtId="171" fontId="0" fillId="44" borderId="1" xfId="1" applyNumberFormat="1" applyFont="1" applyFill="1" applyBorder="1" applyAlignment="1" applyProtection="1">
      <alignment vertical="center"/>
    </xf>
    <xf numFmtId="166" fontId="0" fillId="44" borderId="1" xfId="1" applyNumberFormat="1" applyFont="1" applyFill="1" applyBorder="1" applyAlignment="1" applyProtection="1">
      <alignment vertical="center"/>
    </xf>
    <xf numFmtId="166" fontId="1" fillId="44" borderId="1" xfId="1" applyNumberFormat="1" applyFont="1" applyFill="1" applyBorder="1" applyAlignment="1" applyProtection="1">
      <alignment vertical="center"/>
    </xf>
    <xf numFmtId="166" fontId="1" fillId="44" borderId="1" xfId="1" applyNumberFormat="1" applyFont="1" applyFill="1" applyBorder="1" applyAlignment="1" applyProtection="1">
      <alignment horizontal="left" vertical="center"/>
    </xf>
    <xf numFmtId="14" fontId="10" fillId="44" borderId="1" xfId="0" applyNumberFormat="1" applyFont="1" applyFill="1" applyBorder="1" applyAlignment="1" applyProtection="1">
      <alignment vertical="center"/>
      <protection locked="0"/>
    </xf>
    <xf numFmtId="0" fontId="0" fillId="44" borderId="1" xfId="0" applyFill="1" applyBorder="1" applyAlignment="1" applyProtection="1">
      <alignment vertical="center"/>
    </xf>
    <xf numFmtId="0" fontId="10" fillId="44" borderId="1" xfId="0" applyFont="1" applyFill="1" applyBorder="1" applyAlignment="1" applyProtection="1">
      <alignment horizontal="center" vertical="center"/>
    </xf>
    <xf numFmtId="166" fontId="0" fillId="44" borderId="14" xfId="1" applyNumberFormat="1" applyFont="1" applyFill="1" applyBorder="1" applyAlignment="1" applyProtection="1">
      <alignment vertical="center"/>
    </xf>
    <xf numFmtId="1" fontId="18" fillId="44" borderId="1" xfId="0" applyNumberFormat="1" applyFont="1" applyFill="1" applyBorder="1" applyAlignment="1" applyProtection="1">
      <alignment horizontal="center" vertical="center"/>
    </xf>
    <xf numFmtId="165" fontId="0" fillId="44" borderId="1" xfId="1" applyNumberFormat="1" applyFont="1" applyFill="1" applyBorder="1" applyAlignment="1" applyProtection="1">
      <alignment vertical="center"/>
    </xf>
    <xf numFmtId="0" fontId="3" fillId="44" borderId="12" xfId="0" applyFont="1" applyFill="1" applyBorder="1" applyAlignment="1" applyProtection="1">
      <alignment vertical="center"/>
    </xf>
    <xf numFmtId="0" fontId="0" fillId="44" borderId="14" xfId="0" applyFill="1" applyBorder="1" applyAlignment="1" applyProtection="1">
      <alignment vertical="center"/>
    </xf>
    <xf numFmtId="165" fontId="0" fillId="44" borderId="12" xfId="1" applyNumberFormat="1" applyFont="1" applyFill="1" applyBorder="1" applyAlignment="1" applyProtection="1">
      <alignment horizontal="right" vertical="center"/>
      <protection locked="0"/>
    </xf>
    <xf numFmtId="165" fontId="0" fillId="44" borderId="1" xfId="1" applyNumberFormat="1" applyFont="1" applyFill="1" applyBorder="1" applyAlignment="1" applyProtection="1">
      <alignment horizontal="right" vertical="center"/>
      <protection locked="0"/>
    </xf>
    <xf numFmtId="164" fontId="0" fillId="44" borderId="1" xfId="1" applyNumberFormat="1" applyFont="1" applyFill="1" applyBorder="1" applyAlignment="1" applyProtection="1">
      <alignment vertical="center"/>
    </xf>
    <xf numFmtId="165" fontId="1" fillId="44" borderId="1" xfId="1" applyNumberFormat="1" applyFont="1" applyFill="1" applyBorder="1" applyAlignment="1" applyProtection="1">
      <alignment vertical="center"/>
    </xf>
    <xf numFmtId="165" fontId="0" fillId="44" borderId="14" xfId="1" applyNumberFormat="1" applyFont="1" applyFill="1" applyBorder="1" applyAlignment="1" applyProtection="1">
      <alignment horizontal="right" vertical="center"/>
      <protection locked="0"/>
    </xf>
    <xf numFmtId="165" fontId="0" fillId="44" borderId="9" xfId="1" applyNumberFormat="1" applyFont="1" applyFill="1" applyBorder="1" applyAlignment="1" applyProtection="1">
      <alignment horizontal="right" vertical="center"/>
      <protection locked="0"/>
    </xf>
    <xf numFmtId="165" fontId="3" fillId="44" borderId="14" xfId="1" applyNumberFormat="1" applyFont="1" applyFill="1" applyBorder="1" applyAlignment="1" applyProtection="1">
      <alignment vertical="center"/>
    </xf>
    <xf numFmtId="174" fontId="0" fillId="44" borderId="1" xfId="1" applyNumberFormat="1" applyFont="1" applyFill="1" applyBorder="1" applyAlignment="1" applyProtection="1">
      <alignment horizontal="right" vertical="center"/>
      <protection locked="0"/>
    </xf>
    <xf numFmtId="10" fontId="0" fillId="44" borderId="1" xfId="0" applyNumberFormat="1" applyFill="1" applyBorder="1" applyAlignment="1" applyProtection="1">
      <alignment vertical="center"/>
    </xf>
    <xf numFmtId="165" fontId="3" fillId="44" borderId="1" xfId="0" applyNumberFormat="1" applyFont="1" applyFill="1" applyBorder="1" applyAlignment="1" applyProtection="1">
      <alignment vertical="center"/>
    </xf>
    <xf numFmtId="165" fontId="3" fillId="44" borderId="1" xfId="1" applyNumberFormat="1" applyFont="1" applyFill="1" applyBorder="1" applyAlignment="1" applyProtection="1">
      <alignment horizontal="right" vertical="center"/>
    </xf>
    <xf numFmtId="165" fontId="0" fillId="44" borderId="1" xfId="1" applyNumberFormat="1" applyFont="1" applyFill="1" applyBorder="1" applyAlignment="1" applyProtection="1">
      <alignment horizontal="right" vertical="center"/>
    </xf>
    <xf numFmtId="164" fontId="0" fillId="44" borderId="1" xfId="0" applyNumberFormat="1" applyFill="1" applyBorder="1" applyAlignment="1" applyProtection="1">
      <alignment horizontal="right" vertical="center"/>
    </xf>
    <xf numFmtId="165" fontId="0" fillId="44" borderId="14" xfId="0" applyNumberFormat="1" applyFill="1" applyBorder="1" applyAlignment="1" applyProtection="1">
      <alignment horizontal="right" vertical="center"/>
    </xf>
    <xf numFmtId="0" fontId="3" fillId="44" borderId="1" xfId="258" applyFont="1" applyFill="1" applyBorder="1" applyAlignment="1" applyProtection="1">
      <alignment horizontal="center" vertical="center"/>
    </xf>
    <xf numFmtId="172" fontId="1" fillId="0" borderId="6" xfId="259" applyNumberFormat="1" applyFont="1" applyBorder="1" applyAlignment="1" applyProtection="1">
      <alignment vertical="center"/>
    </xf>
    <xf numFmtId="0" fontId="3" fillId="0" borderId="3" xfId="258" applyFont="1" applyBorder="1" applyAlignment="1" applyProtection="1">
      <alignment horizontal="center" vertical="center"/>
    </xf>
    <xf numFmtId="0" fontId="1" fillId="0" borderId="5" xfId="258" applyBorder="1" applyAlignment="1" applyProtection="1">
      <alignment vertical="center"/>
    </xf>
    <xf numFmtId="165" fontId="1" fillId="44" borderId="1" xfId="1" applyNumberFormat="1" applyFont="1" applyFill="1" applyBorder="1" applyAlignment="1" applyProtection="1">
      <alignment horizontal="right" vertical="center"/>
    </xf>
    <xf numFmtId="164" fontId="1" fillId="44" borderId="1" xfId="1" applyNumberFormat="1" applyFont="1" applyFill="1" applyBorder="1" applyAlignment="1" applyProtection="1">
      <alignment horizontal="right" vertical="center"/>
    </xf>
    <xf numFmtId="165" fontId="0" fillId="44" borderId="1" xfId="0" applyNumberFormat="1" applyFill="1" applyBorder="1" applyAlignment="1" applyProtection="1">
      <alignment horizontal="right" vertical="center"/>
    </xf>
    <xf numFmtId="172" fontId="1" fillId="44" borderId="1" xfId="259" applyNumberFormat="1" applyFont="1" applyFill="1" applyBorder="1" applyAlignment="1" applyProtection="1">
      <alignment vertical="center"/>
    </xf>
    <xf numFmtId="171" fontId="1" fillId="44" borderId="1" xfId="258" applyNumberFormat="1" applyFill="1" applyBorder="1" applyAlignment="1" applyProtection="1">
      <alignment horizontal="center" vertical="center"/>
    </xf>
    <xf numFmtId="0" fontId="5" fillId="4" borderId="0" xfId="0" applyFont="1" applyFill="1" applyBorder="1" applyAlignment="1" applyProtection="1"/>
    <xf numFmtId="0" fontId="14" fillId="0" borderId="0" xfId="0" applyFont="1" applyFill="1" applyBorder="1" applyAlignment="1" applyProtection="1">
      <alignment horizontal="center" vertical="center"/>
    </xf>
    <xf numFmtId="0" fontId="48" fillId="0" borderId="1" xfId="0" applyFont="1" applyBorder="1" applyAlignment="1" applyProtection="1">
      <alignment horizontal="center" vertical="center"/>
    </xf>
    <xf numFmtId="165" fontId="1" fillId="6" borderId="1" xfId="1" applyNumberFormat="1" applyFont="1" applyFill="1" applyBorder="1" applyAlignment="1" applyProtection="1">
      <alignment horizontal="right" vertical="center"/>
    </xf>
    <xf numFmtId="164" fontId="1" fillId="6" borderId="1" xfId="1" applyNumberFormat="1" applyFont="1" applyFill="1" applyBorder="1" applyAlignment="1" applyProtection="1">
      <alignment horizontal="right" vertical="center"/>
    </xf>
    <xf numFmtId="0" fontId="0" fillId="0" borderId="1" xfId="0" quotePrefix="1" applyFill="1" applyBorder="1" applyAlignment="1" applyProtection="1">
      <alignment horizontal="center" vertical="center" wrapText="1"/>
    </xf>
    <xf numFmtId="0" fontId="0" fillId="46" borderId="1" xfId="0" applyFill="1" applyBorder="1" applyAlignment="1" applyProtection="1">
      <alignment horizontal="center" vertical="center"/>
    </xf>
    <xf numFmtId="0" fontId="0" fillId="46" borderId="1" xfId="0" applyFill="1" applyBorder="1" applyAlignment="1" applyProtection="1">
      <alignment vertical="center" wrapText="1"/>
    </xf>
    <xf numFmtId="0" fontId="10" fillId="46" borderId="1" xfId="0" applyFont="1" applyFill="1" applyBorder="1" applyAlignment="1" applyProtection="1">
      <alignment vertical="center" wrapText="1"/>
    </xf>
    <xf numFmtId="0" fontId="0" fillId="46" borderId="1" xfId="0" applyFont="1" applyFill="1" applyBorder="1" applyAlignment="1" applyProtection="1">
      <alignment horizontal="left" vertical="center"/>
    </xf>
    <xf numFmtId="0" fontId="0" fillId="46" borderId="1" xfId="0" quotePrefix="1" applyFill="1" applyBorder="1" applyAlignment="1" applyProtection="1">
      <alignment vertical="center" wrapText="1"/>
    </xf>
    <xf numFmtId="0" fontId="0" fillId="46" borderId="1" xfId="0" applyFill="1" applyBorder="1" applyProtection="1"/>
    <xf numFmtId="0" fontId="0" fillId="0" borderId="0" xfId="0" applyFont="1" applyFill="1" applyBorder="1" applyAlignment="1" applyProtection="1"/>
    <xf numFmtId="0" fontId="0" fillId="0" borderId="5" xfId="0" applyFill="1" applyBorder="1" applyAlignment="1" applyProtection="1">
      <alignment horizontal="center"/>
    </xf>
    <xf numFmtId="0" fontId="0" fillId="4" borderId="1" xfId="0" applyFill="1" applyBorder="1" applyAlignment="1" applyProtection="1">
      <alignment horizontal="center"/>
    </xf>
    <xf numFmtId="0" fontId="0" fillId="0" borderId="0" xfId="0" applyFill="1" applyBorder="1" applyAlignment="1">
      <alignment vertical="top" wrapText="1"/>
    </xf>
    <xf numFmtId="10" fontId="10" fillId="6" borderId="1" xfId="0" applyNumberFormat="1" applyFont="1" applyFill="1" applyBorder="1" applyAlignment="1" applyProtection="1">
      <alignment horizontal="right" vertical="center" indent="1"/>
    </xf>
    <xf numFmtId="0" fontId="10" fillId="0" borderId="0" xfId="0" applyFont="1" applyBorder="1" applyAlignment="1" applyProtection="1">
      <alignment horizontal="left" vertical="center" wrapText="1"/>
    </xf>
    <xf numFmtId="0" fontId="11" fillId="0" borderId="0" xfId="0" applyFont="1" applyProtection="1"/>
    <xf numFmtId="0" fontId="11" fillId="0" borderId="0" xfId="0" applyFont="1" applyAlignment="1" applyProtection="1">
      <alignment vertical="center"/>
    </xf>
    <xf numFmtId="0" fontId="10" fillId="0" borderId="0" xfId="0" applyFont="1" applyAlignment="1" applyProtection="1">
      <alignment horizontal="left" vertical="top" wrapText="1"/>
    </xf>
    <xf numFmtId="0" fontId="10" fillId="0" borderId="0" xfId="0" applyFont="1" applyAlignment="1" applyProtection="1">
      <alignment vertical="top"/>
    </xf>
    <xf numFmtId="0" fontId="10" fillId="0" borderId="0" xfId="0" quotePrefix="1" applyFont="1" applyAlignment="1" applyProtection="1">
      <alignment horizontal="center" vertical="top" wrapText="1"/>
    </xf>
    <xf numFmtId="0" fontId="10" fillId="0" borderId="0" xfId="0" applyFont="1" applyAlignment="1" applyProtection="1">
      <alignment vertical="top" wrapText="1"/>
    </xf>
    <xf numFmtId="14" fontId="0" fillId="0" borderId="0" xfId="0" applyNumberFormat="1" applyFont="1" applyFill="1" applyAlignment="1" applyProtection="1">
      <alignment horizontal="left"/>
    </xf>
    <xf numFmtId="0" fontId="11" fillId="0" borderId="7" xfId="0" applyFont="1" applyBorder="1" applyAlignment="1" applyProtection="1">
      <alignment horizontal="left" vertical="center" wrapText="1"/>
    </xf>
    <xf numFmtId="0" fontId="9" fillId="3" borderId="0" xfId="0" applyFont="1" applyFill="1" applyAlignment="1" applyProtection="1"/>
    <xf numFmtId="0" fontId="0" fillId="47" borderId="0" xfId="0" applyFill="1" applyBorder="1" applyAlignment="1" applyProtection="1">
      <alignment horizontal="center" vertical="center" wrapText="1"/>
      <protection locked="0"/>
    </xf>
    <xf numFmtId="0" fontId="0" fillId="0" borderId="0" xfId="0" quotePrefix="1" applyFill="1" applyAlignment="1" applyProtection="1">
      <alignment horizontal="left" vertical="top"/>
    </xf>
    <xf numFmtId="0" fontId="0" fillId="0" borderId="0" xfId="0" applyAlignment="1">
      <alignment horizontal="center"/>
    </xf>
    <xf numFmtId="0" fontId="0" fillId="0" borderId="0" xfId="0" applyAlignment="1">
      <alignment horizontal="center" vertical="center"/>
    </xf>
    <xf numFmtId="0" fontId="0" fillId="0" borderId="0" xfId="0" applyAlignment="1">
      <alignment horizontal="left" vertical="center"/>
    </xf>
    <xf numFmtId="0" fontId="3" fillId="0" borderId="0" xfId="0" applyFont="1" applyFill="1" applyBorder="1" applyAlignment="1" applyProtection="1">
      <alignment horizontal="left" vertical="center"/>
    </xf>
    <xf numFmtId="0" fontId="3" fillId="0" borderId="27" xfId="0" applyFont="1" applyBorder="1" applyAlignment="1" applyProtection="1">
      <alignment horizontal="left" vertical="center"/>
    </xf>
    <xf numFmtId="183" fontId="1" fillId="2" borderId="1" xfId="1370" applyNumberFormat="1" applyFont="1" applyFill="1" applyBorder="1" applyAlignment="1" applyProtection="1">
      <alignment horizontal="center" vertical="center" wrapText="1"/>
      <protection locked="0"/>
    </xf>
    <xf numFmtId="183" fontId="1" fillId="2" borderId="1" xfId="516" applyNumberFormat="1" applyFont="1" applyFill="1" applyBorder="1" applyAlignment="1" applyProtection="1">
      <alignment horizontal="center" vertical="center" wrapText="1"/>
      <protection locked="0"/>
    </xf>
    <xf numFmtId="16" fontId="0" fillId="0" borderId="0" xfId="0" quotePrefix="1" applyNumberFormat="1" applyAlignment="1" applyProtection="1">
      <alignment horizontal="right"/>
    </xf>
    <xf numFmtId="166" fontId="0" fillId="2" borderId="1" xfId="1" applyNumberFormat="1" applyFont="1" applyFill="1" applyBorder="1" applyAlignment="1" applyProtection="1">
      <alignment vertical="center"/>
    </xf>
    <xf numFmtId="0" fontId="0" fillId="0" borderId="0" xfId="0" quotePrefix="1" applyAlignment="1" applyProtection="1">
      <alignment horizontal="right"/>
    </xf>
    <xf numFmtId="164" fontId="1" fillId="2" borderId="1" xfId="1" applyNumberFormat="1" applyFont="1" applyFill="1" applyBorder="1" applyAlignment="1" applyProtection="1">
      <alignment horizontal="right" vertical="center"/>
    </xf>
    <xf numFmtId="0" fontId="10" fillId="0" borderId="1" xfId="0" applyFont="1" applyFill="1" applyBorder="1" applyAlignment="1" applyProtection="1">
      <alignment horizontal="center" vertical="center" textRotation="90" wrapText="1"/>
    </xf>
    <xf numFmtId="182" fontId="1" fillId="2" borderId="1" xfId="1370" applyNumberFormat="1" applyFont="1" applyFill="1" applyBorder="1" applyAlignment="1" applyProtection="1">
      <alignment horizontal="center" vertical="center" wrapText="1"/>
      <protection locked="0"/>
    </xf>
    <xf numFmtId="0" fontId="0" fillId="0" borderId="12" xfId="0" applyBorder="1" applyAlignment="1" applyProtection="1">
      <alignment wrapText="1"/>
    </xf>
    <xf numFmtId="0" fontId="0" fillId="0" borderId="0" xfId="0" applyFont="1" applyFill="1" applyBorder="1" applyAlignment="1" applyProtection="1">
      <alignment horizontal="left"/>
      <protection locked="0"/>
    </xf>
    <xf numFmtId="0" fontId="0" fillId="0" borderId="0" xfId="0" applyFont="1" applyFill="1" applyAlignment="1" applyProtection="1">
      <alignment vertical="center"/>
    </xf>
    <xf numFmtId="0" fontId="0" fillId="0" borderId="0" xfId="0" applyFill="1" applyAlignment="1" applyProtection="1">
      <alignment vertical="center"/>
      <protection locked="0" hidden="1"/>
    </xf>
    <xf numFmtId="0" fontId="15" fillId="0" borderId="6" xfId="0" applyFont="1" applyBorder="1" applyAlignment="1" applyProtection="1">
      <alignment horizontal="center" vertical="center"/>
    </xf>
    <xf numFmtId="0" fontId="0" fillId="0" borderId="7" xfId="0" applyFill="1" applyBorder="1" applyAlignment="1" applyProtection="1">
      <alignment vertical="center"/>
    </xf>
    <xf numFmtId="164" fontId="0" fillId="44" borderId="14" xfId="0" applyNumberFormat="1" applyFill="1" applyBorder="1" applyAlignment="1" applyProtection="1">
      <alignment horizontal="right" vertical="center"/>
    </xf>
    <xf numFmtId="164" fontId="0" fillId="2" borderId="1" xfId="0" applyNumberFormat="1" applyFill="1" applyBorder="1" applyAlignment="1" applyProtection="1">
      <alignment horizontal="right" vertical="center"/>
    </xf>
    <xf numFmtId="0" fontId="0" fillId="0" borderId="0" xfId="0" applyBorder="1" applyAlignment="1" applyProtection="1">
      <alignment horizontal="left" vertical="center" wrapText="1"/>
    </xf>
    <xf numFmtId="0" fontId="0" fillId="0" borderId="0" xfId="0" applyBorder="1" applyAlignment="1" applyProtection="1">
      <alignment vertical="center" wrapText="1"/>
    </xf>
    <xf numFmtId="0" fontId="0" fillId="0" borderId="0" xfId="0" applyFont="1" applyBorder="1" applyAlignment="1" applyProtection="1">
      <alignment horizontal="left" vertical="center" wrapText="1"/>
    </xf>
    <xf numFmtId="171" fontId="0" fillId="2" borderId="1" xfId="1" applyNumberFormat="1" applyFont="1" applyFill="1" applyBorder="1" applyAlignment="1" applyProtection="1">
      <alignment vertical="center"/>
    </xf>
    <xf numFmtId="0" fontId="28" fillId="6" borderId="10" xfId="0" applyFont="1" applyFill="1" applyBorder="1" applyAlignment="1" applyProtection="1">
      <alignment horizontal="center"/>
    </xf>
    <xf numFmtId="0" fontId="10" fillId="0" borderId="1" xfId="0" quotePrefix="1" applyFont="1" applyFill="1" applyBorder="1" applyAlignment="1" applyProtection="1">
      <alignment horizontal="center" vertical="center" textRotation="90" wrapText="1"/>
    </xf>
    <xf numFmtId="0" fontId="0" fillId="0" borderId="0" xfId="0" applyBorder="1" applyAlignment="1" applyProtection="1">
      <alignment horizontal="center" vertical="center" wrapText="1"/>
    </xf>
    <xf numFmtId="0" fontId="0" fillId="0" borderId="0" xfId="0" applyFill="1" applyBorder="1" applyAlignment="1" applyProtection="1">
      <alignment horizontal="center" vertical="center"/>
    </xf>
    <xf numFmtId="0" fontId="0" fillId="0" borderId="1" xfId="0" applyFill="1" applyBorder="1" applyProtection="1"/>
    <xf numFmtId="0" fontId="0" fillId="0" borderId="1" xfId="0" applyFill="1" applyBorder="1" applyAlignment="1" applyProtection="1">
      <alignment horizontal="center" vertical="center"/>
    </xf>
    <xf numFmtId="0" fontId="3" fillId="0" borderId="1" xfId="0" applyFont="1" applyFill="1" applyBorder="1" applyAlignment="1" applyProtection="1">
      <alignment horizontal="center" vertical="center"/>
    </xf>
    <xf numFmtId="0" fontId="0" fillId="0" borderId="1" xfId="0" applyFill="1" applyBorder="1" applyAlignment="1" applyProtection="1">
      <alignment wrapText="1"/>
    </xf>
    <xf numFmtId="0" fontId="0" fillId="0" borderId="12" xfId="0" applyBorder="1" applyAlignment="1" applyProtection="1">
      <alignment vertical="center" wrapText="1"/>
    </xf>
    <xf numFmtId="0" fontId="15" fillId="0" borderId="1" xfId="0" applyFont="1" applyFill="1" applyBorder="1" applyAlignment="1" applyProtection="1">
      <alignment horizontal="center" vertical="center"/>
    </xf>
    <xf numFmtId="0" fontId="11" fillId="0" borderId="1" xfId="0" applyFont="1" applyBorder="1" applyAlignment="1" applyProtection="1">
      <alignment horizontal="center" vertical="center" wrapText="1"/>
    </xf>
    <xf numFmtId="0" fontId="7" fillId="3" borderId="0" xfId="0" applyFont="1" applyFill="1" applyAlignment="1">
      <alignment horizontal="left"/>
    </xf>
    <xf numFmtId="0" fontId="6" fillId="0" borderId="0" xfId="0" applyFont="1" applyFill="1" applyAlignment="1" applyProtection="1"/>
    <xf numFmtId="0" fontId="48" fillId="0" borderId="0" xfId="0" applyFont="1" applyProtection="1"/>
    <xf numFmtId="0" fontId="3" fillId="0" borderId="0" xfId="0" applyFont="1" applyAlignment="1">
      <alignment horizontal="center"/>
    </xf>
    <xf numFmtId="0" fontId="0" fillId="2" borderId="0" xfId="0" applyFont="1" applyFill="1" applyProtection="1"/>
    <xf numFmtId="0" fontId="0" fillId="2" borderId="12" xfId="0" applyFill="1" applyBorder="1" applyAlignment="1" applyProtection="1">
      <alignment vertical="center"/>
      <protection locked="0"/>
    </xf>
    <xf numFmtId="0" fontId="10" fillId="6" borderId="6" xfId="0" applyFont="1" applyFill="1" applyBorder="1" applyAlignment="1" applyProtection="1">
      <alignment horizontal="center"/>
    </xf>
    <xf numFmtId="0" fontId="10" fillId="6" borderId="0" xfId="0" applyFont="1" applyFill="1" applyBorder="1" applyAlignment="1" applyProtection="1">
      <alignment horizontal="center"/>
    </xf>
    <xf numFmtId="179" fontId="10" fillId="6" borderId="0" xfId="0" applyNumberFormat="1" applyFont="1" applyFill="1" applyAlignment="1" applyProtection="1">
      <alignment horizontal="left"/>
    </xf>
    <xf numFmtId="179" fontId="10" fillId="6" borderId="0" xfId="0" applyNumberFormat="1" applyFont="1" applyFill="1" applyAlignment="1" applyProtection="1">
      <alignment horizontal="left" wrapText="1"/>
    </xf>
    <xf numFmtId="182" fontId="10" fillId="6" borderId="0" xfId="0" applyNumberFormat="1" applyFont="1" applyFill="1" applyAlignment="1" applyProtection="1">
      <alignment horizontal="right"/>
    </xf>
    <xf numFmtId="178" fontId="10" fillId="6" borderId="0" xfId="0" applyNumberFormat="1" applyFont="1" applyFill="1" applyAlignment="1" applyProtection="1">
      <alignment horizontal="right"/>
    </xf>
    <xf numFmtId="181" fontId="10" fillId="6" borderId="0" xfId="0" applyNumberFormat="1" applyFont="1" applyFill="1" applyAlignment="1" applyProtection="1">
      <alignment horizontal="right"/>
    </xf>
    <xf numFmtId="180" fontId="0" fillId="6" borderId="13" xfId="0" applyNumberFormat="1" applyFill="1" applyBorder="1" applyAlignment="1" applyProtection="1">
      <alignment horizontal="right"/>
    </xf>
    <xf numFmtId="180" fontId="0" fillId="4" borderId="13" xfId="0" applyNumberFormat="1" applyFill="1" applyBorder="1" applyAlignment="1" applyProtection="1">
      <alignment horizontal="right"/>
    </xf>
    <xf numFmtId="0" fontId="0" fillId="0" borderId="0" xfId="0" applyAlignment="1" applyProtection="1"/>
    <xf numFmtId="0" fontId="50" fillId="0" borderId="15" xfId="0" quotePrefix="1" applyFont="1" applyFill="1" applyBorder="1" applyAlignment="1" applyProtection="1">
      <alignment horizontal="center" wrapText="1"/>
    </xf>
    <xf numFmtId="0" fontId="50" fillId="0" borderId="0" xfId="0" quotePrefix="1" applyFont="1" applyFill="1" applyBorder="1" applyAlignment="1" applyProtection="1">
      <alignment horizontal="center" wrapText="1"/>
    </xf>
    <xf numFmtId="0" fontId="50" fillId="0" borderId="7" xfId="0" quotePrefix="1" applyFont="1" applyFill="1" applyBorder="1" applyAlignment="1" applyProtection="1">
      <alignment horizontal="center" wrapText="1"/>
    </xf>
    <xf numFmtId="0" fontId="0" fillId="6" borderId="7" xfId="0" applyFill="1" applyBorder="1" applyAlignment="1" applyProtection="1"/>
    <xf numFmtId="0" fontId="10" fillId="6" borderId="2" xfId="0" applyFont="1" applyFill="1" applyBorder="1" applyAlignment="1" applyProtection="1">
      <alignment horizontal="center"/>
    </xf>
    <xf numFmtId="0" fontId="0" fillId="6" borderId="0" xfId="0" applyFill="1" applyBorder="1" applyAlignment="1" applyProtection="1"/>
    <xf numFmtId="176" fontId="10" fillId="6" borderId="0" xfId="0" applyNumberFormat="1" applyFont="1" applyFill="1" applyBorder="1" applyAlignment="1" applyProtection="1">
      <alignment horizontal="center"/>
    </xf>
    <xf numFmtId="0" fontId="50" fillId="0" borderId="10" xfId="0" quotePrefix="1" applyFont="1" applyFill="1" applyBorder="1" applyAlignment="1" applyProtection="1">
      <alignment horizontal="center" wrapText="1"/>
    </xf>
    <xf numFmtId="0" fontId="0" fillId="6" borderId="10" xfId="0" applyFill="1" applyBorder="1" applyAlignment="1" applyProtection="1"/>
    <xf numFmtId="0" fontId="3" fillId="0" borderId="0" xfId="0" applyFont="1" applyAlignment="1">
      <alignment wrapText="1"/>
    </xf>
    <xf numFmtId="0" fontId="3" fillId="9" borderId="0" xfId="0" applyFont="1" applyFill="1" applyAlignment="1">
      <alignment wrapText="1"/>
    </xf>
    <xf numFmtId="0" fontId="0" fillId="9" borderId="0" xfId="0" applyFill="1" applyAlignment="1">
      <alignment wrapText="1"/>
    </xf>
    <xf numFmtId="0" fontId="3" fillId="48" borderId="0" xfId="0" applyFont="1" applyFill="1" applyAlignment="1">
      <alignment wrapText="1"/>
    </xf>
    <xf numFmtId="0" fontId="0" fillId="48" borderId="0" xfId="0" applyFill="1" applyAlignment="1">
      <alignment wrapText="1"/>
    </xf>
    <xf numFmtId="0" fontId="0" fillId="48" borderId="0" xfId="0" quotePrefix="1" applyFill="1" applyAlignment="1">
      <alignment wrapText="1"/>
    </xf>
    <xf numFmtId="0" fontId="0" fillId="48" borderId="0" xfId="0" quotePrefix="1" applyFill="1" applyAlignment="1">
      <alignment vertical="center" wrapText="1"/>
    </xf>
    <xf numFmtId="0" fontId="0" fillId="48" borderId="0" xfId="0" applyFill="1"/>
    <xf numFmtId="0" fontId="3" fillId="48" borderId="0" xfId="0" applyFont="1" applyFill="1"/>
    <xf numFmtId="0" fontId="3" fillId="48" borderId="0" xfId="0" applyFont="1" applyFill="1" applyAlignment="1">
      <alignment horizontal="left" vertical="center" wrapText="1"/>
    </xf>
    <xf numFmtId="0" fontId="0" fillId="48" borderId="0" xfId="0" applyFill="1" applyAlignment="1">
      <alignment horizontal="center" vertical="center"/>
    </xf>
    <xf numFmtId="0" fontId="0" fillId="48" borderId="0" xfId="0" applyFill="1" applyAlignment="1">
      <alignment horizontal="center" vertical="center" wrapText="1"/>
    </xf>
    <xf numFmtId="0" fontId="0" fillId="3" borderId="0" xfId="0" applyFill="1" applyAlignment="1" applyProtection="1">
      <alignment vertical="center"/>
    </xf>
    <xf numFmtId="0" fontId="0" fillId="3" borderId="0" xfId="0" applyFill="1" applyBorder="1" applyAlignment="1" applyProtection="1">
      <alignment vertical="center"/>
    </xf>
    <xf numFmtId="0" fontId="7" fillId="3" borderId="0" xfId="0" applyFont="1" applyFill="1" applyAlignment="1" applyProtection="1">
      <alignment vertical="center"/>
    </xf>
    <xf numFmtId="0" fontId="0" fillId="2" borderId="1" xfId="0" quotePrefix="1" applyFill="1" applyBorder="1" applyAlignment="1" applyProtection="1">
      <alignment horizontal="center" vertical="center" wrapText="1"/>
      <protection locked="0"/>
    </xf>
    <xf numFmtId="0" fontId="0" fillId="0" borderId="0" xfId="0" applyAlignment="1">
      <alignment vertical="center" wrapText="1"/>
    </xf>
    <xf numFmtId="0" fontId="0" fillId="0" borderId="0" xfId="0" applyFill="1" applyAlignment="1">
      <alignment wrapText="1"/>
    </xf>
    <xf numFmtId="0" fontId="0" fillId="0" borderId="0" xfId="0" applyAlignment="1" applyProtection="1">
      <alignment horizontal="left" vertical="center"/>
    </xf>
    <xf numFmtId="0" fontId="1" fillId="0" borderId="0" xfId="0" applyFont="1"/>
    <xf numFmtId="0" fontId="3" fillId="0" borderId="3" xfId="0" applyFont="1" applyBorder="1"/>
    <xf numFmtId="0" fontId="1" fillId="0" borderId="4" xfId="0" applyFont="1" applyBorder="1"/>
    <xf numFmtId="0" fontId="1" fillId="0" borderId="0" xfId="0" applyFont="1" applyAlignment="1">
      <alignment horizontal="center"/>
    </xf>
    <xf numFmtId="0" fontId="1" fillId="0" borderId="10" xfId="0" applyFont="1" applyBorder="1" applyAlignment="1">
      <alignment horizontal="center"/>
    </xf>
    <xf numFmtId="0" fontId="1" fillId="0" borderId="2" xfId="0" applyFont="1" applyBorder="1" applyAlignment="1">
      <alignment horizontal="left" vertical="center" indent="1"/>
    </xf>
    <xf numFmtId="0" fontId="1" fillId="0" borderId="0" xfId="0" applyFont="1" applyAlignment="1">
      <alignment horizontal="center" vertical="center"/>
    </xf>
    <xf numFmtId="0" fontId="1" fillId="0" borderId="4" xfId="0" applyFont="1" applyBorder="1" applyAlignment="1">
      <alignment horizontal="center" vertical="center"/>
    </xf>
    <xf numFmtId="0" fontId="1" fillId="0" borderId="13" xfId="0" applyFont="1" applyBorder="1" applyAlignment="1">
      <alignment horizontal="center"/>
    </xf>
    <xf numFmtId="0" fontId="51" fillId="0" borderId="0" xfId="0" applyFont="1" applyAlignment="1">
      <alignment vertical="center" wrapText="1"/>
    </xf>
    <xf numFmtId="0" fontId="51" fillId="0" borderId="10" xfId="0" applyFont="1" applyBorder="1" applyAlignment="1">
      <alignment vertical="center" wrapText="1"/>
    </xf>
    <xf numFmtId="0" fontId="52" fillId="0" borderId="0" xfId="0" applyFont="1" applyAlignment="1">
      <alignment vertical="center" wrapText="1"/>
    </xf>
    <xf numFmtId="0" fontId="0" fillId="45" borderId="0" xfId="0" applyFill="1"/>
    <xf numFmtId="0" fontId="0" fillId="45" borderId="0" xfId="0" applyFill="1" applyAlignment="1">
      <alignment vertical="center" wrapText="1"/>
    </xf>
    <xf numFmtId="0" fontId="1" fillId="0" borderId="10" xfId="0" applyFont="1" applyBorder="1" applyAlignment="1">
      <alignment horizontal="left" vertical="center"/>
    </xf>
    <xf numFmtId="0" fontId="0" fillId="0" borderId="12" xfId="0" applyFill="1" applyBorder="1" applyAlignment="1" applyProtection="1">
      <alignment horizontal="left" vertical="center" wrapText="1"/>
    </xf>
    <xf numFmtId="0" fontId="10" fillId="0" borderId="12" xfId="0" applyFont="1" applyFill="1" applyBorder="1" applyAlignment="1" applyProtection="1">
      <alignment horizontal="left" vertical="center" wrapText="1"/>
    </xf>
    <xf numFmtId="0" fontId="10" fillId="0" borderId="1" xfId="0" applyFont="1" applyBorder="1" applyAlignment="1" applyProtection="1">
      <alignment horizontal="left" vertical="center" wrapText="1"/>
    </xf>
    <xf numFmtId="0" fontId="0" fillId="0" borderId="0" xfId="0" applyBorder="1" applyAlignment="1" applyProtection="1">
      <alignment horizontal="left" vertical="center"/>
    </xf>
    <xf numFmtId="0" fontId="0" fillId="0" borderId="12" xfId="0" applyFont="1" applyFill="1" applyBorder="1" applyAlignment="1" applyProtection="1">
      <alignment horizontal="left" vertical="center"/>
    </xf>
    <xf numFmtId="0" fontId="10" fillId="4" borderId="1" xfId="0" applyFont="1" applyFill="1" applyBorder="1" applyAlignment="1" applyProtection="1">
      <alignment horizontal="left" vertical="center" wrapText="1"/>
    </xf>
    <xf numFmtId="0" fontId="10" fillId="0" borderId="1" xfId="0" applyFont="1" applyBorder="1" applyAlignment="1" applyProtection="1">
      <alignment horizontal="left" vertical="center" wrapText="1"/>
    </xf>
    <xf numFmtId="0" fontId="0" fillId="0" borderId="15" xfId="0" applyBorder="1" applyAlignment="1" applyProtection="1">
      <alignment horizontal="center" vertical="center" wrapText="1"/>
    </xf>
    <xf numFmtId="0" fontId="3" fillId="0" borderId="1" xfId="0" applyFont="1" applyFill="1" applyBorder="1" applyAlignment="1" applyProtection="1">
      <alignment wrapText="1"/>
    </xf>
    <xf numFmtId="0" fontId="0" fillId="0" borderId="0" xfId="0" quotePrefix="1"/>
    <xf numFmtId="0" fontId="0" fillId="0" borderId="0" xfId="0" applyAlignment="1" applyProtection="1">
      <alignment horizontal="right"/>
    </xf>
    <xf numFmtId="0" fontId="0" fillId="6" borderId="10" xfId="0" applyFill="1" applyBorder="1" applyAlignment="1" applyProtection="1">
      <alignment horizontal="center" wrapText="1"/>
    </xf>
    <xf numFmtId="0" fontId="0" fillId="0" borderId="0" xfId="0" applyFill="1" applyAlignment="1" applyProtection="1">
      <alignment horizontal="right"/>
    </xf>
    <xf numFmtId="0" fontId="1" fillId="0" borderId="0" xfId="0" applyFont="1" applyAlignment="1">
      <alignment vertical="center"/>
    </xf>
    <xf numFmtId="0" fontId="0" fillId="0" borderId="12" xfId="0" applyBorder="1" applyAlignment="1" applyProtection="1">
      <alignment horizontal="center" vertical="center"/>
    </xf>
    <xf numFmtId="0" fontId="0" fillId="0" borderId="1" xfId="0" applyFill="1" applyBorder="1" applyAlignment="1" applyProtection="1">
      <alignment horizontal="left" vertical="center"/>
    </xf>
    <xf numFmtId="0" fontId="3" fillId="0" borderId="3" xfId="0" applyFont="1" applyBorder="1" applyAlignment="1" applyProtection="1">
      <alignment horizontal="left" vertical="center"/>
    </xf>
    <xf numFmtId="0" fontId="3" fillId="0" borderId="4" xfId="0" applyFont="1" applyBorder="1" applyAlignment="1" applyProtection="1">
      <alignment horizontal="left" vertical="center"/>
    </xf>
    <xf numFmtId="0" fontId="0" fillId="0" borderId="1" xfId="0" applyFill="1" applyBorder="1" applyAlignment="1" applyProtection="1">
      <alignment horizontal="center" vertical="center"/>
    </xf>
    <xf numFmtId="0" fontId="0" fillId="0" borderId="3" xfId="258" applyFont="1" applyBorder="1" applyAlignment="1" applyProtection="1">
      <alignment vertical="center" wrapText="1"/>
    </xf>
    <xf numFmtId="0" fontId="48" fillId="0" borderId="0" xfId="0" applyFont="1" applyAlignment="1" applyProtection="1"/>
    <xf numFmtId="0" fontId="0" fillId="0" borderId="0" xfId="0" applyFill="1" applyAlignment="1" applyProtection="1"/>
    <xf numFmtId="0" fontId="25" fillId="0" borderId="0" xfId="0" applyFont="1" applyAlignment="1" applyProtection="1"/>
    <xf numFmtId="171" fontId="0" fillId="6" borderId="1" xfId="1" applyNumberFormat="1" applyFont="1" applyFill="1" applyBorder="1" applyAlignment="1" applyProtection="1">
      <alignment horizontal="center" vertical="center"/>
    </xf>
    <xf numFmtId="0" fontId="0" fillId="0" borderId="1" xfId="0" applyFill="1" applyBorder="1" applyAlignment="1" applyProtection="1"/>
    <xf numFmtId="171" fontId="47" fillId="44" borderId="0" xfId="1" applyNumberFormat="1" applyFont="1" applyFill="1" applyBorder="1" applyAlignment="1" applyProtection="1">
      <alignment horizontal="center" vertical="center"/>
    </xf>
    <xf numFmtId="0" fontId="10" fillId="2" borderId="11" xfId="0" applyFont="1" applyFill="1" applyBorder="1" applyAlignment="1" applyProtection="1">
      <alignment vertical="top"/>
    </xf>
    <xf numFmtId="0" fontId="0" fillId="0" borderId="12" xfId="0" quotePrefix="1" applyFill="1" applyBorder="1" applyAlignment="1" applyProtection="1">
      <alignment horizontal="center" vertical="center"/>
    </xf>
    <xf numFmtId="0" fontId="0" fillId="0" borderId="12" xfId="0" applyBorder="1" applyAlignment="1" applyProtection="1"/>
    <xf numFmtId="0" fontId="15" fillId="0" borderId="3" xfId="0" applyFont="1" applyBorder="1" applyAlignment="1" applyProtection="1">
      <alignment horizontal="center" vertical="center"/>
    </xf>
    <xf numFmtId="171" fontId="47" fillId="44" borderId="10" xfId="1" applyNumberFormat="1" applyFont="1" applyFill="1" applyBorder="1" applyAlignment="1" applyProtection="1">
      <alignment horizontal="center" vertical="center"/>
    </xf>
    <xf numFmtId="0" fontId="0" fillId="0" borderId="1" xfId="0" quotePrefix="1" applyFill="1" applyBorder="1" applyAlignment="1" applyProtection="1">
      <alignment horizontal="center" vertical="center"/>
    </xf>
    <xf numFmtId="0" fontId="0" fillId="2" borderId="12" xfId="0" applyFill="1" applyBorder="1" applyAlignment="1" applyProtection="1">
      <alignment horizontal="left" vertical="center"/>
      <protection locked="0"/>
    </xf>
    <xf numFmtId="0" fontId="0" fillId="44" borderId="12" xfId="0" applyFill="1" applyBorder="1" applyAlignment="1" applyProtection="1">
      <alignment horizontal="left" vertical="center"/>
      <protection locked="0"/>
    </xf>
    <xf numFmtId="14" fontId="0" fillId="2" borderId="1" xfId="0" applyNumberFormat="1" applyFill="1" applyBorder="1" applyAlignment="1" applyProtection="1">
      <alignment vertical="center"/>
      <protection locked="0"/>
    </xf>
    <xf numFmtId="14" fontId="0" fillId="44" borderId="1" xfId="0" applyNumberFormat="1" applyFill="1" applyBorder="1" applyAlignment="1" applyProtection="1">
      <alignment vertical="center"/>
      <protection locked="0"/>
    </xf>
    <xf numFmtId="10" fontId="0" fillId="2" borderId="1" xfId="2" applyNumberFormat="1" applyFont="1" applyFill="1" applyBorder="1" applyAlignment="1" applyProtection="1">
      <alignment vertical="center"/>
      <protection locked="0"/>
    </xf>
    <xf numFmtId="10" fontId="0" fillId="44" borderId="1" xfId="2" applyNumberFormat="1" applyFont="1" applyFill="1" applyBorder="1" applyAlignment="1" applyProtection="1">
      <alignment vertical="center"/>
      <protection locked="0"/>
    </xf>
    <xf numFmtId="0" fontId="0" fillId="4" borderId="1" xfId="0" applyFill="1" applyBorder="1" applyAlignment="1" applyProtection="1"/>
    <xf numFmtId="4" fontId="0" fillId="2" borderId="1" xfId="0" applyNumberFormat="1" applyFill="1" applyBorder="1" applyAlignment="1" applyProtection="1">
      <alignment vertical="center"/>
      <protection locked="0"/>
    </xf>
    <xf numFmtId="4" fontId="0" fillId="44" borderId="1" xfId="0" applyNumberFormat="1" applyFill="1" applyBorder="1" applyAlignment="1" applyProtection="1">
      <alignment vertical="center"/>
      <protection locked="0"/>
    </xf>
    <xf numFmtId="0" fontId="0" fillId="0" borderId="5" xfId="0" quotePrefix="1" applyFill="1" applyBorder="1" applyAlignment="1" applyProtection="1">
      <alignment vertical="center"/>
    </xf>
    <xf numFmtId="168" fontId="0" fillId="2" borderId="1" xfId="1" applyNumberFormat="1" applyFont="1" applyFill="1" applyBorder="1" applyAlignment="1" applyProtection="1">
      <alignment vertical="center"/>
      <protection locked="0"/>
    </xf>
    <xf numFmtId="168" fontId="0" fillId="44" borderId="1" xfId="1" applyNumberFormat="1" applyFont="1" applyFill="1" applyBorder="1" applyAlignment="1" applyProtection="1">
      <alignment vertical="center"/>
      <protection locked="0"/>
    </xf>
    <xf numFmtId="168" fontId="0" fillId="0" borderId="1" xfId="1" applyNumberFormat="1" applyFont="1" applyFill="1" applyBorder="1" applyAlignment="1" applyProtection="1">
      <alignment vertical="center"/>
      <protection locked="0"/>
    </xf>
    <xf numFmtId="10" fontId="10" fillId="2" borderId="1" xfId="0" applyNumberFormat="1" applyFont="1" applyFill="1" applyBorder="1" applyAlignment="1" applyProtection="1">
      <alignment vertical="center"/>
      <protection locked="0"/>
    </xf>
    <xf numFmtId="10" fontId="10" fillId="44" borderId="1" xfId="0" applyNumberFormat="1" applyFont="1" applyFill="1" applyBorder="1" applyAlignment="1" applyProtection="1">
      <alignment vertical="center"/>
      <protection locked="0"/>
    </xf>
    <xf numFmtId="0" fontId="10" fillId="44" borderId="1" xfId="0" quotePrefix="1" applyFont="1" applyFill="1" applyBorder="1" applyAlignment="1" applyProtection="1">
      <alignment horizontal="left" vertical="center"/>
      <protection locked="0"/>
    </xf>
    <xf numFmtId="0" fontId="0" fillId="0" borderId="14" xfId="0" applyBorder="1" applyAlignment="1" applyProtection="1"/>
    <xf numFmtId="0" fontId="10" fillId="2" borderId="1" xfId="0" applyFont="1" applyFill="1" applyBorder="1" applyAlignment="1" applyProtection="1">
      <alignment horizontal="left" vertical="center"/>
      <protection locked="0"/>
    </xf>
    <xf numFmtId="0" fontId="10" fillId="44" borderId="1" xfId="0" applyFont="1" applyFill="1" applyBorder="1" applyAlignment="1" applyProtection="1">
      <alignment horizontal="left" vertical="center"/>
      <protection locked="0"/>
    </xf>
    <xf numFmtId="0" fontId="5" fillId="4" borderId="4" xfId="0" applyFont="1" applyFill="1" applyBorder="1" applyAlignment="1" applyProtection="1">
      <alignment horizontal="center" vertical="center"/>
    </xf>
    <xf numFmtId="0" fontId="18" fillId="0" borderId="0" xfId="0" applyFont="1" applyFill="1" applyAlignment="1" applyProtection="1"/>
    <xf numFmtId="0" fontId="0" fillId="2" borderId="3" xfId="0" applyFill="1" applyBorder="1" applyAlignment="1" applyProtection="1">
      <alignment vertical="center"/>
      <protection locked="0"/>
    </xf>
    <xf numFmtId="0" fontId="0" fillId="2" borderId="1" xfId="0" applyFill="1" applyBorder="1" applyAlignment="1" applyProtection="1">
      <alignment horizontal="center" vertical="center"/>
      <protection locked="0"/>
    </xf>
    <xf numFmtId="0" fontId="0" fillId="0" borderId="1" xfId="0" quotePrefix="1" applyFill="1" applyBorder="1" applyAlignment="1" applyProtection="1">
      <alignment vertical="center"/>
    </xf>
    <xf numFmtId="171" fontId="0" fillId="2" borderId="1" xfId="1" applyNumberFormat="1" applyFont="1" applyFill="1" applyBorder="1" applyAlignment="1" applyProtection="1">
      <alignment vertical="center"/>
      <protection locked="0"/>
    </xf>
    <xf numFmtId="0" fontId="10" fillId="4" borderId="1" xfId="0" applyFont="1" applyFill="1" applyBorder="1" applyAlignment="1" applyProtection="1"/>
    <xf numFmtId="0" fontId="49" fillId="45" borderId="0" xfId="0" applyFont="1" applyFill="1" applyAlignment="1" applyProtection="1"/>
    <xf numFmtId="0" fontId="14" fillId="2" borderId="1" xfId="0" applyFont="1" applyFill="1" applyBorder="1" applyAlignment="1" applyProtection="1">
      <alignment vertical="center"/>
      <protection locked="0"/>
    </xf>
    <xf numFmtId="0" fontId="14" fillId="44" borderId="1" xfId="0" applyFont="1" applyFill="1" applyBorder="1" applyAlignment="1" applyProtection="1">
      <alignment vertical="center"/>
      <protection locked="0"/>
    </xf>
    <xf numFmtId="0" fontId="2" fillId="0" borderId="7" xfId="0" applyFont="1" applyFill="1" applyBorder="1" applyAlignment="1" applyProtection="1"/>
    <xf numFmtId="0" fontId="2" fillId="0" borderId="8" xfId="0" applyFont="1" applyFill="1" applyBorder="1" applyAlignment="1" applyProtection="1"/>
    <xf numFmtId="0" fontId="2" fillId="0" borderId="0" xfId="0" applyFont="1" applyFill="1" applyBorder="1" applyAlignment="1" applyProtection="1"/>
    <xf numFmtId="0" fontId="2" fillId="0" borderId="13" xfId="0" applyFont="1" applyFill="1" applyBorder="1" applyAlignment="1" applyProtection="1"/>
    <xf numFmtId="0" fontId="2" fillId="0" borderId="10" xfId="0" applyFont="1" applyFill="1" applyBorder="1" applyAlignment="1" applyProtection="1"/>
    <xf numFmtId="0" fontId="2" fillId="0" borderId="11" xfId="0" applyFont="1" applyFill="1" applyBorder="1" applyAlignment="1" applyProtection="1"/>
    <xf numFmtId="165" fontId="3" fillId="0" borderId="1" xfId="0" applyNumberFormat="1" applyFont="1" applyFill="1" applyBorder="1" applyAlignment="1" applyProtection="1">
      <alignment vertical="center"/>
    </xf>
    <xf numFmtId="177" fontId="0" fillId="44" borderId="1" xfId="1" applyNumberFormat="1" applyFont="1" applyFill="1" applyBorder="1" applyAlignment="1" applyProtection="1">
      <alignment horizontal="right" vertical="center"/>
      <protection locked="0"/>
    </xf>
    <xf numFmtId="0" fontId="0" fillId="4" borderId="13" xfId="0" applyFill="1" applyBorder="1" applyAlignment="1" applyProtection="1"/>
    <xf numFmtId="0" fontId="0" fillId="4" borderId="13" xfId="0" applyFill="1" applyBorder="1" applyAlignment="1" applyProtection="1">
      <alignment horizontal="center" vertical="center"/>
    </xf>
    <xf numFmtId="174" fontId="1" fillId="44" borderId="1" xfId="1" applyNumberFormat="1" applyFont="1" applyFill="1" applyBorder="1" applyAlignment="1" applyProtection="1">
      <alignment horizontal="right" vertical="center"/>
      <protection locked="0"/>
    </xf>
    <xf numFmtId="0" fontId="0" fillId="0" borderId="1" xfId="0" applyFill="1" applyBorder="1" applyAlignment="1" applyProtection="1">
      <alignment horizontal="center" vertical="center"/>
      <protection locked="0"/>
    </xf>
    <xf numFmtId="0" fontId="0" fillId="0" borderId="7" xfId="0" applyFont="1" applyBorder="1" applyAlignment="1" applyProtection="1">
      <alignment vertical="center"/>
    </xf>
    <xf numFmtId="0" fontId="0" fillId="0" borderId="0" xfId="0" applyFill="1" applyBorder="1" applyAlignment="1" applyProtection="1"/>
    <xf numFmtId="164" fontId="3" fillId="0" borderId="0" xfId="1" applyNumberFormat="1" applyFont="1" applyFill="1" applyBorder="1" applyAlignment="1" applyProtection="1"/>
    <xf numFmtId="0" fontId="8" fillId="0" borderId="0" xfId="0" applyFont="1" applyFill="1" applyBorder="1" applyAlignment="1" applyProtection="1"/>
    <xf numFmtId="0" fontId="8" fillId="0" borderId="0" xfId="0" applyFont="1" applyAlignment="1" applyProtection="1"/>
    <xf numFmtId="0" fontId="0" fillId="0" borderId="0" xfId="0" applyBorder="1" applyAlignment="1" applyProtection="1"/>
    <xf numFmtId="0" fontId="1" fillId="0" borderId="4" xfId="258" applyBorder="1" applyAlignment="1" applyProtection="1"/>
    <xf numFmtId="0" fontId="1" fillId="44" borderId="1" xfId="258" applyFill="1" applyBorder="1" applyAlignment="1" applyProtection="1"/>
    <xf numFmtId="0" fontId="1" fillId="0" borderId="14" xfId="258" applyBorder="1" applyAlignment="1" applyProtection="1">
      <alignment vertical="center"/>
    </xf>
    <xf numFmtId="0" fontId="1" fillId="0" borderId="1" xfId="258" applyBorder="1" applyAlignment="1" applyProtection="1"/>
    <xf numFmtId="165" fontId="1" fillId="6" borderId="1" xfId="259" applyNumberFormat="1" applyFont="1" applyFill="1" applyBorder="1" applyAlignment="1" applyProtection="1"/>
    <xf numFmtId="165" fontId="1" fillId="44" borderId="1" xfId="259" applyNumberFormat="1" applyFont="1" applyFill="1" applyBorder="1" applyAlignment="1" applyProtection="1"/>
    <xf numFmtId="165" fontId="14" fillId="6" borderId="5" xfId="259" applyNumberFormat="1" applyFont="1" applyFill="1" applyBorder="1" applyAlignment="1" applyProtection="1"/>
    <xf numFmtId="165" fontId="1" fillId="6" borderId="14" xfId="259" applyNumberFormat="1" applyFont="1" applyFill="1" applyBorder="1" applyAlignment="1" applyProtection="1"/>
    <xf numFmtId="165" fontId="3" fillId="6" borderId="21" xfId="259" applyNumberFormat="1" applyFont="1" applyFill="1" applyBorder="1" applyAlignment="1" applyProtection="1"/>
    <xf numFmtId="165" fontId="3" fillId="44" borderId="5" xfId="259" applyNumberFormat="1" applyFont="1" applyFill="1" applyBorder="1" applyAlignment="1" applyProtection="1"/>
    <xf numFmtId="165" fontId="3" fillId="44" borderId="1" xfId="259" applyNumberFormat="1" applyFont="1" applyFill="1" applyBorder="1" applyAlignment="1" applyProtection="1"/>
    <xf numFmtId="165" fontId="14" fillId="0" borderId="0" xfId="259" applyNumberFormat="1" applyFont="1" applyFill="1" applyBorder="1" applyAlignment="1" applyProtection="1"/>
    <xf numFmtId="0" fontId="0" fillId="2" borderId="1" xfId="0" applyFill="1" applyBorder="1" applyAlignment="1" applyProtection="1"/>
    <xf numFmtId="0" fontId="0" fillId="0" borderId="0" xfId="0" applyAlignment="1">
      <alignment vertical="center"/>
    </xf>
    <xf numFmtId="0" fontId="0" fillId="0" borderId="0" xfId="0" applyFont="1" applyAlignment="1" applyProtection="1">
      <alignment horizontal="left" wrapText="1"/>
    </xf>
    <xf numFmtId="0" fontId="0" fillId="0" borderId="0" xfId="0" applyFont="1" applyAlignment="1" applyProtection="1">
      <alignment horizontal="left" vertical="center" wrapText="1"/>
    </xf>
    <xf numFmtId="0" fontId="0" fillId="0" borderId="0" xfId="0" applyFont="1" applyBorder="1" applyAlignment="1" applyProtection="1">
      <alignment horizontal="left" wrapText="1"/>
    </xf>
    <xf numFmtId="0" fontId="0" fillId="6" borderId="0" xfId="0" applyFill="1" applyBorder="1" applyAlignment="1" applyProtection="1">
      <alignment horizontal="center" wrapText="1"/>
    </xf>
    <xf numFmtId="0" fontId="0" fillId="0" borderId="14" xfId="0" applyBorder="1" applyAlignment="1" applyProtection="1">
      <alignment horizontal="center" vertical="center" textRotation="90" wrapText="1"/>
    </xf>
    <xf numFmtId="0" fontId="0" fillId="2" borderId="1" xfId="0" quotePrefix="1" applyFill="1" applyBorder="1" applyAlignment="1" applyProtection="1">
      <alignment horizontal="center" vertical="center" wrapText="1"/>
      <protection locked="0"/>
    </xf>
    <xf numFmtId="0" fontId="0" fillId="0" borderId="1" xfId="0" applyBorder="1" applyAlignment="1" applyProtection="1">
      <alignment horizontal="center" vertical="center" wrapText="1"/>
    </xf>
    <xf numFmtId="0" fontId="0" fillId="0" borderId="12" xfId="0" applyFill="1" applyBorder="1" applyAlignment="1" applyProtection="1">
      <alignment horizontal="left" vertical="center" wrapText="1"/>
    </xf>
    <xf numFmtId="0" fontId="0" fillId="0" borderId="12" xfId="0" applyFont="1" applyFill="1" applyBorder="1" applyAlignment="1" applyProtection="1">
      <alignment horizontal="left" vertical="center"/>
    </xf>
    <xf numFmtId="0" fontId="10" fillId="0" borderId="12" xfId="0" applyFont="1" applyFill="1" applyBorder="1" applyAlignment="1" applyProtection="1">
      <alignment horizontal="left" vertical="center" wrapText="1"/>
    </xf>
    <xf numFmtId="0" fontId="10" fillId="6" borderId="38" xfId="0" applyFont="1" applyFill="1" applyBorder="1" applyAlignment="1" applyProtection="1">
      <alignment horizontal="center"/>
    </xf>
    <xf numFmtId="0" fontId="50" fillId="0" borderId="14" xfId="0" quotePrefix="1" applyFont="1" applyFill="1" applyBorder="1" applyAlignment="1" applyProtection="1">
      <alignment horizontal="center" wrapText="1"/>
    </xf>
    <xf numFmtId="176" fontId="10" fillId="6" borderId="7" xfId="0" applyNumberFormat="1" applyFont="1" applyFill="1" applyBorder="1" applyAlignment="1" applyProtection="1">
      <alignment horizontal="center"/>
    </xf>
    <xf numFmtId="0" fontId="0" fillId="6" borderId="7" xfId="0" applyFill="1" applyBorder="1" applyAlignment="1" applyProtection="1">
      <alignment horizontal="center" wrapText="1"/>
    </xf>
    <xf numFmtId="0" fontId="0" fillId="6" borderId="8" xfId="0" applyFill="1" applyBorder="1" applyAlignment="1" applyProtection="1">
      <alignment horizontal="center"/>
    </xf>
    <xf numFmtId="0" fontId="0" fillId="6" borderId="13" xfId="0" applyFill="1" applyBorder="1" applyAlignment="1" applyProtection="1">
      <alignment horizontal="center"/>
    </xf>
    <xf numFmtId="0" fontId="0" fillId="6" borderId="11" xfId="0" applyFill="1" applyBorder="1" applyAlignment="1" applyProtection="1">
      <alignment horizontal="center"/>
    </xf>
    <xf numFmtId="0" fontId="0" fillId="0" borderId="0" xfId="0" quotePrefix="1" applyFill="1" applyBorder="1" applyAlignment="1" applyProtection="1">
      <alignment horizontal="center" vertical="center" wrapText="1"/>
    </xf>
    <xf numFmtId="0" fontId="0" fillId="0" borderId="7" xfId="0" applyBorder="1" applyAlignment="1" applyProtection="1">
      <alignment horizontal="center" vertical="center" wrapText="1"/>
    </xf>
    <xf numFmtId="182" fontId="10" fillId="6" borderId="0" xfId="0" applyNumberFormat="1" applyFont="1" applyFill="1" applyBorder="1" applyAlignment="1" applyProtection="1">
      <alignment horizontal="right"/>
    </xf>
    <xf numFmtId="178" fontId="10" fillId="6" borderId="0" xfId="0" applyNumberFormat="1" applyFont="1" applyFill="1" applyBorder="1" applyAlignment="1" applyProtection="1">
      <alignment horizontal="right"/>
    </xf>
    <xf numFmtId="181" fontId="10" fillId="6" borderId="0" xfId="0" applyNumberFormat="1" applyFont="1" applyFill="1" applyBorder="1" applyAlignment="1" applyProtection="1">
      <alignment horizontal="right"/>
    </xf>
    <xf numFmtId="180" fontId="0" fillId="6" borderId="0" xfId="0" applyNumberFormat="1" applyFill="1" applyBorder="1" applyAlignment="1" applyProtection="1">
      <alignment horizontal="right"/>
    </xf>
    <xf numFmtId="180" fontId="0" fillId="4" borderId="15" xfId="0" applyNumberFormat="1" applyFill="1" applyBorder="1" applyAlignment="1" applyProtection="1">
      <alignment horizontal="right"/>
    </xf>
    <xf numFmtId="0" fontId="3" fillId="0" borderId="19" xfId="0" applyFont="1" applyBorder="1" applyAlignment="1" applyProtection="1">
      <alignment horizontal="left" vertical="center"/>
    </xf>
    <xf numFmtId="180" fontId="3" fillId="0" borderId="39" xfId="0" applyNumberFormat="1" applyFont="1" applyBorder="1" applyAlignment="1" applyProtection="1">
      <alignment horizontal="right" vertical="center"/>
    </xf>
    <xf numFmtId="0" fontId="0" fillId="2" borderId="1" xfId="0" quotePrefix="1" applyFill="1" applyBorder="1" applyAlignment="1" applyProtection="1">
      <alignment horizontal="center" vertical="center" wrapText="1"/>
      <protection locked="0"/>
    </xf>
    <xf numFmtId="171" fontId="0" fillId="0" borderId="0" xfId="0" applyNumberFormat="1" applyFill="1" applyAlignment="1" applyProtection="1"/>
    <xf numFmtId="0" fontId="0" fillId="2" borderId="15" xfId="0" applyFill="1" applyBorder="1" applyAlignment="1" applyProtection="1">
      <alignment horizontal="left" vertical="center" wrapText="1"/>
      <protection locked="0"/>
    </xf>
    <xf numFmtId="0" fontId="3" fillId="0" borderId="12" xfId="0" applyFont="1" applyBorder="1" applyAlignment="1" applyProtection="1">
      <alignment horizontal="center" vertical="center"/>
    </xf>
    <xf numFmtId="0" fontId="0" fillId="44" borderId="15" xfId="0" applyFill="1" applyBorder="1" applyAlignment="1" applyProtection="1">
      <alignment vertical="center"/>
    </xf>
    <xf numFmtId="165" fontId="0" fillId="6" borderId="1" xfId="0" applyNumberFormat="1" applyFill="1" applyBorder="1" applyAlignment="1" applyProtection="1">
      <alignment vertical="center"/>
    </xf>
    <xf numFmtId="166" fontId="0" fillId="6" borderId="1" xfId="0" applyNumberFormat="1" applyFill="1" applyBorder="1" applyAlignment="1" applyProtection="1">
      <alignment horizontal="center" vertical="center" textRotation="90" wrapText="1"/>
    </xf>
    <xf numFmtId="49" fontId="1" fillId="2" borderId="1" xfId="1370" applyNumberFormat="1" applyFont="1" applyFill="1" applyBorder="1" applyAlignment="1" applyProtection="1">
      <alignment horizontal="center" vertical="center" wrapText="1"/>
      <protection locked="0"/>
    </xf>
    <xf numFmtId="0" fontId="3" fillId="44" borderId="1" xfId="0" applyFont="1" applyFill="1" applyBorder="1" applyAlignment="1" applyProtection="1">
      <alignment horizontal="center" vertical="center"/>
    </xf>
    <xf numFmtId="0" fontId="3" fillId="0" borderId="1" xfId="0" applyFont="1" applyBorder="1" applyAlignment="1" applyProtection="1">
      <alignment horizontal="center" vertical="center"/>
    </xf>
    <xf numFmtId="165" fontId="0" fillId="6" borderId="1" xfId="1" applyNumberFormat="1" applyFont="1" applyFill="1" applyBorder="1" applyAlignment="1">
      <alignment horizontal="right" vertical="center"/>
    </xf>
    <xf numFmtId="164" fontId="0" fillId="6" borderId="1" xfId="0" applyNumberFormat="1" applyFill="1" applyBorder="1" applyAlignment="1">
      <alignment horizontal="right" vertical="center"/>
    </xf>
    <xf numFmtId="165" fontId="3" fillId="6" borderId="1" xfId="1" applyNumberFormat="1" applyFont="1" applyFill="1" applyBorder="1" applyAlignment="1">
      <alignment horizontal="right" vertical="center"/>
    </xf>
    <xf numFmtId="165" fontId="0" fillId="6" borderId="3" xfId="1" applyNumberFormat="1" applyFont="1" applyFill="1" applyBorder="1" applyAlignment="1">
      <alignment vertical="center"/>
    </xf>
    <xf numFmtId="165" fontId="3" fillId="6" borderId="14" xfId="1" applyNumberFormat="1" applyFont="1" applyFill="1" applyBorder="1" applyAlignment="1">
      <alignment vertical="center"/>
    </xf>
    <xf numFmtId="166" fontId="1" fillId="6" borderId="1" xfId="1" applyNumberFormat="1" applyFill="1" applyBorder="1" applyAlignment="1">
      <alignment horizontal="right" vertical="center"/>
    </xf>
    <xf numFmtId="164" fontId="0" fillId="6" borderId="1" xfId="1" applyFont="1" applyFill="1" applyBorder="1" applyAlignment="1">
      <alignment vertical="center"/>
    </xf>
    <xf numFmtId="171" fontId="0" fillId="6" borderId="1" xfId="1" applyNumberFormat="1" applyFont="1" applyFill="1" applyBorder="1" applyAlignment="1">
      <alignment vertical="center"/>
    </xf>
    <xf numFmtId="166" fontId="0" fillId="6" borderId="1" xfId="1" applyNumberFormat="1" applyFont="1" applyFill="1" applyBorder="1" applyAlignment="1">
      <alignment vertical="center"/>
    </xf>
    <xf numFmtId="1" fontId="18" fillId="9" borderId="1" xfId="0" applyNumberFormat="1" applyFont="1" applyFill="1" applyBorder="1" applyAlignment="1">
      <alignment horizontal="center" vertical="center"/>
    </xf>
    <xf numFmtId="165" fontId="0" fillId="6" borderId="1" xfId="1" applyNumberFormat="1" applyFont="1" applyFill="1" applyBorder="1" applyAlignment="1">
      <alignment vertical="center"/>
    </xf>
    <xf numFmtId="171" fontId="0" fillId="2" borderId="1" xfId="1" applyNumberFormat="1" applyFont="1" applyFill="1" applyBorder="1" applyAlignment="1" applyProtection="1">
      <alignment horizontal="center" vertical="center" wrapText="1"/>
    </xf>
    <xf numFmtId="171" fontId="0" fillId="2" borderId="1" xfId="1" applyNumberFormat="1" applyFont="1" applyFill="1" applyBorder="1" applyAlignment="1" applyProtection="1">
      <alignment horizontal="center" vertical="center"/>
    </xf>
    <xf numFmtId="171" fontId="0" fillId="0" borderId="0" xfId="0" applyNumberFormat="1" applyAlignment="1" applyProtection="1">
      <alignment vertical="center"/>
    </xf>
    <xf numFmtId="0" fontId="0" fillId="0" borderId="0" xfId="0" applyFill="1" applyAlignment="1">
      <alignment vertical="center" wrapText="1"/>
    </xf>
    <xf numFmtId="0" fontId="0" fillId="0" borderId="0" xfId="0" applyFill="1"/>
    <xf numFmtId="0" fontId="0" fillId="0" borderId="14" xfId="0" applyBorder="1" applyAlignment="1" applyProtection="1">
      <alignment vertical="center" wrapText="1"/>
    </xf>
    <xf numFmtId="0" fontId="0" fillId="0" borderId="0" xfId="0" applyFont="1" applyBorder="1" applyAlignment="1" applyProtection="1">
      <alignment horizontal="left" vertical="center" wrapText="1"/>
    </xf>
    <xf numFmtId="0" fontId="10" fillId="0" borderId="1" xfId="0" applyFont="1" applyBorder="1" applyAlignment="1" applyProtection="1">
      <alignment horizontal="left" vertical="center" wrapText="1"/>
    </xf>
    <xf numFmtId="0" fontId="6" fillId="3" borderId="0" xfId="0" applyFont="1" applyFill="1" applyAlignment="1" applyProtection="1">
      <alignment wrapText="1"/>
    </xf>
    <xf numFmtId="0" fontId="3" fillId="0" borderId="1" xfId="0" applyFont="1" applyFill="1" applyBorder="1" applyAlignment="1" applyProtection="1">
      <alignment vertical="center" wrapText="1"/>
    </xf>
    <xf numFmtId="165" fontId="3" fillId="6" borderId="1" xfId="1" applyNumberFormat="1" applyFont="1" applyFill="1" applyBorder="1" applyAlignment="1" applyProtection="1">
      <alignment horizontal="right" vertical="center"/>
    </xf>
    <xf numFmtId="181" fontId="0" fillId="0" borderId="0" xfId="0" applyNumberFormat="1" applyBorder="1" applyAlignment="1" applyProtection="1">
      <alignment horizontal="left" vertical="center" wrapText="1"/>
    </xf>
    <xf numFmtId="0" fontId="15" fillId="0" borderId="9" xfId="0" applyFont="1" applyBorder="1" applyAlignment="1" applyProtection="1">
      <alignment horizontal="center" vertical="center"/>
    </xf>
    <xf numFmtId="0" fontId="0" fillId="0" borderId="1" xfId="0" applyFill="1" applyBorder="1" applyAlignment="1" applyProtection="1">
      <alignment vertical="center" wrapText="1"/>
    </xf>
    <xf numFmtId="0" fontId="0" fillId="0" borderId="9" xfId="0" applyBorder="1" applyAlignment="1" applyProtection="1">
      <alignment horizontal="center"/>
    </xf>
    <xf numFmtId="0" fontId="6" fillId="0" borderId="12" xfId="0" applyFont="1" applyBorder="1" applyAlignment="1" applyProtection="1">
      <alignment vertical="center"/>
    </xf>
    <xf numFmtId="0" fontId="0" fillId="0" borderId="9" xfId="0" applyBorder="1" applyAlignment="1" applyProtection="1">
      <alignment vertical="center"/>
    </xf>
    <xf numFmtId="0" fontId="0" fillId="4" borderId="0" xfId="0" applyFill="1" applyAlignment="1">
      <alignment vertical="center"/>
    </xf>
    <xf numFmtId="0" fontId="10" fillId="4" borderId="1" xfId="0" applyFont="1" applyFill="1" applyBorder="1" applyAlignment="1" applyProtection="1">
      <alignment horizontal="left" vertical="top" wrapText="1"/>
    </xf>
    <xf numFmtId="0" fontId="0" fillId="0" borderId="0" xfId="0" quotePrefix="1" applyAlignment="1">
      <alignment horizontal="left" vertical="center" wrapText="1"/>
    </xf>
    <xf numFmtId="0" fontId="0" fillId="0" borderId="0" xfId="0" applyAlignment="1">
      <alignment horizontal="left" vertical="center" wrapText="1"/>
    </xf>
    <xf numFmtId="0" fontId="0" fillId="0" borderId="12" xfId="0" applyBorder="1" applyAlignment="1" applyProtection="1">
      <alignment horizontal="center" vertical="center"/>
    </xf>
    <xf numFmtId="0" fontId="0" fillId="0" borderId="12" xfId="0" quotePrefix="1" applyFill="1" applyBorder="1" applyAlignment="1" applyProtection="1">
      <alignment horizontal="center" vertical="center"/>
    </xf>
    <xf numFmtId="0" fontId="0" fillId="0" borderId="1" xfId="0" applyBorder="1" applyAlignment="1" applyProtection="1">
      <alignment horizontal="left" vertical="center"/>
    </xf>
    <xf numFmtId="0" fontId="0" fillId="0" borderId="1" xfId="0" applyFill="1" applyBorder="1" applyAlignment="1" applyProtection="1">
      <alignment horizontal="left" vertical="center"/>
    </xf>
    <xf numFmtId="0" fontId="0" fillId="0" borderId="1" xfId="0" applyFill="1" applyBorder="1" applyAlignment="1" applyProtection="1">
      <alignment horizontal="center" vertical="center"/>
    </xf>
    <xf numFmtId="0" fontId="3" fillId="0" borderId="3" xfId="0" applyFont="1" applyBorder="1" applyAlignment="1" applyProtection="1">
      <alignment horizontal="left" vertical="center"/>
    </xf>
    <xf numFmtId="0" fontId="3" fillId="0" borderId="4" xfId="0" applyFont="1" applyBorder="1" applyAlignment="1" applyProtection="1">
      <alignment horizontal="left" vertical="center"/>
    </xf>
    <xf numFmtId="0" fontId="3" fillId="0" borderId="12" xfId="0" applyFont="1" applyBorder="1" applyAlignment="1" applyProtection="1">
      <alignment horizontal="center" vertical="center"/>
    </xf>
    <xf numFmtId="0" fontId="15" fillId="0" borderId="6" xfId="0" applyFont="1" applyBorder="1" applyAlignment="1" applyProtection="1">
      <alignment horizontal="center" vertical="center"/>
    </xf>
    <xf numFmtId="0" fontId="15" fillId="0" borderId="9" xfId="0" applyFont="1" applyBorder="1" applyAlignment="1" applyProtection="1">
      <alignment horizontal="center" vertical="center"/>
    </xf>
    <xf numFmtId="0" fontId="0" fillId="2" borderId="1" xfId="0" applyFill="1" applyBorder="1" applyAlignment="1" applyProtection="1">
      <alignment horizontal="left" vertical="center" wrapText="1"/>
      <protection locked="0"/>
    </xf>
    <xf numFmtId="49" fontId="0" fillId="2" borderId="1" xfId="1" applyNumberFormat="1" applyFont="1" applyFill="1" applyBorder="1" applyAlignment="1" applyProtection="1">
      <alignment horizontal="left" vertical="center"/>
      <protection locked="0"/>
    </xf>
    <xf numFmtId="0" fontId="0" fillId="0" borderId="40" xfId="0" applyBorder="1" applyProtection="1"/>
    <xf numFmtId="167" fontId="3" fillId="0" borderId="40" xfId="0" applyNumberFormat="1" applyFont="1" applyBorder="1" applyAlignment="1" applyProtection="1">
      <alignment horizontal="center"/>
    </xf>
    <xf numFmtId="22" fontId="0" fillId="0" borderId="0" xfId="0" applyNumberFormat="1" applyProtection="1"/>
    <xf numFmtId="0" fontId="3" fillId="0" borderId="1" xfId="0" applyFont="1" applyBorder="1" applyProtection="1"/>
    <xf numFmtId="171" fontId="3" fillId="6" borderId="1" xfId="1" applyNumberFormat="1" applyFont="1" applyFill="1" applyBorder="1" applyAlignment="1" applyProtection="1">
      <alignment horizontal="center"/>
    </xf>
    <xf numFmtId="166" fontId="3" fillId="6" borderId="1" xfId="1" applyNumberFormat="1" applyFont="1" applyFill="1" applyBorder="1" applyAlignment="1" applyProtection="1">
      <alignment horizontal="center"/>
    </xf>
    <xf numFmtId="0" fontId="0" fillId="0" borderId="1" xfId="0" applyFill="1" applyBorder="1" applyAlignment="1" applyProtection="1">
      <alignment horizontal="center"/>
    </xf>
    <xf numFmtId="170" fontId="3" fillId="6" borderId="1" xfId="0" applyNumberFormat="1" applyFont="1" applyFill="1" applyBorder="1" applyAlignment="1" applyProtection="1">
      <alignment horizontal="right"/>
    </xf>
    <xf numFmtId="164" fontId="3" fillId="6" borderId="1" xfId="0" applyNumberFormat="1" applyFont="1" applyFill="1" applyBorder="1" applyAlignment="1" applyProtection="1">
      <alignment horizontal="right"/>
    </xf>
    <xf numFmtId="171" fontId="0" fillId="6" borderId="1" xfId="0" applyNumberFormat="1" applyFont="1" applyFill="1" applyBorder="1" applyAlignment="1" applyProtection="1">
      <alignment horizontal="center"/>
    </xf>
    <xf numFmtId="166" fontId="1" fillId="6" borderId="1" xfId="1" applyNumberFormat="1" applyFont="1" applyFill="1" applyBorder="1" applyAlignment="1" applyProtection="1">
      <alignment horizontal="center"/>
    </xf>
    <xf numFmtId="0" fontId="0" fillId="0" borderId="1" xfId="0" applyFont="1" applyFill="1" applyBorder="1" applyAlignment="1" applyProtection="1">
      <alignment horizontal="center"/>
    </xf>
    <xf numFmtId="0" fontId="7" fillId="44" borderId="1" xfId="0" applyFont="1" applyFill="1" applyBorder="1" applyAlignment="1" applyProtection="1">
      <alignment horizontal="center" vertical="center"/>
    </xf>
    <xf numFmtId="171" fontId="47" fillId="44" borderId="1" xfId="1" applyNumberFormat="1" applyFont="1" applyFill="1" applyBorder="1" applyAlignment="1" applyProtection="1">
      <alignment horizontal="center" vertical="center"/>
    </xf>
    <xf numFmtId="0" fontId="10" fillId="0" borderId="0" xfId="0" applyFont="1" applyAlignment="1" applyProtection="1">
      <alignment horizontal="left" vertical="top" wrapText="1"/>
    </xf>
    <xf numFmtId="0" fontId="10" fillId="0" borderId="0" xfId="0" applyFont="1" applyAlignment="1" applyProtection="1">
      <alignment horizontal="left" vertical="top"/>
    </xf>
    <xf numFmtId="0" fontId="3" fillId="0" borderId="0" xfId="0" applyFont="1" applyAlignment="1" applyProtection="1">
      <alignment horizontal="left" wrapText="1"/>
    </xf>
    <xf numFmtId="0" fontId="0" fillId="0" borderId="0" xfId="0" applyFont="1" applyAlignment="1" applyProtection="1">
      <alignment horizontal="left" vertical="center" wrapText="1"/>
    </xf>
    <xf numFmtId="0" fontId="0" fillId="0" borderId="6" xfId="0" applyFont="1" applyBorder="1" applyAlignment="1" applyProtection="1">
      <alignment horizontal="left" vertical="center" wrapText="1"/>
    </xf>
    <xf numFmtId="0" fontId="0" fillId="0" borderId="7" xfId="0" applyFont="1" applyBorder="1" applyAlignment="1" applyProtection="1">
      <alignment horizontal="left" vertical="center" wrapText="1"/>
    </xf>
    <xf numFmtId="0" fontId="0" fillId="0" borderId="8" xfId="0" applyFont="1" applyBorder="1" applyAlignment="1" applyProtection="1">
      <alignment horizontal="left" vertical="center" wrapText="1"/>
    </xf>
    <xf numFmtId="0" fontId="0" fillId="0" borderId="2" xfId="0" applyFont="1" applyBorder="1" applyAlignment="1" applyProtection="1">
      <alignment horizontal="left" vertical="center" wrapText="1"/>
    </xf>
    <xf numFmtId="0" fontId="0" fillId="0" borderId="0" xfId="0" applyFont="1" applyBorder="1" applyAlignment="1" applyProtection="1">
      <alignment horizontal="left" vertical="center" wrapText="1"/>
    </xf>
    <xf numFmtId="0" fontId="0" fillId="0" borderId="13" xfId="0" applyFont="1" applyBorder="1" applyAlignment="1" applyProtection="1">
      <alignment horizontal="left" vertical="center" wrapText="1"/>
    </xf>
    <xf numFmtId="0" fontId="0" fillId="0" borderId="3" xfId="0" applyFont="1" applyBorder="1" applyAlignment="1" applyProtection="1">
      <alignment horizontal="left" vertical="center" wrapText="1"/>
    </xf>
    <xf numFmtId="0" fontId="0" fillId="0" borderId="4" xfId="0" applyFont="1" applyBorder="1" applyAlignment="1" applyProtection="1">
      <alignment horizontal="left" vertical="center" wrapText="1"/>
    </xf>
    <xf numFmtId="0" fontId="0" fillId="0" borderId="5" xfId="0" applyFont="1" applyBorder="1" applyAlignment="1" applyProtection="1">
      <alignment horizontal="left" vertical="center" wrapText="1"/>
    </xf>
    <xf numFmtId="0" fontId="0" fillId="0" borderId="9" xfId="0" applyFont="1" applyBorder="1" applyAlignment="1" applyProtection="1">
      <alignment horizontal="left" vertical="center" wrapText="1"/>
    </xf>
    <xf numFmtId="0" fontId="0" fillId="0" borderId="10" xfId="0" applyFont="1" applyBorder="1" applyAlignment="1" applyProtection="1">
      <alignment horizontal="left" vertical="center" wrapText="1"/>
    </xf>
    <xf numFmtId="0" fontId="0" fillId="0" borderId="11" xfId="0" applyFont="1" applyBorder="1" applyAlignment="1" applyProtection="1">
      <alignment horizontal="left" vertical="center" wrapText="1"/>
    </xf>
    <xf numFmtId="0" fontId="0" fillId="0" borderId="0" xfId="0" applyFill="1" applyBorder="1" applyAlignment="1">
      <alignment horizontal="left" vertical="top" wrapText="1"/>
    </xf>
    <xf numFmtId="0" fontId="0" fillId="0" borderId="0" xfId="0" applyFill="1" applyBorder="1" applyAlignment="1">
      <alignment horizontal="left" vertical="center" wrapText="1"/>
    </xf>
    <xf numFmtId="0" fontId="0" fillId="2" borderId="0" xfId="0" applyFill="1" applyAlignment="1" applyProtection="1">
      <alignment horizontal="left" vertical="center"/>
      <protection locked="0"/>
    </xf>
    <xf numFmtId="0" fontId="0" fillId="0" borderId="1" xfId="0" applyBorder="1" applyAlignment="1" applyProtection="1">
      <alignment horizontal="center" vertical="center" wrapText="1"/>
    </xf>
    <xf numFmtId="0" fontId="0" fillId="0" borderId="14" xfId="0" applyFont="1" applyFill="1" applyBorder="1" applyAlignment="1" applyProtection="1">
      <alignment horizontal="left" vertical="center" wrapText="1"/>
    </xf>
    <xf numFmtId="0" fontId="0" fillId="0" borderId="12" xfId="0" applyFont="1" applyFill="1" applyBorder="1" applyAlignment="1" applyProtection="1">
      <alignment horizontal="left" vertical="center" wrapText="1"/>
    </xf>
    <xf numFmtId="0" fontId="0" fillId="0" borderId="14" xfId="0" applyBorder="1" applyAlignment="1" applyProtection="1">
      <alignment horizontal="center" vertical="center"/>
    </xf>
    <xf numFmtId="0" fontId="0" fillId="0" borderId="12" xfId="0" applyBorder="1" applyAlignment="1" applyProtection="1">
      <alignment horizontal="center" vertical="center"/>
    </xf>
    <xf numFmtId="0" fontId="0" fillId="0" borderId="14" xfId="0" quotePrefix="1" applyFill="1" applyBorder="1" applyAlignment="1" applyProtection="1">
      <alignment horizontal="center" vertical="center"/>
    </xf>
    <xf numFmtId="0" fontId="0" fillId="0" borderId="12" xfId="0" quotePrefix="1" applyFill="1" applyBorder="1" applyAlignment="1" applyProtection="1">
      <alignment horizontal="center" vertical="center"/>
    </xf>
    <xf numFmtId="0" fontId="0" fillId="0" borderId="14" xfId="0" applyFill="1" applyBorder="1" applyAlignment="1" applyProtection="1">
      <alignment horizontal="left" vertical="center" wrapText="1"/>
    </xf>
    <xf numFmtId="0" fontId="0" fillId="0" borderId="12" xfId="0" applyFill="1" applyBorder="1" applyAlignment="1" applyProtection="1">
      <alignment horizontal="left" vertical="center" wrapText="1"/>
    </xf>
    <xf numFmtId="0" fontId="10" fillId="0" borderId="14" xfId="0" applyFont="1" applyBorder="1" applyAlignment="1" applyProtection="1">
      <alignment horizontal="left" vertical="center" wrapText="1"/>
    </xf>
    <xf numFmtId="0" fontId="10" fillId="0" borderId="12" xfId="0" applyFont="1" applyBorder="1" applyAlignment="1" applyProtection="1">
      <alignment horizontal="left" vertical="center" wrapText="1"/>
    </xf>
    <xf numFmtId="0" fontId="0" fillId="0" borderId="14" xfId="0" applyFont="1" applyFill="1" applyBorder="1" applyAlignment="1" applyProtection="1">
      <alignment horizontal="left" vertical="center"/>
    </xf>
    <xf numFmtId="0" fontId="0" fillId="0" borderId="12" xfId="0" applyFont="1" applyFill="1" applyBorder="1" applyAlignment="1" applyProtection="1">
      <alignment horizontal="left" vertical="center"/>
    </xf>
    <xf numFmtId="0" fontId="0" fillId="2" borderId="1" xfId="0" quotePrefix="1" applyFill="1" applyBorder="1" applyAlignment="1" applyProtection="1">
      <alignment horizontal="center" vertical="center" wrapText="1"/>
      <protection locked="0"/>
    </xf>
    <xf numFmtId="0" fontId="0" fillId="2" borderId="1" xfId="0" applyFill="1" applyBorder="1" applyAlignment="1" applyProtection="1">
      <alignment horizontal="left" vertical="center" wrapText="1"/>
      <protection locked="0"/>
    </xf>
    <xf numFmtId="0" fontId="0" fillId="0" borderId="1" xfId="0" quotePrefix="1" applyFill="1" applyBorder="1" applyAlignment="1" applyProtection="1">
      <alignment horizontal="center" vertical="center" wrapText="1"/>
    </xf>
    <xf numFmtId="0" fontId="3" fillId="4" borderId="1" xfId="0" applyFont="1" applyFill="1" applyBorder="1" applyAlignment="1" applyProtection="1">
      <alignment horizontal="center" vertical="center" wrapText="1"/>
    </xf>
    <xf numFmtId="0" fontId="0" fillId="2" borderId="14" xfId="0" applyFill="1" applyBorder="1" applyAlignment="1" applyProtection="1">
      <alignment horizontal="center" vertical="center" wrapText="1"/>
      <protection locked="0"/>
    </xf>
    <xf numFmtId="0" fontId="0" fillId="2" borderId="12" xfId="0" applyFill="1" applyBorder="1" applyAlignment="1" applyProtection="1">
      <alignment horizontal="center" vertical="center" wrapText="1"/>
      <protection locked="0"/>
    </xf>
    <xf numFmtId="0" fontId="0" fillId="0" borderId="0" xfId="0" applyAlignment="1" applyProtection="1">
      <alignment horizontal="left" vertical="center"/>
    </xf>
    <xf numFmtId="0" fontId="3" fillId="4" borderId="1" xfId="0" applyFont="1" applyFill="1" applyBorder="1" applyAlignment="1" applyProtection="1">
      <alignment horizontal="center" vertical="center"/>
    </xf>
    <xf numFmtId="0" fontId="3" fillId="4" borderId="8" xfId="0" applyFont="1" applyFill="1" applyBorder="1" applyAlignment="1" applyProtection="1">
      <alignment horizontal="center" vertical="center" wrapText="1"/>
    </xf>
    <xf numFmtId="0" fontId="3" fillId="4" borderId="11" xfId="0" applyFont="1" applyFill="1" applyBorder="1" applyAlignment="1" applyProtection="1">
      <alignment horizontal="center" vertical="center" wrapText="1"/>
    </xf>
    <xf numFmtId="0" fontId="3" fillId="4" borderId="1" xfId="0" applyFont="1" applyFill="1" applyBorder="1" applyAlignment="1" applyProtection="1">
      <alignment horizontal="center" wrapText="1"/>
    </xf>
    <xf numFmtId="0" fontId="3" fillId="4" borderId="1" xfId="0" applyFont="1" applyFill="1" applyBorder="1" applyAlignment="1" applyProtection="1">
      <alignment horizontal="left" vertical="center" wrapText="1"/>
    </xf>
    <xf numFmtId="0" fontId="3" fillId="4" borderId="6" xfId="0" applyFont="1" applyFill="1" applyBorder="1" applyAlignment="1" applyProtection="1">
      <alignment horizontal="center" vertical="center"/>
    </xf>
    <xf numFmtId="0" fontId="3" fillId="4" borderId="8" xfId="0" applyFont="1" applyFill="1" applyBorder="1" applyAlignment="1" applyProtection="1">
      <alignment horizontal="center" vertical="center"/>
    </xf>
    <xf numFmtId="0" fontId="3" fillId="4" borderId="9" xfId="0" applyFont="1" applyFill="1" applyBorder="1" applyAlignment="1" applyProtection="1">
      <alignment horizontal="center" vertical="center"/>
    </xf>
    <xf numFmtId="0" fontId="3" fillId="4" borderId="11" xfId="0" applyFont="1" applyFill="1" applyBorder="1" applyAlignment="1" applyProtection="1">
      <alignment horizontal="center" vertical="center"/>
    </xf>
    <xf numFmtId="0" fontId="3" fillId="4" borderId="14" xfId="0" applyFont="1" applyFill="1" applyBorder="1" applyAlignment="1" applyProtection="1">
      <alignment horizontal="center" vertical="center" wrapText="1"/>
    </xf>
    <xf numFmtId="0" fontId="3" fillId="4" borderId="12" xfId="0" applyFont="1" applyFill="1" applyBorder="1" applyAlignment="1" applyProtection="1">
      <alignment horizontal="center" vertical="center" wrapText="1"/>
    </xf>
    <xf numFmtId="0" fontId="0" fillId="0" borderId="0" xfId="0" applyAlignment="1" applyProtection="1">
      <alignment horizontal="left" vertical="center" wrapText="1"/>
    </xf>
    <xf numFmtId="0" fontId="0" fillId="2" borderId="14" xfId="0" applyFill="1" applyBorder="1" applyAlignment="1" applyProtection="1">
      <alignment horizontal="left" vertical="center" wrapText="1"/>
      <protection locked="0"/>
    </xf>
    <xf numFmtId="0" fontId="0" fillId="2" borderId="12" xfId="0" applyFill="1" applyBorder="1" applyAlignment="1" applyProtection="1">
      <alignment horizontal="left" vertical="center" wrapText="1"/>
      <protection locked="0"/>
    </xf>
    <xf numFmtId="0" fontId="0" fillId="2" borderId="5" xfId="0" applyFill="1" applyBorder="1" applyAlignment="1" applyProtection="1">
      <alignment horizontal="center" vertical="center" wrapText="1"/>
      <protection locked="0"/>
    </xf>
    <xf numFmtId="0" fontId="10" fillId="0" borderId="14" xfId="0" applyFont="1" applyFill="1" applyBorder="1" applyAlignment="1" applyProtection="1">
      <alignment horizontal="left" vertical="center" wrapText="1"/>
    </xf>
    <xf numFmtId="0" fontId="10" fillId="0" borderId="12" xfId="0" applyFont="1" applyFill="1" applyBorder="1" applyAlignment="1" applyProtection="1">
      <alignment horizontal="left" vertical="center" wrapText="1"/>
    </xf>
    <xf numFmtId="0" fontId="7" fillId="3" borderId="0" xfId="0" applyFont="1" applyFill="1" applyAlignment="1" applyProtection="1">
      <alignment horizontal="right"/>
    </xf>
    <xf numFmtId="0" fontId="0" fillId="0" borderId="0" xfId="0" quotePrefix="1" applyFill="1" applyAlignment="1" applyProtection="1">
      <alignment horizontal="left" vertical="top"/>
    </xf>
    <xf numFmtId="0" fontId="10" fillId="0" borderId="0" xfId="0" applyFont="1" applyBorder="1" applyAlignment="1" applyProtection="1">
      <alignment horizontal="left" vertical="center" wrapText="1"/>
    </xf>
    <xf numFmtId="0" fontId="0" fillId="0" borderId="0" xfId="0" applyBorder="1" applyAlignment="1" applyProtection="1">
      <alignment horizontal="left" vertical="center" wrapText="1"/>
    </xf>
    <xf numFmtId="0" fontId="0" fillId="0" borderId="14" xfId="0" applyBorder="1" applyAlignment="1" applyProtection="1">
      <alignment horizontal="center" vertical="center" wrapText="1"/>
    </xf>
    <xf numFmtId="0" fontId="0" fillId="0" borderId="15" xfId="0" applyBorder="1" applyAlignment="1" applyProtection="1">
      <alignment horizontal="center" vertical="center" wrapText="1"/>
    </xf>
    <xf numFmtId="0" fontId="3" fillId="0" borderId="6" xfId="0" applyFont="1" applyBorder="1" applyAlignment="1" applyProtection="1">
      <alignment horizontal="left" vertical="center" wrapText="1"/>
    </xf>
    <xf numFmtId="0" fontId="3" fillId="0" borderId="8" xfId="0" applyFont="1" applyBorder="1" applyAlignment="1" applyProtection="1">
      <alignment horizontal="left" vertical="center" wrapText="1"/>
    </xf>
    <xf numFmtId="0" fontId="3" fillId="0" borderId="2" xfId="0" applyFont="1" applyBorder="1" applyAlignment="1" applyProtection="1">
      <alignment horizontal="left" vertical="center" wrapText="1"/>
    </xf>
    <xf numFmtId="0" fontId="3" fillId="0" borderId="13" xfId="0" applyFont="1" applyBorder="1" applyAlignment="1" applyProtection="1">
      <alignment horizontal="left" vertical="center" wrapText="1"/>
    </xf>
    <xf numFmtId="0" fontId="0" fillId="0" borderId="14" xfId="0" applyBorder="1" applyAlignment="1" applyProtection="1">
      <alignment horizontal="left" vertical="center" wrapText="1"/>
    </xf>
    <xf numFmtId="0" fontId="0" fillId="0" borderId="15" xfId="0" applyBorder="1" applyAlignment="1" applyProtection="1">
      <alignment horizontal="left" vertical="center" wrapText="1"/>
    </xf>
    <xf numFmtId="0" fontId="3" fillId="0" borderId="14" xfId="0" applyFont="1" applyBorder="1" applyAlignment="1" applyProtection="1">
      <alignment horizontal="center" vertical="center" wrapText="1"/>
    </xf>
    <xf numFmtId="0" fontId="10" fillId="0" borderId="14" xfId="0" applyFont="1" applyBorder="1" applyAlignment="1" applyProtection="1">
      <alignment horizontal="center" vertical="center" wrapText="1"/>
    </xf>
    <xf numFmtId="0" fontId="10" fillId="0" borderId="15" xfId="0" applyFont="1" applyBorder="1" applyAlignment="1" applyProtection="1">
      <alignment horizontal="center" vertical="center" wrapText="1"/>
    </xf>
    <xf numFmtId="0" fontId="0" fillId="0" borderId="1" xfId="0" quotePrefix="1" applyBorder="1" applyAlignment="1" applyProtection="1">
      <alignment horizontal="left" wrapText="1"/>
    </xf>
    <xf numFmtId="0" fontId="3" fillId="0" borderId="14" xfId="0" applyFont="1" applyBorder="1" applyAlignment="1" applyProtection="1">
      <alignment horizontal="center" vertical="center"/>
    </xf>
    <xf numFmtId="0" fontId="10" fillId="0" borderId="0" xfId="0" applyFont="1" applyAlignment="1" applyProtection="1">
      <alignment horizontal="left" wrapText="1"/>
    </xf>
    <xf numFmtId="0" fontId="0" fillId="9" borderId="22" xfId="0" applyFill="1" applyBorder="1" applyAlignment="1" applyProtection="1">
      <alignment horizontal="center" vertical="center" textRotation="90" wrapText="1"/>
    </xf>
    <xf numFmtId="0" fontId="0" fillId="9" borderId="0" xfId="0" applyFill="1" applyBorder="1" applyAlignment="1" applyProtection="1">
      <alignment horizontal="center" vertical="center" textRotation="90" wrapText="1"/>
    </xf>
    <xf numFmtId="0" fontId="0" fillId="9" borderId="37" xfId="0" applyFill="1" applyBorder="1" applyAlignment="1" applyProtection="1">
      <alignment horizontal="center" vertical="center" textRotation="90" wrapText="1"/>
    </xf>
    <xf numFmtId="0" fontId="0" fillId="0" borderId="22" xfId="0" applyFill="1" applyBorder="1" applyAlignment="1" applyProtection="1">
      <alignment horizontal="center" vertical="top" textRotation="90"/>
    </xf>
    <xf numFmtId="0" fontId="0" fillId="0" borderId="0" xfId="0" applyFill="1" applyBorder="1" applyAlignment="1" applyProtection="1">
      <alignment horizontal="center" vertical="top" textRotation="90"/>
    </xf>
    <xf numFmtId="0" fontId="0" fillId="0" borderId="10" xfId="0" applyFill="1" applyBorder="1" applyAlignment="1" applyProtection="1">
      <alignment horizontal="center" vertical="top" textRotation="90"/>
    </xf>
    <xf numFmtId="0" fontId="3" fillId="0" borderId="7" xfId="0" applyFont="1" applyBorder="1" applyAlignment="1" applyProtection="1">
      <alignment horizontal="left" vertical="center" wrapText="1"/>
    </xf>
    <xf numFmtId="0" fontId="10" fillId="0" borderId="0" xfId="0" applyFont="1" applyAlignment="1" applyProtection="1">
      <alignment horizontal="left" vertical="center" wrapText="1"/>
    </xf>
    <xf numFmtId="0" fontId="3" fillId="0" borderId="3" xfId="0" applyFont="1" applyBorder="1" applyAlignment="1">
      <alignment horizontal="left" vertical="center" wrapText="1"/>
    </xf>
    <xf numFmtId="0" fontId="3" fillId="0" borderId="5" xfId="0" applyFont="1" applyBorder="1" applyAlignment="1">
      <alignment horizontal="left" vertical="center" wrapText="1"/>
    </xf>
    <xf numFmtId="0" fontId="15" fillId="0" borderId="6" xfId="0" applyFont="1" applyBorder="1" applyAlignment="1" applyProtection="1">
      <alignment horizontal="center" vertical="center"/>
    </xf>
    <xf numFmtId="0" fontId="15" fillId="0" borderId="2" xfId="0" applyFont="1" applyBorder="1" applyAlignment="1" applyProtection="1">
      <alignment horizontal="center" vertical="center"/>
    </xf>
    <xf numFmtId="0" fontId="15" fillId="0" borderId="9" xfId="0" applyFont="1" applyBorder="1" applyAlignment="1" applyProtection="1">
      <alignment horizontal="center" vertical="center"/>
    </xf>
    <xf numFmtId="0" fontId="0" fillId="0" borderId="15" xfId="0" applyBorder="1" applyAlignment="1" applyProtection="1">
      <alignment horizontal="center" vertical="center"/>
    </xf>
    <xf numFmtId="171" fontId="0" fillId="6" borderId="14" xfId="1" applyNumberFormat="1" applyFont="1" applyFill="1" applyBorder="1" applyAlignment="1" applyProtection="1">
      <alignment horizontal="center" vertical="center" wrapText="1"/>
    </xf>
    <xf numFmtId="171" fontId="0" fillId="6" borderId="15" xfId="1" applyNumberFormat="1" applyFont="1" applyFill="1" applyBorder="1" applyAlignment="1" applyProtection="1">
      <alignment horizontal="center" vertical="center" wrapText="1"/>
    </xf>
    <xf numFmtId="171" fontId="0" fillId="6" borderId="12" xfId="1" applyNumberFormat="1" applyFont="1" applyFill="1" applyBorder="1" applyAlignment="1" applyProtection="1">
      <alignment horizontal="center" vertical="center" wrapText="1"/>
    </xf>
    <xf numFmtId="0" fontId="10" fillId="0" borderId="6" xfId="0" applyFont="1" applyBorder="1" applyAlignment="1" applyProtection="1">
      <alignment horizontal="left" vertical="center" wrapText="1"/>
    </xf>
    <xf numFmtId="0" fontId="10" fillId="0" borderId="7" xfId="0" applyFont="1" applyBorder="1" applyAlignment="1" applyProtection="1">
      <alignment horizontal="left" vertical="center" wrapText="1"/>
    </xf>
    <xf numFmtId="0" fontId="10" fillId="0" borderId="8" xfId="0" applyFont="1" applyBorder="1" applyAlignment="1" applyProtection="1">
      <alignment horizontal="left" vertical="center" wrapText="1"/>
    </xf>
    <xf numFmtId="0" fontId="10" fillId="0" borderId="2" xfId="0" applyFont="1" applyBorder="1" applyAlignment="1" applyProtection="1">
      <alignment horizontal="left" vertical="center" wrapText="1"/>
    </xf>
    <xf numFmtId="0" fontId="10" fillId="0" borderId="13" xfId="0" applyFont="1" applyBorder="1" applyAlignment="1" applyProtection="1">
      <alignment horizontal="left" vertical="center" wrapText="1"/>
    </xf>
    <xf numFmtId="0" fontId="0" fillId="2" borderId="6" xfId="0" applyFont="1" applyFill="1" applyBorder="1" applyAlignment="1" applyProtection="1">
      <alignment horizontal="left" vertical="center" wrapText="1"/>
      <protection locked="0"/>
    </xf>
    <xf numFmtId="0" fontId="0" fillId="2" borderId="7" xfId="0" applyFont="1" applyFill="1" applyBorder="1" applyAlignment="1" applyProtection="1">
      <alignment horizontal="left" vertical="center" wrapText="1"/>
      <protection locked="0"/>
    </xf>
    <xf numFmtId="0" fontId="0" fillId="2" borderId="8" xfId="0" applyFont="1" applyFill="1" applyBorder="1" applyAlignment="1" applyProtection="1">
      <alignment horizontal="left" vertical="center" wrapText="1"/>
      <protection locked="0"/>
    </xf>
    <xf numFmtId="0" fontId="0" fillId="2" borderId="2" xfId="0" applyFont="1" applyFill="1" applyBorder="1" applyAlignment="1" applyProtection="1">
      <alignment horizontal="left" vertical="center" wrapText="1"/>
      <protection locked="0"/>
    </xf>
    <xf numFmtId="0" fontId="0" fillId="2" borderId="0" xfId="0" applyFont="1" applyFill="1" applyBorder="1" applyAlignment="1" applyProtection="1">
      <alignment horizontal="left" vertical="center" wrapText="1"/>
      <protection locked="0"/>
    </xf>
    <xf numFmtId="0" fontId="0" fillId="2" borderId="13" xfId="0" applyFont="1" applyFill="1" applyBorder="1" applyAlignment="1" applyProtection="1">
      <alignment horizontal="left" vertical="center" wrapText="1"/>
      <protection locked="0"/>
    </xf>
    <xf numFmtId="0" fontId="0" fillId="2" borderId="9" xfId="0" applyFont="1" applyFill="1" applyBorder="1" applyAlignment="1" applyProtection="1">
      <alignment horizontal="left" vertical="center" wrapText="1"/>
      <protection locked="0"/>
    </xf>
    <xf numFmtId="0" fontId="0" fillId="2" borderId="10" xfId="0" applyFont="1" applyFill="1" applyBorder="1" applyAlignment="1" applyProtection="1">
      <alignment horizontal="left" vertical="center" wrapText="1"/>
      <protection locked="0"/>
    </xf>
    <xf numFmtId="0" fontId="0" fillId="2" borderId="11" xfId="0" applyFont="1" applyFill="1" applyBorder="1" applyAlignment="1" applyProtection="1">
      <alignment horizontal="left" vertical="center" wrapText="1"/>
      <protection locked="0"/>
    </xf>
    <xf numFmtId="0" fontId="11" fillId="0" borderId="14" xfId="0" applyFont="1" applyBorder="1" applyAlignment="1" applyProtection="1">
      <alignment horizontal="center" vertical="center"/>
    </xf>
    <xf numFmtId="0" fontId="11" fillId="0" borderId="15" xfId="0" applyFont="1" applyBorder="1" applyAlignment="1" applyProtection="1">
      <alignment horizontal="center" vertical="center"/>
    </xf>
    <xf numFmtId="0" fontId="11" fillId="0" borderId="12" xfId="0" applyFont="1" applyBorder="1" applyAlignment="1" applyProtection="1">
      <alignment horizontal="center" vertical="center"/>
    </xf>
    <xf numFmtId="0" fontId="0" fillId="0" borderId="1" xfId="0" applyBorder="1" applyAlignment="1" applyProtection="1">
      <alignment horizontal="left"/>
    </xf>
    <xf numFmtId="0" fontId="0" fillId="0" borderId="1" xfId="0" applyBorder="1" applyAlignment="1" applyProtection="1">
      <alignment horizontal="left" vertical="center"/>
    </xf>
    <xf numFmtId="0" fontId="0" fillId="2" borderId="1" xfId="0" applyFont="1" applyFill="1" applyBorder="1" applyAlignment="1" applyProtection="1">
      <alignment vertical="center" wrapText="1"/>
      <protection locked="0"/>
    </xf>
    <xf numFmtId="0" fontId="0" fillId="0" borderId="14" xfId="0" applyFont="1" applyBorder="1" applyAlignment="1" applyProtection="1">
      <alignment horizontal="left" vertical="center" wrapText="1"/>
    </xf>
    <xf numFmtId="0" fontId="11" fillId="0" borderId="6" xfId="0" applyFont="1" applyBorder="1" applyAlignment="1" applyProtection="1">
      <alignment horizontal="left"/>
    </xf>
    <xf numFmtId="0" fontId="11" fillId="0" borderId="7" xfId="0" applyFont="1" applyBorder="1" applyAlignment="1" applyProtection="1">
      <alignment horizontal="left"/>
    </xf>
    <xf numFmtId="0" fontId="11" fillId="0" borderId="8" xfId="0" applyFont="1" applyBorder="1" applyAlignment="1" applyProtection="1">
      <alignment horizontal="left"/>
    </xf>
    <xf numFmtId="0" fontId="10" fillId="2" borderId="1" xfId="0" applyFont="1" applyFill="1" applyBorder="1" applyAlignment="1" applyProtection="1">
      <alignment horizontal="left" vertical="center" wrapText="1"/>
      <protection locked="0"/>
    </xf>
    <xf numFmtId="0" fontId="0" fillId="0" borderId="3" xfId="0" applyBorder="1" applyAlignment="1" applyProtection="1">
      <alignment horizontal="left" vertical="center"/>
    </xf>
    <xf numFmtId="0" fontId="0" fillId="0" borderId="5" xfId="0" applyBorder="1" applyAlignment="1" applyProtection="1">
      <alignment horizontal="left" vertical="center"/>
    </xf>
    <xf numFmtId="0" fontId="0" fillId="0" borderId="2" xfId="0" applyFont="1" applyBorder="1" applyAlignment="1" applyProtection="1">
      <alignment horizontal="left" vertical="center"/>
    </xf>
    <xf numFmtId="0" fontId="0" fillId="0" borderId="0" xfId="0" applyFont="1" applyBorder="1" applyAlignment="1" applyProtection="1">
      <alignment horizontal="left" vertical="center"/>
    </xf>
    <xf numFmtId="0" fontId="0" fillId="0" borderId="13" xfId="0" applyFont="1" applyBorder="1" applyAlignment="1" applyProtection="1">
      <alignment horizontal="left" vertical="center"/>
    </xf>
    <xf numFmtId="0" fontId="10" fillId="2" borderId="3" xfId="0" applyFont="1" applyFill="1" applyBorder="1" applyAlignment="1" applyProtection="1">
      <alignment horizontal="left" vertical="center" wrapText="1"/>
      <protection locked="0"/>
    </xf>
    <xf numFmtId="0" fontId="10" fillId="2" borderId="4" xfId="0" applyFont="1" applyFill="1" applyBorder="1" applyAlignment="1" applyProtection="1">
      <alignment horizontal="left" vertical="center" wrapText="1"/>
      <protection locked="0"/>
    </xf>
    <xf numFmtId="0" fontId="10" fillId="2" borderId="5" xfId="0" applyFont="1" applyFill="1" applyBorder="1" applyAlignment="1" applyProtection="1">
      <alignment horizontal="left" vertical="center" wrapText="1"/>
      <protection locked="0"/>
    </xf>
    <xf numFmtId="0" fontId="3" fillId="0" borderId="15" xfId="0" applyFont="1" applyBorder="1" applyAlignment="1" applyProtection="1">
      <alignment horizontal="center" vertical="center"/>
    </xf>
    <xf numFmtId="0" fontId="3" fillId="0" borderId="12" xfId="0" applyFont="1" applyBorder="1" applyAlignment="1" applyProtection="1">
      <alignment horizontal="center" vertical="center"/>
    </xf>
    <xf numFmtId="0" fontId="0" fillId="0" borderId="15" xfId="0" quotePrefix="1" applyFill="1" applyBorder="1" applyAlignment="1" applyProtection="1">
      <alignment horizontal="center" vertical="center"/>
    </xf>
    <xf numFmtId="0" fontId="0" fillId="0" borderId="3" xfId="0" applyBorder="1" applyAlignment="1" applyProtection="1">
      <alignment horizontal="left" wrapText="1"/>
    </xf>
    <xf numFmtId="0" fontId="0" fillId="0" borderId="5" xfId="0" applyBorder="1" applyAlignment="1" applyProtection="1">
      <alignment horizontal="left" wrapText="1"/>
    </xf>
    <xf numFmtId="0" fontId="10" fillId="0" borderId="9" xfId="0" applyFont="1" applyBorder="1" applyAlignment="1" applyProtection="1">
      <alignment horizontal="left" vertical="center"/>
    </xf>
    <xf numFmtId="0" fontId="10" fillId="0" borderId="10" xfId="0" applyFont="1" applyBorder="1" applyAlignment="1" applyProtection="1">
      <alignment horizontal="left" vertical="center"/>
    </xf>
    <xf numFmtId="0" fontId="0" fillId="2" borderId="3" xfId="0" applyFont="1" applyFill="1" applyBorder="1" applyAlignment="1" applyProtection="1">
      <alignment horizontal="left" vertical="center" wrapText="1"/>
      <protection locked="0"/>
    </xf>
    <xf numFmtId="0" fontId="0" fillId="2" borderId="5" xfId="0" applyFont="1" applyFill="1" applyBorder="1" applyAlignment="1" applyProtection="1">
      <alignment horizontal="left" vertical="center" wrapText="1"/>
      <protection locked="0"/>
    </xf>
    <xf numFmtId="0" fontId="3" fillId="0" borderId="3" xfId="0" applyFont="1" applyBorder="1" applyAlignment="1" applyProtection="1">
      <alignment horizontal="center" vertical="center"/>
    </xf>
    <xf numFmtId="0" fontId="3" fillId="0" borderId="5" xfId="0" applyFont="1" applyBorder="1" applyAlignment="1" applyProtection="1">
      <alignment horizontal="center" vertical="center"/>
    </xf>
    <xf numFmtId="0" fontId="10" fillId="0" borderId="1" xfId="0" applyFont="1" applyBorder="1" applyAlignment="1" applyProtection="1">
      <alignment horizontal="left" vertical="center"/>
    </xf>
    <xf numFmtId="0" fontId="0" fillId="0" borderId="1" xfId="0" applyBorder="1" applyAlignment="1" applyProtection="1">
      <alignment horizontal="left" vertical="center" wrapText="1"/>
    </xf>
    <xf numFmtId="0" fontId="10" fillId="0" borderId="1" xfId="0" applyFont="1" applyBorder="1" applyAlignment="1" applyProtection="1">
      <alignment horizontal="left" vertical="center" wrapText="1"/>
    </xf>
    <xf numFmtId="0" fontId="0" fillId="0" borderId="1" xfId="0" applyBorder="1" applyAlignment="1" applyProtection="1">
      <alignment horizontal="left" wrapText="1"/>
    </xf>
    <xf numFmtId="0" fontId="3" fillId="0" borderId="1" xfId="0" applyFont="1" applyBorder="1" applyAlignment="1" applyProtection="1">
      <alignment horizontal="left" vertical="center"/>
    </xf>
    <xf numFmtId="0" fontId="0" fillId="2" borderId="1" xfId="0" quotePrefix="1" applyFont="1" applyFill="1" applyBorder="1" applyAlignment="1" applyProtection="1">
      <alignment vertical="center" wrapText="1"/>
      <protection locked="0"/>
    </xf>
    <xf numFmtId="0" fontId="3" fillId="0" borderId="3" xfId="0" applyFont="1" applyBorder="1" applyAlignment="1" applyProtection="1">
      <alignment horizontal="left" vertical="center"/>
    </xf>
    <xf numFmtId="0" fontId="3" fillId="0" borderId="4" xfId="0" applyFont="1" applyBorder="1" applyAlignment="1" applyProtection="1">
      <alignment horizontal="left" vertical="center"/>
    </xf>
    <xf numFmtId="0" fontId="3" fillId="0" borderId="5" xfId="0" applyFont="1" applyBorder="1" applyAlignment="1" applyProtection="1">
      <alignment horizontal="left" vertical="center"/>
    </xf>
    <xf numFmtId="0" fontId="10" fillId="0" borderId="6" xfId="0" applyFont="1" applyBorder="1" applyAlignment="1" applyProtection="1">
      <alignment horizontal="left" vertical="center"/>
    </xf>
    <xf numFmtId="0" fontId="10" fillId="0" borderId="7" xfId="0" applyFont="1" applyBorder="1" applyAlignment="1" applyProtection="1">
      <alignment horizontal="left" vertical="center"/>
    </xf>
    <xf numFmtId="0" fontId="10" fillId="0" borderId="8" xfId="0" applyFont="1" applyBorder="1" applyAlignment="1" applyProtection="1">
      <alignment horizontal="left" vertical="center"/>
    </xf>
    <xf numFmtId="0" fontId="10" fillId="0" borderId="11" xfId="0" applyFont="1" applyBorder="1" applyAlignment="1" applyProtection="1">
      <alignment horizontal="left" vertical="center"/>
    </xf>
    <xf numFmtId="0" fontId="0" fillId="0" borderId="0" xfId="0" applyBorder="1" applyAlignment="1" applyProtection="1">
      <alignment vertical="center"/>
    </xf>
    <xf numFmtId="0" fontId="0" fillId="0" borderId="13" xfId="0" applyBorder="1" applyAlignment="1" applyProtection="1">
      <alignment vertical="center"/>
    </xf>
    <xf numFmtId="0" fontId="0" fillId="0" borderId="10" xfId="0" applyBorder="1" applyAlignment="1" applyProtection="1">
      <alignment vertical="center" wrapText="1"/>
    </xf>
    <xf numFmtId="0" fontId="0" fillId="0" borderId="11" xfId="0" applyBorder="1" applyAlignment="1" applyProtection="1">
      <alignment vertical="center" wrapText="1"/>
    </xf>
    <xf numFmtId="0" fontId="0" fillId="2" borderId="10" xfId="0" applyFont="1" applyFill="1" applyBorder="1" applyAlignment="1" applyProtection="1">
      <alignment vertical="center" wrapText="1"/>
      <protection locked="0"/>
    </xf>
    <xf numFmtId="0" fontId="0" fillId="2" borderId="11" xfId="0" applyFont="1" applyFill="1" applyBorder="1" applyAlignment="1" applyProtection="1">
      <alignment vertical="center" wrapText="1"/>
      <protection locked="0"/>
    </xf>
    <xf numFmtId="0" fontId="0" fillId="2" borderId="4" xfId="0" applyFont="1" applyFill="1" applyBorder="1" applyAlignment="1" applyProtection="1">
      <alignment vertical="center" wrapText="1"/>
      <protection locked="0"/>
    </xf>
    <xf numFmtId="0" fontId="0" fillId="2" borderId="5" xfId="0" applyFont="1" applyFill="1" applyBorder="1" applyAlignment="1" applyProtection="1">
      <alignment vertical="center" wrapText="1"/>
      <protection locked="0"/>
    </xf>
    <xf numFmtId="0" fontId="21" fillId="0" borderId="10" xfId="257" applyBorder="1" applyAlignment="1" applyProtection="1">
      <alignment horizontal="left" vertical="center" wrapText="1"/>
    </xf>
    <xf numFmtId="0" fontId="21" fillId="0" borderId="11" xfId="257" applyBorder="1" applyAlignment="1" applyProtection="1">
      <alignment horizontal="left" vertical="center" wrapText="1"/>
    </xf>
    <xf numFmtId="0" fontId="0" fillId="0" borderId="4" xfId="0" applyFont="1" applyBorder="1" applyAlignment="1" applyProtection="1">
      <alignment horizontal="left"/>
    </xf>
    <xf numFmtId="0" fontId="0" fillId="0" borderId="5" xfId="0" applyFont="1" applyBorder="1" applyAlignment="1" applyProtection="1">
      <alignment horizontal="left"/>
    </xf>
    <xf numFmtId="0" fontId="0" fillId="0" borderId="1" xfId="0" applyFont="1" applyBorder="1" applyAlignment="1" applyProtection="1">
      <alignment horizontal="left" vertical="center" wrapText="1"/>
    </xf>
    <xf numFmtId="0" fontId="0" fillId="0" borderId="14" xfId="0" applyBorder="1" applyAlignment="1" applyProtection="1">
      <alignment horizontal="left"/>
    </xf>
    <xf numFmtId="0" fontId="0" fillId="0" borderId="3" xfId="0" applyBorder="1" applyAlignment="1" applyProtection="1">
      <alignment horizontal="left"/>
    </xf>
    <xf numFmtId="0" fontId="0" fillId="0" borderId="5" xfId="0" applyBorder="1" applyAlignment="1" applyProtection="1">
      <alignment horizontal="left"/>
    </xf>
    <xf numFmtId="0" fontId="0" fillId="2" borderId="1" xfId="0" applyFont="1" applyFill="1" applyBorder="1" applyAlignment="1" applyProtection="1">
      <alignment horizontal="left" vertical="center" wrapText="1"/>
      <protection locked="0"/>
    </xf>
    <xf numFmtId="0" fontId="0" fillId="0" borderId="6" xfId="0" applyFill="1" applyBorder="1" applyAlignment="1" applyProtection="1">
      <alignment horizontal="left" vertical="center" wrapText="1"/>
    </xf>
    <xf numFmtId="0" fontId="0" fillId="0" borderId="8" xfId="0" applyFill="1" applyBorder="1" applyAlignment="1" applyProtection="1">
      <alignment horizontal="left" vertical="center" wrapText="1"/>
    </xf>
    <xf numFmtId="0" fontId="0" fillId="0" borderId="9" xfId="0" applyFill="1" applyBorder="1" applyAlignment="1" applyProtection="1">
      <alignment horizontal="left" vertical="center" wrapText="1"/>
    </xf>
    <xf numFmtId="0" fontId="0" fillId="0" borderId="11" xfId="0" applyFill="1" applyBorder="1" applyAlignment="1" applyProtection="1">
      <alignment horizontal="left" vertical="center" wrapText="1"/>
    </xf>
    <xf numFmtId="0" fontId="3" fillId="0" borderId="12" xfId="0" applyFont="1" applyBorder="1" applyAlignment="1" applyProtection="1">
      <alignment horizontal="left" vertical="center"/>
    </xf>
    <xf numFmtId="0" fontId="0" fillId="0" borderId="3" xfId="0" applyBorder="1" applyAlignment="1" applyProtection="1">
      <alignment horizontal="left" vertical="center" wrapText="1"/>
    </xf>
    <xf numFmtId="0" fontId="0" fillId="0" borderId="4" xfId="0" applyBorder="1" applyAlignment="1" applyProtection="1">
      <alignment horizontal="left" vertical="center" wrapText="1"/>
    </xf>
    <xf numFmtId="0" fontId="0" fillId="0" borderId="1" xfId="0" applyFont="1" applyBorder="1" applyAlignment="1" applyProtection="1">
      <alignment horizontal="left"/>
    </xf>
    <xf numFmtId="0" fontId="11" fillId="0" borderId="1" xfId="0" applyFont="1" applyBorder="1" applyAlignment="1" applyProtection="1">
      <alignment horizontal="left" vertical="center"/>
    </xf>
    <xf numFmtId="0" fontId="0" fillId="2" borderId="6" xfId="0" applyFill="1" applyBorder="1" applyAlignment="1" applyProtection="1">
      <alignment horizontal="left" vertical="center" wrapText="1"/>
      <protection locked="0"/>
    </xf>
    <xf numFmtId="0" fontId="0" fillId="2" borderId="7" xfId="0" applyFill="1" applyBorder="1" applyAlignment="1" applyProtection="1">
      <alignment horizontal="left" vertical="center" wrapText="1"/>
      <protection locked="0"/>
    </xf>
    <xf numFmtId="0" fontId="0" fillId="2" borderId="8" xfId="0" applyFill="1" applyBorder="1" applyAlignment="1" applyProtection="1">
      <alignment horizontal="left" vertical="center" wrapText="1"/>
      <protection locked="0"/>
    </xf>
    <xf numFmtId="0" fontId="0" fillId="0" borderId="1" xfId="0" applyFont="1" applyBorder="1" applyAlignment="1" applyProtection="1">
      <alignment horizontal="left" vertical="center"/>
    </xf>
    <xf numFmtId="0" fontId="5" fillId="0" borderId="3" xfId="0" applyFont="1" applyBorder="1" applyAlignment="1" applyProtection="1">
      <alignment horizontal="left" vertical="center"/>
    </xf>
    <xf numFmtId="0" fontId="5" fillId="0" borderId="4" xfId="0" applyFont="1" applyBorder="1" applyAlignment="1" applyProtection="1">
      <alignment horizontal="left" vertical="center"/>
    </xf>
    <xf numFmtId="0" fontId="5" fillId="0" borderId="5" xfId="0" applyFont="1" applyBorder="1" applyAlignment="1" applyProtection="1">
      <alignment horizontal="left" vertical="center"/>
    </xf>
    <xf numFmtId="0" fontId="0" fillId="0" borderId="4" xfId="0" applyBorder="1" applyAlignment="1" applyProtection="1">
      <alignment horizontal="left" vertical="center"/>
    </xf>
    <xf numFmtId="0" fontId="3" fillId="0" borderId="1" xfId="0" applyFont="1" applyBorder="1" applyAlignment="1" applyProtection="1">
      <alignment horizontal="left"/>
    </xf>
    <xf numFmtId="0" fontId="11" fillId="0" borderId="3" xfId="0" applyFont="1" applyBorder="1" applyAlignment="1" applyProtection="1">
      <alignment horizontal="left" vertical="center"/>
    </xf>
    <xf numFmtId="0" fontId="11" fillId="0" borderId="4" xfId="0" applyFont="1" applyBorder="1" applyAlignment="1" applyProtection="1">
      <alignment horizontal="left" vertical="center"/>
    </xf>
    <xf numFmtId="0" fontId="11" fillId="0" borderId="5" xfId="0" applyFont="1" applyBorder="1" applyAlignment="1" applyProtection="1">
      <alignment horizontal="left" vertical="center"/>
    </xf>
    <xf numFmtId="0" fontId="11" fillId="2" borderId="1" xfId="0" applyFont="1" applyFill="1" applyBorder="1" applyAlignment="1" applyProtection="1">
      <alignment horizontal="left" vertical="center" wrapText="1"/>
      <protection locked="0"/>
    </xf>
    <xf numFmtId="0" fontId="0" fillId="0" borderId="5" xfId="0" applyFont="1" applyBorder="1" applyAlignment="1" applyProtection="1">
      <alignment horizontal="left" vertical="top" wrapText="1"/>
    </xf>
    <xf numFmtId="0" fontId="0" fillId="0" borderId="1" xfId="0" applyFont="1" applyBorder="1" applyAlignment="1" applyProtection="1">
      <alignment horizontal="left" vertical="top" wrapText="1"/>
    </xf>
    <xf numFmtId="0" fontId="0" fillId="0" borderId="10" xfId="0" applyFill="1" applyBorder="1" applyAlignment="1" applyProtection="1">
      <alignment horizontal="left" vertical="top" wrapText="1"/>
    </xf>
    <xf numFmtId="0" fontId="0" fillId="2" borderId="1" xfId="0" applyFont="1" applyFill="1" applyBorder="1" applyAlignment="1" applyProtection="1">
      <alignment horizontal="left" vertical="center" wrapText="1"/>
    </xf>
    <xf numFmtId="0" fontId="0" fillId="0" borderId="1" xfId="0" applyFill="1" applyBorder="1" applyAlignment="1" applyProtection="1">
      <alignment horizontal="center" vertical="center"/>
    </xf>
    <xf numFmtId="0" fontId="0" fillId="0" borderId="1" xfId="0" applyFill="1" applyBorder="1" applyAlignment="1" applyProtection="1">
      <alignment horizontal="center" vertical="center" wrapText="1"/>
    </xf>
    <xf numFmtId="0" fontId="0" fillId="0" borderId="1" xfId="0" applyFont="1" applyFill="1" applyBorder="1" applyAlignment="1" applyProtection="1">
      <alignment horizontal="center" vertical="center" wrapText="1"/>
    </xf>
    <xf numFmtId="0" fontId="3" fillId="0" borderId="19" xfId="0" applyFont="1" applyBorder="1" applyAlignment="1" applyProtection="1">
      <alignment horizontal="left" vertical="center" wrapText="1"/>
    </xf>
    <xf numFmtId="0" fontId="3" fillId="0" borderId="20" xfId="0" applyFont="1" applyBorder="1" applyAlignment="1" applyProtection="1">
      <alignment horizontal="left" vertical="center" wrapText="1"/>
    </xf>
    <xf numFmtId="0" fontId="0" fillId="0" borderId="2" xfId="0" applyFont="1" applyBorder="1" applyAlignment="1" applyProtection="1">
      <alignment horizontal="left" vertical="top" wrapText="1"/>
    </xf>
    <xf numFmtId="0" fontId="0" fillId="0" borderId="0" xfId="0" applyFont="1" applyBorder="1" applyAlignment="1" applyProtection="1">
      <alignment horizontal="left" vertical="top" wrapText="1"/>
    </xf>
    <xf numFmtId="0" fontId="0" fillId="0" borderId="13" xfId="0" applyFont="1" applyBorder="1" applyAlignment="1" applyProtection="1">
      <alignment horizontal="left" vertical="top" wrapText="1"/>
    </xf>
    <xf numFmtId="0" fontId="0" fillId="0" borderId="9" xfId="0" applyFont="1" applyBorder="1" applyAlignment="1" applyProtection="1">
      <alignment horizontal="left" vertical="top" wrapText="1"/>
    </xf>
    <xf numFmtId="0" fontId="0" fillId="0" borderId="10" xfId="0" applyFont="1" applyBorder="1" applyAlignment="1" applyProtection="1">
      <alignment horizontal="left" vertical="top" wrapText="1"/>
    </xf>
    <xf numFmtId="0" fontId="0" fillId="0" borderId="11" xfId="0" applyFont="1" applyBorder="1" applyAlignment="1" applyProtection="1">
      <alignment horizontal="left" vertical="top" wrapText="1"/>
    </xf>
    <xf numFmtId="0" fontId="0" fillId="0" borderId="1" xfId="0" applyFill="1" applyBorder="1" applyAlignment="1" applyProtection="1">
      <alignment horizontal="left" vertical="center"/>
    </xf>
    <xf numFmtId="0" fontId="0" fillId="2" borderId="1" xfId="0" applyFill="1" applyBorder="1" applyAlignment="1" applyProtection="1">
      <alignment horizontal="left" vertical="center"/>
    </xf>
    <xf numFmtId="0" fontId="7" fillId="44" borderId="3" xfId="0" applyFont="1" applyFill="1" applyBorder="1" applyAlignment="1" applyProtection="1">
      <alignment horizontal="center" vertical="center"/>
    </xf>
    <xf numFmtId="0" fontId="7" fillId="44" borderId="4" xfId="0" applyFont="1" applyFill="1" applyBorder="1" applyAlignment="1" applyProtection="1">
      <alignment horizontal="center" vertical="center"/>
    </xf>
    <xf numFmtId="0" fontId="7" fillId="44" borderId="5" xfId="0" applyFont="1" applyFill="1" applyBorder="1" applyAlignment="1" applyProtection="1">
      <alignment horizontal="center" vertical="center"/>
    </xf>
    <xf numFmtId="183" fontId="1" fillId="6" borderId="3" xfId="258" quotePrefix="1" applyNumberFormat="1" applyFill="1" applyBorder="1" applyAlignment="1" applyProtection="1">
      <alignment horizontal="center" vertical="center"/>
    </xf>
    <xf numFmtId="183" fontId="1" fillId="6" borderId="5" xfId="258" applyNumberFormat="1" applyFill="1" applyBorder="1" applyAlignment="1" applyProtection="1">
      <alignment horizontal="center" vertical="center"/>
    </xf>
    <xf numFmtId="0" fontId="2" fillId="0" borderId="1" xfId="0" applyFont="1" applyBorder="1" applyAlignment="1" applyProtection="1">
      <alignment horizontal="left"/>
    </xf>
    <xf numFmtId="0" fontId="3" fillId="0" borderId="5" xfId="0" applyFont="1" applyBorder="1" applyAlignment="1" applyProtection="1">
      <alignment horizontal="left"/>
    </xf>
    <xf numFmtId="0" fontId="0" fillId="0" borderId="12" xfId="0" applyBorder="1" applyAlignment="1" applyProtection="1">
      <alignment horizontal="left"/>
    </xf>
    <xf numFmtId="0" fontId="7" fillId="3" borderId="0" xfId="0" applyFont="1" applyFill="1" applyAlignment="1">
      <alignment horizontal="left"/>
    </xf>
  </cellXfs>
  <cellStyles count="2484">
    <cellStyle name="20 % - Akzent1 2" xfId="786" xr:uid="{00000000-0005-0000-0000-000000000000}"/>
    <cellStyle name="20 % - Akzent2 2" xfId="787" xr:uid="{00000000-0005-0000-0000-000001000000}"/>
    <cellStyle name="20 % - Akzent3 2" xfId="788" xr:uid="{00000000-0005-0000-0000-000002000000}"/>
    <cellStyle name="20 % - Akzent4 2" xfId="789" xr:uid="{00000000-0005-0000-0000-000003000000}"/>
    <cellStyle name="20 % - Akzent5 2" xfId="790" xr:uid="{00000000-0005-0000-0000-000004000000}"/>
    <cellStyle name="20 % - Akzent6 2" xfId="791" xr:uid="{00000000-0005-0000-0000-000005000000}"/>
    <cellStyle name="20% - Akzent1 2" xfId="792" xr:uid="{00000000-0005-0000-0000-000006000000}"/>
    <cellStyle name="20% - Akzent1 3" xfId="793" xr:uid="{00000000-0005-0000-0000-000007000000}"/>
    <cellStyle name="20% - Akzent1 4" xfId="794" xr:uid="{00000000-0005-0000-0000-000008000000}"/>
    <cellStyle name="20% - Akzent1 5" xfId="795" xr:uid="{00000000-0005-0000-0000-000009000000}"/>
    <cellStyle name="20% - Akzent1 6" xfId="796" xr:uid="{00000000-0005-0000-0000-00000A000000}"/>
    <cellStyle name="20% - Akzent2 2" xfId="797" xr:uid="{00000000-0005-0000-0000-00000B000000}"/>
    <cellStyle name="20% - Akzent2 3" xfId="798" xr:uid="{00000000-0005-0000-0000-00000C000000}"/>
    <cellStyle name="20% - Akzent2 4" xfId="799" xr:uid="{00000000-0005-0000-0000-00000D000000}"/>
    <cellStyle name="20% - Akzent2 5" xfId="800" xr:uid="{00000000-0005-0000-0000-00000E000000}"/>
    <cellStyle name="20% - Akzent2 6" xfId="801" xr:uid="{00000000-0005-0000-0000-00000F000000}"/>
    <cellStyle name="20% - Akzent3 2" xfId="802" xr:uid="{00000000-0005-0000-0000-000010000000}"/>
    <cellStyle name="20% - Akzent3 3" xfId="803" xr:uid="{00000000-0005-0000-0000-000011000000}"/>
    <cellStyle name="20% - Akzent3 4" xfId="804" xr:uid="{00000000-0005-0000-0000-000012000000}"/>
    <cellStyle name="20% - Akzent3 5" xfId="805" xr:uid="{00000000-0005-0000-0000-000013000000}"/>
    <cellStyle name="20% - Akzent3 6" xfId="806" xr:uid="{00000000-0005-0000-0000-000014000000}"/>
    <cellStyle name="20% - Akzent4 2" xfId="807" xr:uid="{00000000-0005-0000-0000-000015000000}"/>
    <cellStyle name="20% - Akzent4 3" xfId="808" xr:uid="{00000000-0005-0000-0000-000016000000}"/>
    <cellStyle name="20% - Akzent4 4" xfId="809" xr:uid="{00000000-0005-0000-0000-000017000000}"/>
    <cellStyle name="20% - Akzent4 5" xfId="810" xr:uid="{00000000-0005-0000-0000-000018000000}"/>
    <cellStyle name="20% - Akzent4 6" xfId="811" xr:uid="{00000000-0005-0000-0000-000019000000}"/>
    <cellStyle name="20% - Akzent5 2" xfId="812" xr:uid="{00000000-0005-0000-0000-00001A000000}"/>
    <cellStyle name="20% - Akzent5 3" xfId="813" xr:uid="{00000000-0005-0000-0000-00001B000000}"/>
    <cellStyle name="20% - Akzent5 4" xfId="814" xr:uid="{00000000-0005-0000-0000-00001C000000}"/>
    <cellStyle name="20% - Akzent5 5" xfId="815" xr:uid="{00000000-0005-0000-0000-00001D000000}"/>
    <cellStyle name="20% - Akzent5 6" xfId="816" xr:uid="{00000000-0005-0000-0000-00001E000000}"/>
    <cellStyle name="20% - Akzent6 2" xfId="817" xr:uid="{00000000-0005-0000-0000-00001F000000}"/>
    <cellStyle name="20% - Akzent6 3" xfId="818" xr:uid="{00000000-0005-0000-0000-000020000000}"/>
    <cellStyle name="20% - Akzent6 4" xfId="819" xr:uid="{00000000-0005-0000-0000-000021000000}"/>
    <cellStyle name="20% - Akzent6 5" xfId="820" xr:uid="{00000000-0005-0000-0000-000022000000}"/>
    <cellStyle name="20% - Akzent6 6" xfId="821" xr:uid="{00000000-0005-0000-0000-000023000000}"/>
    <cellStyle name="40 % - Akzent1 2" xfId="822" xr:uid="{00000000-0005-0000-0000-000024000000}"/>
    <cellStyle name="40 % - Akzent2 2" xfId="823" xr:uid="{00000000-0005-0000-0000-000025000000}"/>
    <cellStyle name="40 % - Akzent3 2" xfId="824" xr:uid="{00000000-0005-0000-0000-000026000000}"/>
    <cellStyle name="40 % - Akzent4 2" xfId="825" xr:uid="{00000000-0005-0000-0000-000027000000}"/>
    <cellStyle name="40 % - Akzent5 2" xfId="826" xr:uid="{00000000-0005-0000-0000-000028000000}"/>
    <cellStyle name="40 % - Akzent6 2" xfId="827" xr:uid="{00000000-0005-0000-0000-000029000000}"/>
    <cellStyle name="40% - Akzent1 2" xfId="828" xr:uid="{00000000-0005-0000-0000-00002A000000}"/>
    <cellStyle name="40% - Akzent1 3" xfId="829" xr:uid="{00000000-0005-0000-0000-00002B000000}"/>
    <cellStyle name="40% - Akzent1 4" xfId="830" xr:uid="{00000000-0005-0000-0000-00002C000000}"/>
    <cellStyle name="40% - Akzent1 5" xfId="831" xr:uid="{00000000-0005-0000-0000-00002D000000}"/>
    <cellStyle name="40% - Akzent1 6" xfId="832" xr:uid="{00000000-0005-0000-0000-00002E000000}"/>
    <cellStyle name="40% - Akzent2 2" xfId="833" xr:uid="{00000000-0005-0000-0000-00002F000000}"/>
    <cellStyle name="40% - Akzent2 3" xfId="834" xr:uid="{00000000-0005-0000-0000-000030000000}"/>
    <cellStyle name="40% - Akzent2 4" xfId="835" xr:uid="{00000000-0005-0000-0000-000031000000}"/>
    <cellStyle name="40% - Akzent2 5" xfId="836" xr:uid="{00000000-0005-0000-0000-000032000000}"/>
    <cellStyle name="40% - Akzent2 6" xfId="837" xr:uid="{00000000-0005-0000-0000-000033000000}"/>
    <cellStyle name="40% - Akzent3 2" xfId="838" xr:uid="{00000000-0005-0000-0000-000034000000}"/>
    <cellStyle name="40% - Akzent3 3" xfId="839" xr:uid="{00000000-0005-0000-0000-000035000000}"/>
    <cellStyle name="40% - Akzent3 4" xfId="840" xr:uid="{00000000-0005-0000-0000-000036000000}"/>
    <cellStyle name="40% - Akzent3 5" xfId="841" xr:uid="{00000000-0005-0000-0000-000037000000}"/>
    <cellStyle name="40% - Akzent3 6" xfId="842" xr:uid="{00000000-0005-0000-0000-000038000000}"/>
    <cellStyle name="40% - Akzent4 2" xfId="843" xr:uid="{00000000-0005-0000-0000-000039000000}"/>
    <cellStyle name="40% - Akzent4 3" xfId="844" xr:uid="{00000000-0005-0000-0000-00003A000000}"/>
    <cellStyle name="40% - Akzent4 4" xfId="845" xr:uid="{00000000-0005-0000-0000-00003B000000}"/>
    <cellStyle name="40% - Akzent4 5" xfId="846" xr:uid="{00000000-0005-0000-0000-00003C000000}"/>
    <cellStyle name="40% - Akzent4 6" xfId="847" xr:uid="{00000000-0005-0000-0000-00003D000000}"/>
    <cellStyle name="40% - Akzent5 2" xfId="848" xr:uid="{00000000-0005-0000-0000-00003E000000}"/>
    <cellStyle name="40% - Akzent5 3" xfId="849" xr:uid="{00000000-0005-0000-0000-00003F000000}"/>
    <cellStyle name="40% - Akzent5 4" xfId="850" xr:uid="{00000000-0005-0000-0000-000040000000}"/>
    <cellStyle name="40% - Akzent5 5" xfId="851" xr:uid="{00000000-0005-0000-0000-000041000000}"/>
    <cellStyle name="40% - Akzent5 6" xfId="852" xr:uid="{00000000-0005-0000-0000-000042000000}"/>
    <cellStyle name="40% - Akzent6 2" xfId="853" xr:uid="{00000000-0005-0000-0000-000043000000}"/>
    <cellStyle name="40% - Akzent6 3" xfId="854" xr:uid="{00000000-0005-0000-0000-000044000000}"/>
    <cellStyle name="40% - Akzent6 4" xfId="855" xr:uid="{00000000-0005-0000-0000-000045000000}"/>
    <cellStyle name="40% - Akzent6 5" xfId="856" xr:uid="{00000000-0005-0000-0000-000046000000}"/>
    <cellStyle name="40% - Akzent6 6" xfId="857" xr:uid="{00000000-0005-0000-0000-000047000000}"/>
    <cellStyle name="60 % - Akzent1 2" xfId="858" xr:uid="{00000000-0005-0000-0000-000048000000}"/>
    <cellStyle name="60 % - Akzent2 2" xfId="859" xr:uid="{00000000-0005-0000-0000-000049000000}"/>
    <cellStyle name="60 % - Akzent3 2" xfId="860" xr:uid="{00000000-0005-0000-0000-00004A000000}"/>
    <cellStyle name="60 % - Akzent4 2" xfId="861" xr:uid="{00000000-0005-0000-0000-00004B000000}"/>
    <cellStyle name="60 % - Akzent5 2" xfId="862" xr:uid="{00000000-0005-0000-0000-00004C000000}"/>
    <cellStyle name="60 % - Akzent6 2" xfId="863" xr:uid="{00000000-0005-0000-0000-00004D000000}"/>
    <cellStyle name="Akzent1 2" xfId="864" xr:uid="{00000000-0005-0000-0000-00004E000000}"/>
    <cellStyle name="Akzent2 2" xfId="865" xr:uid="{00000000-0005-0000-0000-00004F000000}"/>
    <cellStyle name="Akzent3 2" xfId="866" xr:uid="{00000000-0005-0000-0000-000050000000}"/>
    <cellStyle name="Akzent4 2" xfId="867" xr:uid="{00000000-0005-0000-0000-000051000000}"/>
    <cellStyle name="Akzent5 2" xfId="868" xr:uid="{00000000-0005-0000-0000-000052000000}"/>
    <cellStyle name="Akzent6 2" xfId="869" xr:uid="{00000000-0005-0000-0000-000053000000}"/>
    <cellStyle name="Ausgabe 2" xfId="870" xr:uid="{00000000-0005-0000-0000-000054000000}"/>
    <cellStyle name="Berechnung 2" xfId="871" xr:uid="{00000000-0005-0000-0000-000055000000}"/>
    <cellStyle name="Eingabe 2" xfId="872" xr:uid="{00000000-0005-0000-0000-000056000000}"/>
    <cellStyle name="Ergebnis 2" xfId="873" xr:uid="{00000000-0005-0000-0000-000057000000}"/>
    <cellStyle name="Erklärender Text 2" xfId="874" xr:uid="{00000000-0005-0000-0000-000058000000}"/>
    <cellStyle name="Gut 2" xfId="875" xr:uid="{00000000-0005-0000-0000-000059000000}"/>
    <cellStyle name="Komma" xfId="1" builtinId="3"/>
    <cellStyle name="Komma 10" xfId="172" xr:uid="{00000000-0005-0000-0000-00005B000000}"/>
    <cellStyle name="Komma 10 2" xfId="688" xr:uid="{00000000-0005-0000-0000-00005C000000}"/>
    <cellStyle name="Komma 10 2 2" xfId="1627" xr:uid="{00000000-0005-0000-0000-00005D000000}"/>
    <cellStyle name="Komma 10 2 3" xfId="2396" xr:uid="{00000000-0005-0000-0000-00005E000000}"/>
    <cellStyle name="Komma 10 3" xfId="430" xr:uid="{00000000-0005-0000-0000-00005F000000}"/>
    <cellStyle name="Komma 10 4" xfId="1115" xr:uid="{00000000-0005-0000-0000-000060000000}"/>
    <cellStyle name="Komma 10 5" xfId="1370" xr:uid="{00000000-0005-0000-0000-000061000000}"/>
    <cellStyle name="Komma 10 6" xfId="1885" xr:uid="{00000000-0005-0000-0000-000062000000}"/>
    <cellStyle name="Komma 10 7" xfId="2141" xr:uid="{00000000-0005-0000-0000-000063000000}"/>
    <cellStyle name="Komma 11" xfId="87" xr:uid="{00000000-0005-0000-0000-000064000000}"/>
    <cellStyle name="Komma 11 2" xfId="603" xr:uid="{00000000-0005-0000-0000-000065000000}"/>
    <cellStyle name="Komma 11 2 2" xfId="1542" xr:uid="{00000000-0005-0000-0000-000066000000}"/>
    <cellStyle name="Komma 11 2 3" xfId="2311" xr:uid="{00000000-0005-0000-0000-000067000000}"/>
    <cellStyle name="Komma 11 3" xfId="345" xr:uid="{00000000-0005-0000-0000-000068000000}"/>
    <cellStyle name="Komma 11 4" xfId="1030" xr:uid="{00000000-0005-0000-0000-000069000000}"/>
    <cellStyle name="Komma 11 5" xfId="1285" xr:uid="{00000000-0005-0000-0000-00006A000000}"/>
    <cellStyle name="Komma 11 6" xfId="1800" xr:uid="{00000000-0005-0000-0000-00006B000000}"/>
    <cellStyle name="Komma 11 7" xfId="2056" xr:uid="{00000000-0005-0000-0000-00006C000000}"/>
    <cellStyle name="Komma 12" xfId="259" xr:uid="{00000000-0005-0000-0000-00006D000000}"/>
    <cellStyle name="Komma 12 2" xfId="517" xr:uid="{00000000-0005-0000-0000-00006E000000}"/>
    <cellStyle name="Komma 12 2 2" xfId="1713" xr:uid="{00000000-0005-0000-0000-00006F000000}"/>
    <cellStyle name="Komma 12 2 3" xfId="2482" xr:uid="{00000000-0005-0000-0000-000070000000}"/>
    <cellStyle name="Komma 12 3" xfId="917" xr:uid="{00000000-0005-0000-0000-000071000000}"/>
    <cellStyle name="Komma 12 4" xfId="515" xr:uid="{00000000-0005-0000-0000-000072000000}"/>
    <cellStyle name="Komma 12 5" xfId="1200" xr:uid="{00000000-0005-0000-0000-000073000000}"/>
    <cellStyle name="Komma 12 6" xfId="1970" xr:uid="{00000000-0005-0000-0000-000074000000}"/>
    <cellStyle name="Komma 12 7" xfId="1971" xr:uid="{00000000-0005-0000-0000-000075000000}"/>
    <cellStyle name="Komma 13" xfId="260" xr:uid="{00000000-0005-0000-0000-000076000000}"/>
    <cellStyle name="Komma 13 2" xfId="1456" xr:uid="{00000000-0005-0000-0000-000077000000}"/>
    <cellStyle name="Komma 13 3" xfId="2226" xr:uid="{00000000-0005-0000-0000-000078000000}"/>
    <cellStyle name="Komma 14" xfId="945" xr:uid="{00000000-0005-0000-0000-000079000000}"/>
    <cellStyle name="Komma 15" xfId="1715" xr:uid="{00000000-0005-0000-0000-00007A000000}"/>
    <cellStyle name="Komma 2" xfId="3" xr:uid="{00000000-0005-0000-0000-00007B000000}"/>
    <cellStyle name="Komma 2 10" xfId="88" xr:uid="{00000000-0005-0000-0000-00007C000000}"/>
    <cellStyle name="Komma 2 10 2" xfId="604" xr:uid="{00000000-0005-0000-0000-00007D000000}"/>
    <cellStyle name="Komma 2 10 2 2" xfId="1543" xr:uid="{00000000-0005-0000-0000-00007E000000}"/>
    <cellStyle name="Komma 2 10 2 3" xfId="2312" xr:uid="{00000000-0005-0000-0000-00007F000000}"/>
    <cellStyle name="Komma 2 10 3" xfId="346" xr:uid="{00000000-0005-0000-0000-000080000000}"/>
    <cellStyle name="Komma 2 10 4" xfId="1031" xr:uid="{00000000-0005-0000-0000-000081000000}"/>
    <cellStyle name="Komma 2 10 5" xfId="1286" xr:uid="{00000000-0005-0000-0000-000082000000}"/>
    <cellStyle name="Komma 2 10 6" xfId="1801" xr:uid="{00000000-0005-0000-0000-000083000000}"/>
    <cellStyle name="Komma 2 10 7" xfId="2057" xr:uid="{00000000-0005-0000-0000-000084000000}"/>
    <cellStyle name="Komma 2 11" xfId="519" xr:uid="{00000000-0005-0000-0000-000085000000}"/>
    <cellStyle name="Komma 2 11 2" xfId="876" xr:uid="{00000000-0005-0000-0000-000086000000}"/>
    <cellStyle name="Komma 2 11 3" xfId="1712" xr:uid="{00000000-0005-0000-0000-000087000000}"/>
    <cellStyle name="Komma 2 11 4" xfId="2481" xr:uid="{00000000-0005-0000-0000-000088000000}"/>
    <cellStyle name="Komma 2 12" xfId="261" xr:uid="{00000000-0005-0000-0000-000089000000}"/>
    <cellStyle name="Komma 2 12 2" xfId="1458" xr:uid="{00000000-0005-0000-0000-00008A000000}"/>
    <cellStyle name="Komma 2 12 3" xfId="2227" xr:uid="{00000000-0005-0000-0000-00008B000000}"/>
    <cellStyle name="Komma 2 13" xfId="946" xr:uid="{00000000-0005-0000-0000-00008C000000}"/>
    <cellStyle name="Komma 2 14" xfId="1201" xr:uid="{00000000-0005-0000-0000-00008D000000}"/>
    <cellStyle name="Komma 2 15" xfId="1716" xr:uid="{00000000-0005-0000-0000-00008E000000}"/>
    <cellStyle name="Komma 2 16" xfId="1972" xr:uid="{00000000-0005-0000-0000-00008F000000}"/>
    <cellStyle name="Komma 2 2" xfId="8" xr:uid="{00000000-0005-0000-0000-000090000000}"/>
    <cellStyle name="Komma 2 2 10" xfId="951" xr:uid="{00000000-0005-0000-0000-000091000000}"/>
    <cellStyle name="Komma 2 2 11" xfId="1206" xr:uid="{00000000-0005-0000-0000-000092000000}"/>
    <cellStyle name="Komma 2 2 12" xfId="1721" xr:uid="{00000000-0005-0000-0000-000093000000}"/>
    <cellStyle name="Komma 2 2 13" xfId="1977" xr:uid="{00000000-0005-0000-0000-000094000000}"/>
    <cellStyle name="Komma 2 2 2" xfId="28" xr:uid="{00000000-0005-0000-0000-000095000000}"/>
    <cellStyle name="Komma 2 2 2 10" xfId="1226" xr:uid="{00000000-0005-0000-0000-000096000000}"/>
    <cellStyle name="Komma 2 2 2 11" xfId="1741" xr:uid="{00000000-0005-0000-0000-000097000000}"/>
    <cellStyle name="Komma 2 2 2 12" xfId="1997" xr:uid="{00000000-0005-0000-0000-000098000000}"/>
    <cellStyle name="Komma 2 2 2 2" xfId="32" xr:uid="{00000000-0005-0000-0000-000099000000}"/>
    <cellStyle name="Komma 2 2 2 2 10" xfId="1745" xr:uid="{00000000-0005-0000-0000-00009A000000}"/>
    <cellStyle name="Komma 2 2 2 2 11" xfId="2001" xr:uid="{00000000-0005-0000-0000-00009B000000}"/>
    <cellStyle name="Komma 2 2 2 2 2" xfId="86" xr:uid="{00000000-0005-0000-0000-00009C000000}"/>
    <cellStyle name="Komma 2 2 2 2 2 2" xfId="256" xr:uid="{00000000-0005-0000-0000-00009D000000}"/>
    <cellStyle name="Komma 2 2 2 2 2 2 2" xfId="772" xr:uid="{00000000-0005-0000-0000-00009E000000}"/>
    <cellStyle name="Komma 2 2 2 2 2 2 2 2" xfId="1711" xr:uid="{00000000-0005-0000-0000-00009F000000}"/>
    <cellStyle name="Komma 2 2 2 2 2 2 2 3" xfId="2480" xr:uid="{00000000-0005-0000-0000-0000A0000000}"/>
    <cellStyle name="Komma 2 2 2 2 2 2 3" xfId="514" xr:uid="{00000000-0005-0000-0000-0000A1000000}"/>
    <cellStyle name="Komma 2 2 2 2 2 2 4" xfId="1199" xr:uid="{00000000-0005-0000-0000-0000A2000000}"/>
    <cellStyle name="Komma 2 2 2 2 2 2 5" xfId="1454" xr:uid="{00000000-0005-0000-0000-0000A3000000}"/>
    <cellStyle name="Komma 2 2 2 2 2 2 6" xfId="1969" xr:uid="{00000000-0005-0000-0000-0000A4000000}"/>
    <cellStyle name="Komma 2 2 2 2 2 2 7" xfId="2225" xr:uid="{00000000-0005-0000-0000-0000A5000000}"/>
    <cellStyle name="Komma 2 2 2 2 2 3" xfId="140" xr:uid="{00000000-0005-0000-0000-0000A6000000}"/>
    <cellStyle name="Komma 2 2 2 2 2 3 2" xfId="656" xr:uid="{00000000-0005-0000-0000-0000A7000000}"/>
    <cellStyle name="Komma 2 2 2 2 2 3 2 2" xfId="1595" xr:uid="{00000000-0005-0000-0000-0000A8000000}"/>
    <cellStyle name="Komma 2 2 2 2 2 3 2 3" xfId="2364" xr:uid="{00000000-0005-0000-0000-0000A9000000}"/>
    <cellStyle name="Komma 2 2 2 2 2 3 3" xfId="398" xr:uid="{00000000-0005-0000-0000-0000AA000000}"/>
    <cellStyle name="Komma 2 2 2 2 2 3 4" xfId="1083" xr:uid="{00000000-0005-0000-0000-0000AB000000}"/>
    <cellStyle name="Komma 2 2 2 2 2 3 5" xfId="1338" xr:uid="{00000000-0005-0000-0000-0000AC000000}"/>
    <cellStyle name="Komma 2 2 2 2 2 3 6" xfId="1853" xr:uid="{00000000-0005-0000-0000-0000AD000000}"/>
    <cellStyle name="Komma 2 2 2 2 2 3 7" xfId="2109" xr:uid="{00000000-0005-0000-0000-0000AE000000}"/>
    <cellStyle name="Komma 2 2 2 2 2 4" xfId="602" xr:uid="{00000000-0005-0000-0000-0000AF000000}"/>
    <cellStyle name="Komma 2 2 2 2 2 4 2" xfId="1541" xr:uid="{00000000-0005-0000-0000-0000B0000000}"/>
    <cellStyle name="Komma 2 2 2 2 2 4 3" xfId="2310" xr:uid="{00000000-0005-0000-0000-0000B1000000}"/>
    <cellStyle name="Komma 2 2 2 2 2 5" xfId="344" xr:uid="{00000000-0005-0000-0000-0000B2000000}"/>
    <cellStyle name="Komma 2 2 2 2 2 6" xfId="1029" xr:uid="{00000000-0005-0000-0000-0000B3000000}"/>
    <cellStyle name="Komma 2 2 2 2 2 7" xfId="1284" xr:uid="{00000000-0005-0000-0000-0000B4000000}"/>
    <cellStyle name="Komma 2 2 2 2 2 8" xfId="1799" xr:uid="{00000000-0005-0000-0000-0000B5000000}"/>
    <cellStyle name="Komma 2 2 2 2 2 9" xfId="2055" xr:uid="{00000000-0005-0000-0000-0000B6000000}"/>
    <cellStyle name="Komma 2 2 2 2 3" xfId="55" xr:uid="{00000000-0005-0000-0000-0000B7000000}"/>
    <cellStyle name="Komma 2 2 2 2 3 2" xfId="225" xr:uid="{00000000-0005-0000-0000-0000B8000000}"/>
    <cellStyle name="Komma 2 2 2 2 3 2 2" xfId="741" xr:uid="{00000000-0005-0000-0000-0000B9000000}"/>
    <cellStyle name="Komma 2 2 2 2 3 2 2 2" xfId="1680" xr:uid="{00000000-0005-0000-0000-0000BA000000}"/>
    <cellStyle name="Komma 2 2 2 2 3 2 2 3" xfId="2449" xr:uid="{00000000-0005-0000-0000-0000BB000000}"/>
    <cellStyle name="Komma 2 2 2 2 3 2 3" xfId="483" xr:uid="{00000000-0005-0000-0000-0000BC000000}"/>
    <cellStyle name="Komma 2 2 2 2 3 2 4" xfId="1168" xr:uid="{00000000-0005-0000-0000-0000BD000000}"/>
    <cellStyle name="Komma 2 2 2 2 3 2 5" xfId="1423" xr:uid="{00000000-0005-0000-0000-0000BE000000}"/>
    <cellStyle name="Komma 2 2 2 2 3 2 6" xfId="1938" xr:uid="{00000000-0005-0000-0000-0000BF000000}"/>
    <cellStyle name="Komma 2 2 2 2 3 2 7" xfId="2194" xr:uid="{00000000-0005-0000-0000-0000C0000000}"/>
    <cellStyle name="Komma 2 2 2 2 3 3" xfId="141" xr:uid="{00000000-0005-0000-0000-0000C1000000}"/>
    <cellStyle name="Komma 2 2 2 2 3 3 2" xfId="657" xr:uid="{00000000-0005-0000-0000-0000C2000000}"/>
    <cellStyle name="Komma 2 2 2 2 3 3 2 2" xfId="1596" xr:uid="{00000000-0005-0000-0000-0000C3000000}"/>
    <cellStyle name="Komma 2 2 2 2 3 3 2 3" xfId="2365" xr:uid="{00000000-0005-0000-0000-0000C4000000}"/>
    <cellStyle name="Komma 2 2 2 2 3 3 3" xfId="399" xr:uid="{00000000-0005-0000-0000-0000C5000000}"/>
    <cellStyle name="Komma 2 2 2 2 3 3 4" xfId="1084" xr:uid="{00000000-0005-0000-0000-0000C6000000}"/>
    <cellStyle name="Komma 2 2 2 2 3 3 5" xfId="1339" xr:uid="{00000000-0005-0000-0000-0000C7000000}"/>
    <cellStyle name="Komma 2 2 2 2 3 3 6" xfId="1854" xr:uid="{00000000-0005-0000-0000-0000C8000000}"/>
    <cellStyle name="Komma 2 2 2 2 3 3 7" xfId="2110" xr:uid="{00000000-0005-0000-0000-0000C9000000}"/>
    <cellStyle name="Komma 2 2 2 2 3 4" xfId="571" xr:uid="{00000000-0005-0000-0000-0000CA000000}"/>
    <cellStyle name="Komma 2 2 2 2 3 4 2" xfId="1510" xr:uid="{00000000-0005-0000-0000-0000CB000000}"/>
    <cellStyle name="Komma 2 2 2 2 3 4 3" xfId="2279" xr:uid="{00000000-0005-0000-0000-0000CC000000}"/>
    <cellStyle name="Komma 2 2 2 2 3 5" xfId="313" xr:uid="{00000000-0005-0000-0000-0000CD000000}"/>
    <cellStyle name="Komma 2 2 2 2 3 6" xfId="998" xr:uid="{00000000-0005-0000-0000-0000CE000000}"/>
    <cellStyle name="Komma 2 2 2 2 3 7" xfId="1253" xr:uid="{00000000-0005-0000-0000-0000CF000000}"/>
    <cellStyle name="Komma 2 2 2 2 3 8" xfId="1768" xr:uid="{00000000-0005-0000-0000-0000D0000000}"/>
    <cellStyle name="Komma 2 2 2 2 3 9" xfId="2024" xr:uid="{00000000-0005-0000-0000-0000D1000000}"/>
    <cellStyle name="Komma 2 2 2 2 4" xfId="202" xr:uid="{00000000-0005-0000-0000-0000D2000000}"/>
    <cellStyle name="Komma 2 2 2 2 4 2" xfId="718" xr:uid="{00000000-0005-0000-0000-0000D3000000}"/>
    <cellStyle name="Komma 2 2 2 2 4 2 2" xfId="1657" xr:uid="{00000000-0005-0000-0000-0000D4000000}"/>
    <cellStyle name="Komma 2 2 2 2 4 2 3" xfId="2426" xr:uid="{00000000-0005-0000-0000-0000D5000000}"/>
    <cellStyle name="Komma 2 2 2 2 4 3" xfId="460" xr:uid="{00000000-0005-0000-0000-0000D6000000}"/>
    <cellStyle name="Komma 2 2 2 2 4 4" xfId="1145" xr:uid="{00000000-0005-0000-0000-0000D7000000}"/>
    <cellStyle name="Komma 2 2 2 2 4 5" xfId="1400" xr:uid="{00000000-0005-0000-0000-0000D8000000}"/>
    <cellStyle name="Komma 2 2 2 2 4 6" xfId="1915" xr:uid="{00000000-0005-0000-0000-0000D9000000}"/>
    <cellStyle name="Komma 2 2 2 2 4 7" xfId="2171" xr:uid="{00000000-0005-0000-0000-0000DA000000}"/>
    <cellStyle name="Komma 2 2 2 2 5" xfId="109" xr:uid="{00000000-0005-0000-0000-0000DB000000}"/>
    <cellStyle name="Komma 2 2 2 2 5 2" xfId="625" xr:uid="{00000000-0005-0000-0000-0000DC000000}"/>
    <cellStyle name="Komma 2 2 2 2 5 2 2" xfId="1564" xr:uid="{00000000-0005-0000-0000-0000DD000000}"/>
    <cellStyle name="Komma 2 2 2 2 5 2 3" xfId="2333" xr:uid="{00000000-0005-0000-0000-0000DE000000}"/>
    <cellStyle name="Komma 2 2 2 2 5 3" xfId="367" xr:uid="{00000000-0005-0000-0000-0000DF000000}"/>
    <cellStyle name="Komma 2 2 2 2 5 4" xfId="1052" xr:uid="{00000000-0005-0000-0000-0000E0000000}"/>
    <cellStyle name="Komma 2 2 2 2 5 5" xfId="1307" xr:uid="{00000000-0005-0000-0000-0000E1000000}"/>
    <cellStyle name="Komma 2 2 2 2 5 6" xfId="1822" xr:uid="{00000000-0005-0000-0000-0000E2000000}"/>
    <cellStyle name="Komma 2 2 2 2 5 7" xfId="2078" xr:uid="{00000000-0005-0000-0000-0000E3000000}"/>
    <cellStyle name="Komma 2 2 2 2 6" xfId="548" xr:uid="{00000000-0005-0000-0000-0000E4000000}"/>
    <cellStyle name="Komma 2 2 2 2 6 2" xfId="1487" xr:uid="{00000000-0005-0000-0000-0000E5000000}"/>
    <cellStyle name="Komma 2 2 2 2 6 3" xfId="2256" xr:uid="{00000000-0005-0000-0000-0000E6000000}"/>
    <cellStyle name="Komma 2 2 2 2 7" xfId="290" xr:uid="{00000000-0005-0000-0000-0000E7000000}"/>
    <cellStyle name="Komma 2 2 2 2 8" xfId="975" xr:uid="{00000000-0005-0000-0000-0000E8000000}"/>
    <cellStyle name="Komma 2 2 2 2 9" xfId="1230" xr:uid="{00000000-0005-0000-0000-0000E9000000}"/>
    <cellStyle name="Komma 2 2 2 3" xfId="82" xr:uid="{00000000-0005-0000-0000-0000EA000000}"/>
    <cellStyle name="Komma 2 2 2 3 2" xfId="252" xr:uid="{00000000-0005-0000-0000-0000EB000000}"/>
    <cellStyle name="Komma 2 2 2 3 2 2" xfId="768" xr:uid="{00000000-0005-0000-0000-0000EC000000}"/>
    <cellStyle name="Komma 2 2 2 3 2 2 2" xfId="1707" xr:uid="{00000000-0005-0000-0000-0000ED000000}"/>
    <cellStyle name="Komma 2 2 2 3 2 2 3" xfId="2476" xr:uid="{00000000-0005-0000-0000-0000EE000000}"/>
    <cellStyle name="Komma 2 2 2 3 2 3" xfId="510" xr:uid="{00000000-0005-0000-0000-0000EF000000}"/>
    <cellStyle name="Komma 2 2 2 3 2 4" xfId="1195" xr:uid="{00000000-0005-0000-0000-0000F0000000}"/>
    <cellStyle name="Komma 2 2 2 3 2 5" xfId="1450" xr:uid="{00000000-0005-0000-0000-0000F1000000}"/>
    <cellStyle name="Komma 2 2 2 3 2 6" xfId="1965" xr:uid="{00000000-0005-0000-0000-0000F2000000}"/>
    <cellStyle name="Komma 2 2 2 3 2 7" xfId="2221" xr:uid="{00000000-0005-0000-0000-0000F3000000}"/>
    <cellStyle name="Komma 2 2 2 3 3" xfId="136" xr:uid="{00000000-0005-0000-0000-0000F4000000}"/>
    <cellStyle name="Komma 2 2 2 3 3 2" xfId="652" xr:uid="{00000000-0005-0000-0000-0000F5000000}"/>
    <cellStyle name="Komma 2 2 2 3 3 2 2" xfId="1591" xr:uid="{00000000-0005-0000-0000-0000F6000000}"/>
    <cellStyle name="Komma 2 2 2 3 3 2 3" xfId="2360" xr:uid="{00000000-0005-0000-0000-0000F7000000}"/>
    <cellStyle name="Komma 2 2 2 3 3 3" xfId="394" xr:uid="{00000000-0005-0000-0000-0000F8000000}"/>
    <cellStyle name="Komma 2 2 2 3 3 4" xfId="1079" xr:uid="{00000000-0005-0000-0000-0000F9000000}"/>
    <cellStyle name="Komma 2 2 2 3 3 5" xfId="1334" xr:uid="{00000000-0005-0000-0000-0000FA000000}"/>
    <cellStyle name="Komma 2 2 2 3 3 6" xfId="1849" xr:uid="{00000000-0005-0000-0000-0000FB000000}"/>
    <cellStyle name="Komma 2 2 2 3 3 7" xfId="2105" xr:uid="{00000000-0005-0000-0000-0000FC000000}"/>
    <cellStyle name="Komma 2 2 2 3 4" xfId="598" xr:uid="{00000000-0005-0000-0000-0000FD000000}"/>
    <cellStyle name="Komma 2 2 2 3 4 2" xfId="1537" xr:uid="{00000000-0005-0000-0000-0000FE000000}"/>
    <cellStyle name="Komma 2 2 2 3 4 3" xfId="2306" xr:uid="{00000000-0005-0000-0000-0000FF000000}"/>
    <cellStyle name="Komma 2 2 2 3 5" xfId="340" xr:uid="{00000000-0005-0000-0000-000000010000}"/>
    <cellStyle name="Komma 2 2 2 3 6" xfId="1025" xr:uid="{00000000-0005-0000-0000-000001010000}"/>
    <cellStyle name="Komma 2 2 2 3 7" xfId="1280" xr:uid="{00000000-0005-0000-0000-000002010000}"/>
    <cellStyle name="Komma 2 2 2 3 8" xfId="1795" xr:uid="{00000000-0005-0000-0000-000003010000}"/>
    <cellStyle name="Komma 2 2 2 3 9" xfId="2051" xr:uid="{00000000-0005-0000-0000-000004010000}"/>
    <cellStyle name="Komma 2 2 2 4" xfId="49" xr:uid="{00000000-0005-0000-0000-000005010000}"/>
    <cellStyle name="Komma 2 2 2 4 2" xfId="219" xr:uid="{00000000-0005-0000-0000-000006010000}"/>
    <cellStyle name="Komma 2 2 2 4 2 2" xfId="735" xr:uid="{00000000-0005-0000-0000-000007010000}"/>
    <cellStyle name="Komma 2 2 2 4 2 2 2" xfId="1674" xr:uid="{00000000-0005-0000-0000-000008010000}"/>
    <cellStyle name="Komma 2 2 2 4 2 2 3" xfId="2443" xr:uid="{00000000-0005-0000-0000-000009010000}"/>
    <cellStyle name="Komma 2 2 2 4 2 3" xfId="477" xr:uid="{00000000-0005-0000-0000-00000A010000}"/>
    <cellStyle name="Komma 2 2 2 4 2 4" xfId="1162" xr:uid="{00000000-0005-0000-0000-00000B010000}"/>
    <cellStyle name="Komma 2 2 2 4 2 5" xfId="1417" xr:uid="{00000000-0005-0000-0000-00000C010000}"/>
    <cellStyle name="Komma 2 2 2 4 2 6" xfId="1932" xr:uid="{00000000-0005-0000-0000-00000D010000}"/>
    <cellStyle name="Komma 2 2 2 4 2 7" xfId="2188" xr:uid="{00000000-0005-0000-0000-00000E010000}"/>
    <cellStyle name="Komma 2 2 2 4 3" xfId="161" xr:uid="{00000000-0005-0000-0000-00000F010000}"/>
    <cellStyle name="Komma 2 2 2 4 3 2" xfId="677" xr:uid="{00000000-0005-0000-0000-000010010000}"/>
    <cellStyle name="Komma 2 2 2 4 3 2 2" xfId="1616" xr:uid="{00000000-0005-0000-0000-000011010000}"/>
    <cellStyle name="Komma 2 2 2 4 3 2 3" xfId="2385" xr:uid="{00000000-0005-0000-0000-000012010000}"/>
    <cellStyle name="Komma 2 2 2 4 3 3" xfId="419" xr:uid="{00000000-0005-0000-0000-000013010000}"/>
    <cellStyle name="Komma 2 2 2 4 3 4" xfId="1104" xr:uid="{00000000-0005-0000-0000-000014010000}"/>
    <cellStyle name="Komma 2 2 2 4 3 5" xfId="1359" xr:uid="{00000000-0005-0000-0000-000015010000}"/>
    <cellStyle name="Komma 2 2 2 4 3 6" xfId="1874" xr:uid="{00000000-0005-0000-0000-000016010000}"/>
    <cellStyle name="Komma 2 2 2 4 3 7" xfId="2130" xr:uid="{00000000-0005-0000-0000-000017010000}"/>
    <cellStyle name="Komma 2 2 2 4 4" xfId="565" xr:uid="{00000000-0005-0000-0000-000018010000}"/>
    <cellStyle name="Komma 2 2 2 4 4 2" xfId="1504" xr:uid="{00000000-0005-0000-0000-000019010000}"/>
    <cellStyle name="Komma 2 2 2 4 4 3" xfId="2273" xr:uid="{00000000-0005-0000-0000-00001A010000}"/>
    <cellStyle name="Komma 2 2 2 4 5" xfId="307" xr:uid="{00000000-0005-0000-0000-00001B010000}"/>
    <cellStyle name="Komma 2 2 2 4 6" xfId="992" xr:uid="{00000000-0005-0000-0000-00001C010000}"/>
    <cellStyle name="Komma 2 2 2 4 7" xfId="1247" xr:uid="{00000000-0005-0000-0000-00001D010000}"/>
    <cellStyle name="Komma 2 2 2 4 8" xfId="1762" xr:uid="{00000000-0005-0000-0000-00001E010000}"/>
    <cellStyle name="Komma 2 2 2 4 9" xfId="2018" xr:uid="{00000000-0005-0000-0000-00001F010000}"/>
    <cellStyle name="Komma 2 2 2 5" xfId="198" xr:uid="{00000000-0005-0000-0000-000020010000}"/>
    <cellStyle name="Komma 2 2 2 5 2" xfId="714" xr:uid="{00000000-0005-0000-0000-000021010000}"/>
    <cellStyle name="Komma 2 2 2 5 2 2" xfId="1653" xr:uid="{00000000-0005-0000-0000-000022010000}"/>
    <cellStyle name="Komma 2 2 2 5 2 3" xfId="2422" xr:uid="{00000000-0005-0000-0000-000023010000}"/>
    <cellStyle name="Komma 2 2 2 5 3" xfId="456" xr:uid="{00000000-0005-0000-0000-000024010000}"/>
    <cellStyle name="Komma 2 2 2 5 4" xfId="1141" xr:uid="{00000000-0005-0000-0000-000025010000}"/>
    <cellStyle name="Komma 2 2 2 5 5" xfId="1396" xr:uid="{00000000-0005-0000-0000-000026010000}"/>
    <cellStyle name="Komma 2 2 2 5 6" xfId="1911" xr:uid="{00000000-0005-0000-0000-000027010000}"/>
    <cellStyle name="Komma 2 2 2 5 7" xfId="2167" xr:uid="{00000000-0005-0000-0000-000028010000}"/>
    <cellStyle name="Komma 2 2 2 6" xfId="97" xr:uid="{00000000-0005-0000-0000-000029010000}"/>
    <cellStyle name="Komma 2 2 2 6 2" xfId="613" xr:uid="{00000000-0005-0000-0000-00002A010000}"/>
    <cellStyle name="Komma 2 2 2 6 2 2" xfId="1552" xr:uid="{00000000-0005-0000-0000-00002B010000}"/>
    <cellStyle name="Komma 2 2 2 6 2 3" xfId="2321" xr:uid="{00000000-0005-0000-0000-00002C010000}"/>
    <cellStyle name="Komma 2 2 2 6 3" xfId="355" xr:uid="{00000000-0005-0000-0000-00002D010000}"/>
    <cellStyle name="Komma 2 2 2 6 4" xfId="1040" xr:uid="{00000000-0005-0000-0000-00002E010000}"/>
    <cellStyle name="Komma 2 2 2 6 5" xfId="1295" xr:uid="{00000000-0005-0000-0000-00002F010000}"/>
    <cellStyle name="Komma 2 2 2 6 6" xfId="1810" xr:uid="{00000000-0005-0000-0000-000030010000}"/>
    <cellStyle name="Komma 2 2 2 6 7" xfId="2066" xr:uid="{00000000-0005-0000-0000-000031010000}"/>
    <cellStyle name="Komma 2 2 2 7" xfId="544" xr:uid="{00000000-0005-0000-0000-000032010000}"/>
    <cellStyle name="Komma 2 2 2 7 2" xfId="1483" xr:uid="{00000000-0005-0000-0000-000033010000}"/>
    <cellStyle name="Komma 2 2 2 7 3" xfId="2252" xr:uid="{00000000-0005-0000-0000-000034010000}"/>
    <cellStyle name="Komma 2 2 2 8" xfId="286" xr:uid="{00000000-0005-0000-0000-000035010000}"/>
    <cellStyle name="Komma 2 2 2 9" xfId="971" xr:uid="{00000000-0005-0000-0000-000036010000}"/>
    <cellStyle name="Komma 2 2 3" xfId="17" xr:uid="{00000000-0005-0000-0000-000037010000}"/>
    <cellStyle name="Komma 2 2 3 10" xfId="1730" xr:uid="{00000000-0005-0000-0000-000038010000}"/>
    <cellStyle name="Komma 2 2 3 11" xfId="1986" xr:uid="{00000000-0005-0000-0000-000039010000}"/>
    <cellStyle name="Komma 2 2 3 2" xfId="71" xr:uid="{00000000-0005-0000-0000-00003A010000}"/>
    <cellStyle name="Komma 2 2 3 2 2" xfId="241" xr:uid="{00000000-0005-0000-0000-00003B010000}"/>
    <cellStyle name="Komma 2 2 3 2 2 2" xfId="757" xr:uid="{00000000-0005-0000-0000-00003C010000}"/>
    <cellStyle name="Komma 2 2 3 2 2 2 2" xfId="1696" xr:uid="{00000000-0005-0000-0000-00003D010000}"/>
    <cellStyle name="Komma 2 2 3 2 2 2 3" xfId="2465" xr:uid="{00000000-0005-0000-0000-00003E010000}"/>
    <cellStyle name="Komma 2 2 3 2 2 3" xfId="499" xr:uid="{00000000-0005-0000-0000-00003F010000}"/>
    <cellStyle name="Komma 2 2 3 2 2 4" xfId="1184" xr:uid="{00000000-0005-0000-0000-000040010000}"/>
    <cellStyle name="Komma 2 2 3 2 2 5" xfId="1439" xr:uid="{00000000-0005-0000-0000-000041010000}"/>
    <cellStyle name="Komma 2 2 3 2 2 6" xfId="1954" xr:uid="{00000000-0005-0000-0000-000042010000}"/>
    <cellStyle name="Komma 2 2 3 2 2 7" xfId="2210" xr:uid="{00000000-0005-0000-0000-000043010000}"/>
    <cellStyle name="Komma 2 2 3 2 3" xfId="125" xr:uid="{00000000-0005-0000-0000-000044010000}"/>
    <cellStyle name="Komma 2 2 3 2 3 2" xfId="641" xr:uid="{00000000-0005-0000-0000-000045010000}"/>
    <cellStyle name="Komma 2 2 3 2 3 2 2" xfId="1580" xr:uid="{00000000-0005-0000-0000-000046010000}"/>
    <cellStyle name="Komma 2 2 3 2 3 2 3" xfId="2349" xr:uid="{00000000-0005-0000-0000-000047010000}"/>
    <cellStyle name="Komma 2 2 3 2 3 3" xfId="383" xr:uid="{00000000-0005-0000-0000-000048010000}"/>
    <cellStyle name="Komma 2 2 3 2 3 4" xfId="1068" xr:uid="{00000000-0005-0000-0000-000049010000}"/>
    <cellStyle name="Komma 2 2 3 2 3 5" xfId="1323" xr:uid="{00000000-0005-0000-0000-00004A010000}"/>
    <cellStyle name="Komma 2 2 3 2 3 6" xfId="1838" xr:uid="{00000000-0005-0000-0000-00004B010000}"/>
    <cellStyle name="Komma 2 2 3 2 3 7" xfId="2094" xr:uid="{00000000-0005-0000-0000-00004C010000}"/>
    <cellStyle name="Komma 2 2 3 2 4" xfId="587" xr:uid="{00000000-0005-0000-0000-00004D010000}"/>
    <cellStyle name="Komma 2 2 3 2 4 2" xfId="1526" xr:uid="{00000000-0005-0000-0000-00004E010000}"/>
    <cellStyle name="Komma 2 2 3 2 4 3" xfId="2295" xr:uid="{00000000-0005-0000-0000-00004F010000}"/>
    <cellStyle name="Komma 2 2 3 2 5" xfId="329" xr:uid="{00000000-0005-0000-0000-000050010000}"/>
    <cellStyle name="Komma 2 2 3 2 6" xfId="1014" xr:uid="{00000000-0005-0000-0000-000051010000}"/>
    <cellStyle name="Komma 2 2 3 2 7" xfId="1269" xr:uid="{00000000-0005-0000-0000-000052010000}"/>
    <cellStyle name="Komma 2 2 3 2 8" xfId="1784" xr:uid="{00000000-0005-0000-0000-000053010000}"/>
    <cellStyle name="Komma 2 2 3 2 9" xfId="2040" xr:uid="{00000000-0005-0000-0000-000054010000}"/>
    <cellStyle name="Komma 2 2 3 3" xfId="54" xr:uid="{00000000-0005-0000-0000-000055010000}"/>
    <cellStyle name="Komma 2 2 3 3 2" xfId="224" xr:uid="{00000000-0005-0000-0000-000056010000}"/>
    <cellStyle name="Komma 2 2 3 3 2 2" xfId="740" xr:uid="{00000000-0005-0000-0000-000057010000}"/>
    <cellStyle name="Komma 2 2 3 3 2 2 2" xfId="1679" xr:uid="{00000000-0005-0000-0000-000058010000}"/>
    <cellStyle name="Komma 2 2 3 3 2 2 3" xfId="2448" xr:uid="{00000000-0005-0000-0000-000059010000}"/>
    <cellStyle name="Komma 2 2 3 3 2 3" xfId="482" xr:uid="{00000000-0005-0000-0000-00005A010000}"/>
    <cellStyle name="Komma 2 2 3 3 2 4" xfId="1167" xr:uid="{00000000-0005-0000-0000-00005B010000}"/>
    <cellStyle name="Komma 2 2 3 3 2 5" xfId="1422" xr:uid="{00000000-0005-0000-0000-00005C010000}"/>
    <cellStyle name="Komma 2 2 3 3 2 6" xfId="1937" xr:uid="{00000000-0005-0000-0000-00005D010000}"/>
    <cellStyle name="Komma 2 2 3 3 2 7" xfId="2193" xr:uid="{00000000-0005-0000-0000-00005E010000}"/>
    <cellStyle name="Komma 2 2 3 3 3" xfId="142" xr:uid="{00000000-0005-0000-0000-00005F010000}"/>
    <cellStyle name="Komma 2 2 3 3 3 2" xfId="658" xr:uid="{00000000-0005-0000-0000-000060010000}"/>
    <cellStyle name="Komma 2 2 3 3 3 2 2" xfId="1597" xr:uid="{00000000-0005-0000-0000-000061010000}"/>
    <cellStyle name="Komma 2 2 3 3 3 2 3" xfId="2366" xr:uid="{00000000-0005-0000-0000-000062010000}"/>
    <cellStyle name="Komma 2 2 3 3 3 3" xfId="400" xr:uid="{00000000-0005-0000-0000-000063010000}"/>
    <cellStyle name="Komma 2 2 3 3 3 4" xfId="1085" xr:uid="{00000000-0005-0000-0000-000064010000}"/>
    <cellStyle name="Komma 2 2 3 3 3 5" xfId="1340" xr:uid="{00000000-0005-0000-0000-000065010000}"/>
    <cellStyle name="Komma 2 2 3 3 3 6" xfId="1855" xr:uid="{00000000-0005-0000-0000-000066010000}"/>
    <cellStyle name="Komma 2 2 3 3 3 7" xfId="2111" xr:uid="{00000000-0005-0000-0000-000067010000}"/>
    <cellStyle name="Komma 2 2 3 3 4" xfId="570" xr:uid="{00000000-0005-0000-0000-000068010000}"/>
    <cellStyle name="Komma 2 2 3 3 4 2" xfId="1509" xr:uid="{00000000-0005-0000-0000-000069010000}"/>
    <cellStyle name="Komma 2 2 3 3 4 3" xfId="2278" xr:uid="{00000000-0005-0000-0000-00006A010000}"/>
    <cellStyle name="Komma 2 2 3 3 5" xfId="312" xr:uid="{00000000-0005-0000-0000-00006B010000}"/>
    <cellStyle name="Komma 2 2 3 3 6" xfId="997" xr:uid="{00000000-0005-0000-0000-00006C010000}"/>
    <cellStyle name="Komma 2 2 3 3 7" xfId="1252" xr:uid="{00000000-0005-0000-0000-00006D010000}"/>
    <cellStyle name="Komma 2 2 3 3 8" xfId="1767" xr:uid="{00000000-0005-0000-0000-00006E010000}"/>
    <cellStyle name="Komma 2 2 3 3 9" xfId="2023" xr:uid="{00000000-0005-0000-0000-00006F010000}"/>
    <cellStyle name="Komma 2 2 3 4" xfId="187" xr:uid="{00000000-0005-0000-0000-000070010000}"/>
    <cellStyle name="Komma 2 2 3 4 2" xfId="703" xr:uid="{00000000-0005-0000-0000-000071010000}"/>
    <cellStyle name="Komma 2 2 3 4 2 2" xfId="1642" xr:uid="{00000000-0005-0000-0000-000072010000}"/>
    <cellStyle name="Komma 2 2 3 4 2 3" xfId="2411" xr:uid="{00000000-0005-0000-0000-000073010000}"/>
    <cellStyle name="Komma 2 2 3 4 3" xfId="445" xr:uid="{00000000-0005-0000-0000-000074010000}"/>
    <cellStyle name="Komma 2 2 3 4 4" xfId="1130" xr:uid="{00000000-0005-0000-0000-000075010000}"/>
    <cellStyle name="Komma 2 2 3 4 5" xfId="1385" xr:uid="{00000000-0005-0000-0000-000076010000}"/>
    <cellStyle name="Komma 2 2 3 4 6" xfId="1900" xr:uid="{00000000-0005-0000-0000-000077010000}"/>
    <cellStyle name="Komma 2 2 3 4 7" xfId="2156" xr:uid="{00000000-0005-0000-0000-000078010000}"/>
    <cellStyle name="Komma 2 2 3 5" xfId="104" xr:uid="{00000000-0005-0000-0000-000079010000}"/>
    <cellStyle name="Komma 2 2 3 5 2" xfId="620" xr:uid="{00000000-0005-0000-0000-00007A010000}"/>
    <cellStyle name="Komma 2 2 3 5 2 2" xfId="1559" xr:uid="{00000000-0005-0000-0000-00007B010000}"/>
    <cellStyle name="Komma 2 2 3 5 2 3" xfId="2328" xr:uid="{00000000-0005-0000-0000-00007C010000}"/>
    <cellStyle name="Komma 2 2 3 5 3" xfId="362" xr:uid="{00000000-0005-0000-0000-00007D010000}"/>
    <cellStyle name="Komma 2 2 3 5 4" xfId="1047" xr:uid="{00000000-0005-0000-0000-00007E010000}"/>
    <cellStyle name="Komma 2 2 3 5 5" xfId="1302" xr:uid="{00000000-0005-0000-0000-00007F010000}"/>
    <cellStyle name="Komma 2 2 3 5 6" xfId="1817" xr:uid="{00000000-0005-0000-0000-000080010000}"/>
    <cellStyle name="Komma 2 2 3 5 7" xfId="2073" xr:uid="{00000000-0005-0000-0000-000081010000}"/>
    <cellStyle name="Komma 2 2 3 6" xfId="533" xr:uid="{00000000-0005-0000-0000-000082010000}"/>
    <cellStyle name="Komma 2 2 3 6 2" xfId="1472" xr:uid="{00000000-0005-0000-0000-000083010000}"/>
    <cellStyle name="Komma 2 2 3 6 3" xfId="2241" xr:uid="{00000000-0005-0000-0000-000084010000}"/>
    <cellStyle name="Komma 2 2 3 7" xfId="275" xr:uid="{00000000-0005-0000-0000-000085010000}"/>
    <cellStyle name="Komma 2 2 3 8" xfId="960" xr:uid="{00000000-0005-0000-0000-000086010000}"/>
    <cellStyle name="Komma 2 2 3 9" xfId="1215" xr:uid="{00000000-0005-0000-0000-000087010000}"/>
    <cellStyle name="Komma 2 2 4" xfId="62" xr:uid="{00000000-0005-0000-0000-000088010000}"/>
    <cellStyle name="Komma 2 2 4 2" xfId="232" xr:uid="{00000000-0005-0000-0000-000089010000}"/>
    <cellStyle name="Komma 2 2 4 2 2" xfId="748" xr:uid="{00000000-0005-0000-0000-00008A010000}"/>
    <cellStyle name="Komma 2 2 4 2 2 2" xfId="1687" xr:uid="{00000000-0005-0000-0000-00008B010000}"/>
    <cellStyle name="Komma 2 2 4 2 2 3" xfId="2456" xr:uid="{00000000-0005-0000-0000-00008C010000}"/>
    <cellStyle name="Komma 2 2 4 2 3" xfId="490" xr:uid="{00000000-0005-0000-0000-00008D010000}"/>
    <cellStyle name="Komma 2 2 4 2 4" xfId="1175" xr:uid="{00000000-0005-0000-0000-00008E010000}"/>
    <cellStyle name="Komma 2 2 4 2 5" xfId="1430" xr:uid="{00000000-0005-0000-0000-00008F010000}"/>
    <cellStyle name="Komma 2 2 4 2 6" xfId="1945" xr:uid="{00000000-0005-0000-0000-000090010000}"/>
    <cellStyle name="Komma 2 2 4 2 7" xfId="2201" xr:uid="{00000000-0005-0000-0000-000091010000}"/>
    <cellStyle name="Komma 2 2 4 3" xfId="116" xr:uid="{00000000-0005-0000-0000-000092010000}"/>
    <cellStyle name="Komma 2 2 4 3 2" xfId="632" xr:uid="{00000000-0005-0000-0000-000093010000}"/>
    <cellStyle name="Komma 2 2 4 3 2 2" xfId="1571" xr:uid="{00000000-0005-0000-0000-000094010000}"/>
    <cellStyle name="Komma 2 2 4 3 2 3" xfId="2340" xr:uid="{00000000-0005-0000-0000-000095010000}"/>
    <cellStyle name="Komma 2 2 4 3 3" xfId="374" xr:uid="{00000000-0005-0000-0000-000096010000}"/>
    <cellStyle name="Komma 2 2 4 3 4" xfId="1059" xr:uid="{00000000-0005-0000-0000-000097010000}"/>
    <cellStyle name="Komma 2 2 4 3 5" xfId="1314" xr:uid="{00000000-0005-0000-0000-000098010000}"/>
    <cellStyle name="Komma 2 2 4 3 6" xfId="1829" xr:uid="{00000000-0005-0000-0000-000099010000}"/>
    <cellStyle name="Komma 2 2 4 3 7" xfId="2085" xr:uid="{00000000-0005-0000-0000-00009A010000}"/>
    <cellStyle name="Komma 2 2 4 4" xfId="578" xr:uid="{00000000-0005-0000-0000-00009B010000}"/>
    <cellStyle name="Komma 2 2 4 4 2" xfId="1517" xr:uid="{00000000-0005-0000-0000-00009C010000}"/>
    <cellStyle name="Komma 2 2 4 4 3" xfId="2286" xr:uid="{00000000-0005-0000-0000-00009D010000}"/>
    <cellStyle name="Komma 2 2 4 5" xfId="320" xr:uid="{00000000-0005-0000-0000-00009E010000}"/>
    <cellStyle name="Komma 2 2 4 6" xfId="1005" xr:uid="{00000000-0005-0000-0000-00009F010000}"/>
    <cellStyle name="Komma 2 2 4 7" xfId="1260" xr:uid="{00000000-0005-0000-0000-0000A0010000}"/>
    <cellStyle name="Komma 2 2 4 8" xfId="1775" xr:uid="{00000000-0005-0000-0000-0000A1010000}"/>
    <cellStyle name="Komma 2 2 4 9" xfId="2031" xr:uid="{00000000-0005-0000-0000-0000A2010000}"/>
    <cellStyle name="Komma 2 2 5" xfId="38" xr:uid="{00000000-0005-0000-0000-0000A3010000}"/>
    <cellStyle name="Komma 2 2 5 2" xfId="208" xr:uid="{00000000-0005-0000-0000-0000A4010000}"/>
    <cellStyle name="Komma 2 2 5 2 2" xfId="724" xr:uid="{00000000-0005-0000-0000-0000A5010000}"/>
    <cellStyle name="Komma 2 2 5 2 2 2" xfId="1663" xr:uid="{00000000-0005-0000-0000-0000A6010000}"/>
    <cellStyle name="Komma 2 2 5 2 2 3" xfId="2432" xr:uid="{00000000-0005-0000-0000-0000A7010000}"/>
    <cellStyle name="Komma 2 2 5 2 3" xfId="466" xr:uid="{00000000-0005-0000-0000-0000A8010000}"/>
    <cellStyle name="Komma 2 2 5 2 4" xfId="1151" xr:uid="{00000000-0005-0000-0000-0000A9010000}"/>
    <cellStyle name="Komma 2 2 5 2 5" xfId="1406" xr:uid="{00000000-0005-0000-0000-0000AA010000}"/>
    <cellStyle name="Komma 2 2 5 2 6" xfId="1921" xr:uid="{00000000-0005-0000-0000-0000AB010000}"/>
    <cellStyle name="Komma 2 2 5 2 7" xfId="2177" xr:uid="{00000000-0005-0000-0000-0000AC010000}"/>
    <cellStyle name="Komma 2 2 5 3" xfId="160" xr:uid="{00000000-0005-0000-0000-0000AD010000}"/>
    <cellStyle name="Komma 2 2 5 3 2" xfId="676" xr:uid="{00000000-0005-0000-0000-0000AE010000}"/>
    <cellStyle name="Komma 2 2 5 3 2 2" xfId="1615" xr:uid="{00000000-0005-0000-0000-0000AF010000}"/>
    <cellStyle name="Komma 2 2 5 3 2 3" xfId="2384" xr:uid="{00000000-0005-0000-0000-0000B0010000}"/>
    <cellStyle name="Komma 2 2 5 3 3" xfId="418" xr:uid="{00000000-0005-0000-0000-0000B1010000}"/>
    <cellStyle name="Komma 2 2 5 3 4" xfId="1103" xr:uid="{00000000-0005-0000-0000-0000B2010000}"/>
    <cellStyle name="Komma 2 2 5 3 5" xfId="1358" xr:uid="{00000000-0005-0000-0000-0000B3010000}"/>
    <cellStyle name="Komma 2 2 5 3 6" xfId="1873" xr:uid="{00000000-0005-0000-0000-0000B4010000}"/>
    <cellStyle name="Komma 2 2 5 3 7" xfId="2129" xr:uid="{00000000-0005-0000-0000-0000B5010000}"/>
    <cellStyle name="Komma 2 2 5 4" xfId="554" xr:uid="{00000000-0005-0000-0000-0000B6010000}"/>
    <cellStyle name="Komma 2 2 5 4 2" xfId="1493" xr:uid="{00000000-0005-0000-0000-0000B7010000}"/>
    <cellStyle name="Komma 2 2 5 4 3" xfId="2262" xr:uid="{00000000-0005-0000-0000-0000B8010000}"/>
    <cellStyle name="Komma 2 2 5 5" xfId="296" xr:uid="{00000000-0005-0000-0000-0000B9010000}"/>
    <cellStyle name="Komma 2 2 5 6" xfId="981" xr:uid="{00000000-0005-0000-0000-0000BA010000}"/>
    <cellStyle name="Komma 2 2 5 7" xfId="1236" xr:uid="{00000000-0005-0000-0000-0000BB010000}"/>
    <cellStyle name="Komma 2 2 5 8" xfId="1751" xr:uid="{00000000-0005-0000-0000-0000BC010000}"/>
    <cellStyle name="Komma 2 2 5 9" xfId="2007" xr:uid="{00000000-0005-0000-0000-0000BD010000}"/>
    <cellStyle name="Komma 2 2 6" xfId="178" xr:uid="{00000000-0005-0000-0000-0000BE010000}"/>
    <cellStyle name="Komma 2 2 6 2" xfId="694" xr:uid="{00000000-0005-0000-0000-0000BF010000}"/>
    <cellStyle name="Komma 2 2 6 2 2" xfId="1633" xr:uid="{00000000-0005-0000-0000-0000C0010000}"/>
    <cellStyle name="Komma 2 2 6 2 3" xfId="2402" xr:uid="{00000000-0005-0000-0000-0000C1010000}"/>
    <cellStyle name="Komma 2 2 6 3" xfId="436" xr:uid="{00000000-0005-0000-0000-0000C2010000}"/>
    <cellStyle name="Komma 2 2 6 4" xfId="1121" xr:uid="{00000000-0005-0000-0000-0000C3010000}"/>
    <cellStyle name="Komma 2 2 6 5" xfId="1376" xr:uid="{00000000-0005-0000-0000-0000C4010000}"/>
    <cellStyle name="Komma 2 2 6 6" xfId="1891" xr:uid="{00000000-0005-0000-0000-0000C5010000}"/>
    <cellStyle name="Komma 2 2 6 7" xfId="2147" xr:uid="{00000000-0005-0000-0000-0000C6010000}"/>
    <cellStyle name="Komma 2 2 7" xfId="90" xr:uid="{00000000-0005-0000-0000-0000C7010000}"/>
    <cellStyle name="Komma 2 2 7 2" xfId="606" xr:uid="{00000000-0005-0000-0000-0000C8010000}"/>
    <cellStyle name="Komma 2 2 7 2 2" xfId="1545" xr:uid="{00000000-0005-0000-0000-0000C9010000}"/>
    <cellStyle name="Komma 2 2 7 2 3" xfId="2314" xr:uid="{00000000-0005-0000-0000-0000CA010000}"/>
    <cellStyle name="Komma 2 2 7 3" xfId="348" xr:uid="{00000000-0005-0000-0000-0000CB010000}"/>
    <cellStyle name="Komma 2 2 7 4" xfId="1033" xr:uid="{00000000-0005-0000-0000-0000CC010000}"/>
    <cellStyle name="Komma 2 2 7 5" xfId="1288" xr:uid="{00000000-0005-0000-0000-0000CD010000}"/>
    <cellStyle name="Komma 2 2 7 6" xfId="1803" xr:uid="{00000000-0005-0000-0000-0000CE010000}"/>
    <cellStyle name="Komma 2 2 7 7" xfId="2059" xr:uid="{00000000-0005-0000-0000-0000CF010000}"/>
    <cellStyle name="Komma 2 2 8" xfId="524" xr:uid="{00000000-0005-0000-0000-0000D0010000}"/>
    <cellStyle name="Komma 2 2 8 2" xfId="1463" xr:uid="{00000000-0005-0000-0000-0000D1010000}"/>
    <cellStyle name="Komma 2 2 8 3" xfId="2232" xr:uid="{00000000-0005-0000-0000-0000D2010000}"/>
    <cellStyle name="Komma 2 2 9" xfId="266" xr:uid="{00000000-0005-0000-0000-0000D3010000}"/>
    <cellStyle name="Komma 2 3" xfId="10" xr:uid="{00000000-0005-0000-0000-0000D4010000}"/>
    <cellStyle name="Komma 2 3 10" xfId="953" xr:uid="{00000000-0005-0000-0000-0000D5010000}"/>
    <cellStyle name="Komma 2 3 11" xfId="1208" xr:uid="{00000000-0005-0000-0000-0000D6010000}"/>
    <cellStyle name="Komma 2 3 12" xfId="1723" xr:uid="{00000000-0005-0000-0000-0000D7010000}"/>
    <cellStyle name="Komma 2 3 13" xfId="1979" xr:uid="{00000000-0005-0000-0000-0000D8010000}"/>
    <cellStyle name="Komma 2 3 2" xfId="30" xr:uid="{00000000-0005-0000-0000-0000D9010000}"/>
    <cellStyle name="Komma 2 3 2 10" xfId="1743" xr:uid="{00000000-0005-0000-0000-0000DA010000}"/>
    <cellStyle name="Komma 2 3 2 11" xfId="1999" xr:uid="{00000000-0005-0000-0000-0000DB010000}"/>
    <cellStyle name="Komma 2 3 2 2" xfId="84" xr:uid="{00000000-0005-0000-0000-0000DC010000}"/>
    <cellStyle name="Komma 2 3 2 2 2" xfId="254" xr:uid="{00000000-0005-0000-0000-0000DD010000}"/>
    <cellStyle name="Komma 2 3 2 2 2 2" xfId="770" xr:uid="{00000000-0005-0000-0000-0000DE010000}"/>
    <cellStyle name="Komma 2 3 2 2 2 2 2" xfId="1709" xr:uid="{00000000-0005-0000-0000-0000DF010000}"/>
    <cellStyle name="Komma 2 3 2 2 2 2 3" xfId="2478" xr:uid="{00000000-0005-0000-0000-0000E0010000}"/>
    <cellStyle name="Komma 2 3 2 2 2 3" xfId="512" xr:uid="{00000000-0005-0000-0000-0000E1010000}"/>
    <cellStyle name="Komma 2 3 2 2 2 4" xfId="1197" xr:uid="{00000000-0005-0000-0000-0000E2010000}"/>
    <cellStyle name="Komma 2 3 2 2 2 5" xfId="1452" xr:uid="{00000000-0005-0000-0000-0000E3010000}"/>
    <cellStyle name="Komma 2 3 2 2 2 6" xfId="1967" xr:uid="{00000000-0005-0000-0000-0000E4010000}"/>
    <cellStyle name="Komma 2 3 2 2 2 7" xfId="2223" xr:uid="{00000000-0005-0000-0000-0000E5010000}"/>
    <cellStyle name="Komma 2 3 2 2 3" xfId="138" xr:uid="{00000000-0005-0000-0000-0000E6010000}"/>
    <cellStyle name="Komma 2 3 2 2 3 2" xfId="654" xr:uid="{00000000-0005-0000-0000-0000E7010000}"/>
    <cellStyle name="Komma 2 3 2 2 3 2 2" xfId="1593" xr:uid="{00000000-0005-0000-0000-0000E8010000}"/>
    <cellStyle name="Komma 2 3 2 2 3 2 3" xfId="2362" xr:uid="{00000000-0005-0000-0000-0000E9010000}"/>
    <cellStyle name="Komma 2 3 2 2 3 3" xfId="396" xr:uid="{00000000-0005-0000-0000-0000EA010000}"/>
    <cellStyle name="Komma 2 3 2 2 3 4" xfId="1081" xr:uid="{00000000-0005-0000-0000-0000EB010000}"/>
    <cellStyle name="Komma 2 3 2 2 3 5" xfId="1336" xr:uid="{00000000-0005-0000-0000-0000EC010000}"/>
    <cellStyle name="Komma 2 3 2 2 3 6" xfId="1851" xr:uid="{00000000-0005-0000-0000-0000ED010000}"/>
    <cellStyle name="Komma 2 3 2 2 3 7" xfId="2107" xr:uid="{00000000-0005-0000-0000-0000EE010000}"/>
    <cellStyle name="Komma 2 3 2 2 4" xfId="600" xr:uid="{00000000-0005-0000-0000-0000EF010000}"/>
    <cellStyle name="Komma 2 3 2 2 4 2" xfId="1539" xr:uid="{00000000-0005-0000-0000-0000F0010000}"/>
    <cellStyle name="Komma 2 3 2 2 4 3" xfId="2308" xr:uid="{00000000-0005-0000-0000-0000F1010000}"/>
    <cellStyle name="Komma 2 3 2 2 5" xfId="342" xr:uid="{00000000-0005-0000-0000-0000F2010000}"/>
    <cellStyle name="Komma 2 3 2 2 6" xfId="1027" xr:uid="{00000000-0005-0000-0000-0000F3010000}"/>
    <cellStyle name="Komma 2 3 2 2 7" xfId="1282" xr:uid="{00000000-0005-0000-0000-0000F4010000}"/>
    <cellStyle name="Komma 2 3 2 2 8" xfId="1797" xr:uid="{00000000-0005-0000-0000-0000F5010000}"/>
    <cellStyle name="Komma 2 3 2 2 9" xfId="2053" xr:uid="{00000000-0005-0000-0000-0000F6010000}"/>
    <cellStyle name="Komma 2 3 2 3" xfId="51" xr:uid="{00000000-0005-0000-0000-0000F7010000}"/>
    <cellStyle name="Komma 2 3 2 3 2" xfId="221" xr:uid="{00000000-0005-0000-0000-0000F8010000}"/>
    <cellStyle name="Komma 2 3 2 3 2 2" xfId="737" xr:uid="{00000000-0005-0000-0000-0000F9010000}"/>
    <cellStyle name="Komma 2 3 2 3 2 2 2" xfId="1676" xr:uid="{00000000-0005-0000-0000-0000FA010000}"/>
    <cellStyle name="Komma 2 3 2 3 2 2 3" xfId="2445" xr:uid="{00000000-0005-0000-0000-0000FB010000}"/>
    <cellStyle name="Komma 2 3 2 3 2 3" xfId="479" xr:uid="{00000000-0005-0000-0000-0000FC010000}"/>
    <cellStyle name="Komma 2 3 2 3 2 4" xfId="1164" xr:uid="{00000000-0005-0000-0000-0000FD010000}"/>
    <cellStyle name="Komma 2 3 2 3 2 5" xfId="1419" xr:uid="{00000000-0005-0000-0000-0000FE010000}"/>
    <cellStyle name="Komma 2 3 2 3 2 6" xfId="1934" xr:uid="{00000000-0005-0000-0000-0000FF010000}"/>
    <cellStyle name="Komma 2 3 2 3 2 7" xfId="2190" xr:uid="{00000000-0005-0000-0000-000000020000}"/>
    <cellStyle name="Komma 2 3 2 3 3" xfId="151" xr:uid="{00000000-0005-0000-0000-000001020000}"/>
    <cellStyle name="Komma 2 3 2 3 3 2" xfId="667" xr:uid="{00000000-0005-0000-0000-000002020000}"/>
    <cellStyle name="Komma 2 3 2 3 3 2 2" xfId="1606" xr:uid="{00000000-0005-0000-0000-000003020000}"/>
    <cellStyle name="Komma 2 3 2 3 3 2 3" xfId="2375" xr:uid="{00000000-0005-0000-0000-000004020000}"/>
    <cellStyle name="Komma 2 3 2 3 3 3" xfId="409" xr:uid="{00000000-0005-0000-0000-000005020000}"/>
    <cellStyle name="Komma 2 3 2 3 3 4" xfId="1094" xr:uid="{00000000-0005-0000-0000-000006020000}"/>
    <cellStyle name="Komma 2 3 2 3 3 5" xfId="1349" xr:uid="{00000000-0005-0000-0000-000007020000}"/>
    <cellStyle name="Komma 2 3 2 3 3 6" xfId="1864" xr:uid="{00000000-0005-0000-0000-000008020000}"/>
    <cellStyle name="Komma 2 3 2 3 3 7" xfId="2120" xr:uid="{00000000-0005-0000-0000-000009020000}"/>
    <cellStyle name="Komma 2 3 2 3 4" xfId="567" xr:uid="{00000000-0005-0000-0000-00000A020000}"/>
    <cellStyle name="Komma 2 3 2 3 4 2" xfId="1506" xr:uid="{00000000-0005-0000-0000-00000B020000}"/>
    <cellStyle name="Komma 2 3 2 3 4 3" xfId="2275" xr:uid="{00000000-0005-0000-0000-00000C020000}"/>
    <cellStyle name="Komma 2 3 2 3 5" xfId="309" xr:uid="{00000000-0005-0000-0000-00000D020000}"/>
    <cellStyle name="Komma 2 3 2 3 6" xfId="994" xr:uid="{00000000-0005-0000-0000-00000E020000}"/>
    <cellStyle name="Komma 2 3 2 3 7" xfId="1249" xr:uid="{00000000-0005-0000-0000-00000F020000}"/>
    <cellStyle name="Komma 2 3 2 3 8" xfId="1764" xr:uid="{00000000-0005-0000-0000-000010020000}"/>
    <cellStyle name="Komma 2 3 2 3 9" xfId="2020" xr:uid="{00000000-0005-0000-0000-000011020000}"/>
    <cellStyle name="Komma 2 3 2 4" xfId="200" xr:uid="{00000000-0005-0000-0000-000012020000}"/>
    <cellStyle name="Komma 2 3 2 4 2" xfId="716" xr:uid="{00000000-0005-0000-0000-000013020000}"/>
    <cellStyle name="Komma 2 3 2 4 2 2" xfId="1655" xr:uid="{00000000-0005-0000-0000-000014020000}"/>
    <cellStyle name="Komma 2 3 2 4 2 3" xfId="2424" xr:uid="{00000000-0005-0000-0000-000015020000}"/>
    <cellStyle name="Komma 2 3 2 4 3" xfId="458" xr:uid="{00000000-0005-0000-0000-000016020000}"/>
    <cellStyle name="Komma 2 3 2 4 4" xfId="1143" xr:uid="{00000000-0005-0000-0000-000017020000}"/>
    <cellStyle name="Komma 2 3 2 4 5" xfId="1398" xr:uid="{00000000-0005-0000-0000-000018020000}"/>
    <cellStyle name="Komma 2 3 2 4 6" xfId="1913" xr:uid="{00000000-0005-0000-0000-000019020000}"/>
    <cellStyle name="Komma 2 3 2 4 7" xfId="2169" xr:uid="{00000000-0005-0000-0000-00001A020000}"/>
    <cellStyle name="Komma 2 3 2 5" xfId="106" xr:uid="{00000000-0005-0000-0000-00001B020000}"/>
    <cellStyle name="Komma 2 3 2 5 2" xfId="622" xr:uid="{00000000-0005-0000-0000-00001C020000}"/>
    <cellStyle name="Komma 2 3 2 5 2 2" xfId="1561" xr:uid="{00000000-0005-0000-0000-00001D020000}"/>
    <cellStyle name="Komma 2 3 2 5 2 3" xfId="2330" xr:uid="{00000000-0005-0000-0000-00001E020000}"/>
    <cellStyle name="Komma 2 3 2 5 3" xfId="364" xr:uid="{00000000-0005-0000-0000-00001F020000}"/>
    <cellStyle name="Komma 2 3 2 5 4" xfId="1049" xr:uid="{00000000-0005-0000-0000-000020020000}"/>
    <cellStyle name="Komma 2 3 2 5 5" xfId="1304" xr:uid="{00000000-0005-0000-0000-000021020000}"/>
    <cellStyle name="Komma 2 3 2 5 6" xfId="1819" xr:uid="{00000000-0005-0000-0000-000022020000}"/>
    <cellStyle name="Komma 2 3 2 5 7" xfId="2075" xr:uid="{00000000-0005-0000-0000-000023020000}"/>
    <cellStyle name="Komma 2 3 2 6" xfId="546" xr:uid="{00000000-0005-0000-0000-000024020000}"/>
    <cellStyle name="Komma 2 3 2 6 2" xfId="1485" xr:uid="{00000000-0005-0000-0000-000025020000}"/>
    <cellStyle name="Komma 2 3 2 6 3" xfId="2254" xr:uid="{00000000-0005-0000-0000-000026020000}"/>
    <cellStyle name="Komma 2 3 2 7" xfId="288" xr:uid="{00000000-0005-0000-0000-000027020000}"/>
    <cellStyle name="Komma 2 3 2 8" xfId="973" xr:uid="{00000000-0005-0000-0000-000028020000}"/>
    <cellStyle name="Komma 2 3 2 9" xfId="1228" xr:uid="{00000000-0005-0000-0000-000029020000}"/>
    <cellStyle name="Komma 2 3 3" xfId="18" xr:uid="{00000000-0005-0000-0000-00002A020000}"/>
    <cellStyle name="Komma 2 3 3 10" xfId="1987" xr:uid="{00000000-0005-0000-0000-00002B020000}"/>
    <cellStyle name="Komma 2 3 3 2" xfId="72" xr:uid="{00000000-0005-0000-0000-00002C020000}"/>
    <cellStyle name="Komma 2 3 3 2 2" xfId="242" xr:uid="{00000000-0005-0000-0000-00002D020000}"/>
    <cellStyle name="Komma 2 3 3 2 2 2" xfId="758" xr:uid="{00000000-0005-0000-0000-00002E020000}"/>
    <cellStyle name="Komma 2 3 3 2 2 2 2" xfId="1697" xr:uid="{00000000-0005-0000-0000-00002F020000}"/>
    <cellStyle name="Komma 2 3 3 2 2 2 3" xfId="2466" xr:uid="{00000000-0005-0000-0000-000030020000}"/>
    <cellStyle name="Komma 2 3 3 2 2 3" xfId="500" xr:uid="{00000000-0005-0000-0000-000031020000}"/>
    <cellStyle name="Komma 2 3 3 2 2 4" xfId="1185" xr:uid="{00000000-0005-0000-0000-000032020000}"/>
    <cellStyle name="Komma 2 3 3 2 2 5" xfId="1440" xr:uid="{00000000-0005-0000-0000-000033020000}"/>
    <cellStyle name="Komma 2 3 3 2 2 6" xfId="1955" xr:uid="{00000000-0005-0000-0000-000034020000}"/>
    <cellStyle name="Komma 2 3 3 2 2 7" xfId="2211" xr:uid="{00000000-0005-0000-0000-000035020000}"/>
    <cellStyle name="Komma 2 3 3 2 3" xfId="168" xr:uid="{00000000-0005-0000-0000-000036020000}"/>
    <cellStyle name="Komma 2 3 3 2 3 2" xfId="684" xr:uid="{00000000-0005-0000-0000-000037020000}"/>
    <cellStyle name="Komma 2 3 3 2 3 2 2" xfId="1623" xr:uid="{00000000-0005-0000-0000-000038020000}"/>
    <cellStyle name="Komma 2 3 3 2 3 2 3" xfId="2392" xr:uid="{00000000-0005-0000-0000-000039020000}"/>
    <cellStyle name="Komma 2 3 3 2 3 3" xfId="426" xr:uid="{00000000-0005-0000-0000-00003A020000}"/>
    <cellStyle name="Komma 2 3 3 2 3 4" xfId="1111" xr:uid="{00000000-0005-0000-0000-00003B020000}"/>
    <cellStyle name="Komma 2 3 3 2 3 5" xfId="1366" xr:uid="{00000000-0005-0000-0000-00003C020000}"/>
    <cellStyle name="Komma 2 3 3 2 3 6" xfId="1881" xr:uid="{00000000-0005-0000-0000-00003D020000}"/>
    <cellStyle name="Komma 2 3 3 2 3 7" xfId="2137" xr:uid="{00000000-0005-0000-0000-00003E020000}"/>
    <cellStyle name="Komma 2 3 3 2 4" xfId="588" xr:uid="{00000000-0005-0000-0000-00003F020000}"/>
    <cellStyle name="Komma 2 3 3 2 4 2" xfId="1527" xr:uid="{00000000-0005-0000-0000-000040020000}"/>
    <cellStyle name="Komma 2 3 3 2 4 3" xfId="2296" xr:uid="{00000000-0005-0000-0000-000041020000}"/>
    <cellStyle name="Komma 2 3 3 2 5" xfId="330" xr:uid="{00000000-0005-0000-0000-000042020000}"/>
    <cellStyle name="Komma 2 3 3 2 6" xfId="1015" xr:uid="{00000000-0005-0000-0000-000043020000}"/>
    <cellStyle name="Komma 2 3 3 2 7" xfId="1270" xr:uid="{00000000-0005-0000-0000-000044020000}"/>
    <cellStyle name="Komma 2 3 3 2 8" xfId="1785" xr:uid="{00000000-0005-0000-0000-000045020000}"/>
    <cellStyle name="Komma 2 3 3 2 9" xfId="2041" xr:uid="{00000000-0005-0000-0000-000046020000}"/>
    <cellStyle name="Komma 2 3 3 3" xfId="188" xr:uid="{00000000-0005-0000-0000-000047020000}"/>
    <cellStyle name="Komma 2 3 3 3 2" xfId="704" xr:uid="{00000000-0005-0000-0000-000048020000}"/>
    <cellStyle name="Komma 2 3 3 3 2 2" xfId="1643" xr:uid="{00000000-0005-0000-0000-000049020000}"/>
    <cellStyle name="Komma 2 3 3 3 2 3" xfId="2412" xr:uid="{00000000-0005-0000-0000-00004A020000}"/>
    <cellStyle name="Komma 2 3 3 3 3" xfId="446" xr:uid="{00000000-0005-0000-0000-00004B020000}"/>
    <cellStyle name="Komma 2 3 3 3 4" xfId="1131" xr:uid="{00000000-0005-0000-0000-00004C020000}"/>
    <cellStyle name="Komma 2 3 3 3 5" xfId="1386" xr:uid="{00000000-0005-0000-0000-00004D020000}"/>
    <cellStyle name="Komma 2 3 3 3 6" xfId="1901" xr:uid="{00000000-0005-0000-0000-00004E020000}"/>
    <cellStyle name="Komma 2 3 3 3 7" xfId="2157" xr:uid="{00000000-0005-0000-0000-00004F020000}"/>
    <cellStyle name="Komma 2 3 3 4" xfId="126" xr:uid="{00000000-0005-0000-0000-000050020000}"/>
    <cellStyle name="Komma 2 3 3 4 2" xfId="642" xr:uid="{00000000-0005-0000-0000-000051020000}"/>
    <cellStyle name="Komma 2 3 3 4 2 2" xfId="1581" xr:uid="{00000000-0005-0000-0000-000052020000}"/>
    <cellStyle name="Komma 2 3 3 4 2 3" xfId="2350" xr:uid="{00000000-0005-0000-0000-000053020000}"/>
    <cellStyle name="Komma 2 3 3 4 3" xfId="384" xr:uid="{00000000-0005-0000-0000-000054020000}"/>
    <cellStyle name="Komma 2 3 3 4 4" xfId="1069" xr:uid="{00000000-0005-0000-0000-000055020000}"/>
    <cellStyle name="Komma 2 3 3 4 5" xfId="1324" xr:uid="{00000000-0005-0000-0000-000056020000}"/>
    <cellStyle name="Komma 2 3 3 4 6" xfId="1839" xr:uid="{00000000-0005-0000-0000-000057020000}"/>
    <cellStyle name="Komma 2 3 3 4 7" xfId="2095" xr:uid="{00000000-0005-0000-0000-000058020000}"/>
    <cellStyle name="Komma 2 3 3 5" xfId="534" xr:uid="{00000000-0005-0000-0000-000059020000}"/>
    <cellStyle name="Komma 2 3 3 5 2" xfId="1473" xr:uid="{00000000-0005-0000-0000-00005A020000}"/>
    <cellStyle name="Komma 2 3 3 5 3" xfId="2242" xr:uid="{00000000-0005-0000-0000-00005B020000}"/>
    <cellStyle name="Komma 2 3 3 6" xfId="276" xr:uid="{00000000-0005-0000-0000-00005C020000}"/>
    <cellStyle name="Komma 2 3 3 7" xfId="961" xr:uid="{00000000-0005-0000-0000-00005D020000}"/>
    <cellStyle name="Komma 2 3 3 8" xfId="1216" xr:uid="{00000000-0005-0000-0000-00005E020000}"/>
    <cellStyle name="Komma 2 3 3 9" xfId="1731" xr:uid="{00000000-0005-0000-0000-00005F020000}"/>
    <cellStyle name="Komma 2 3 4" xfId="64" xr:uid="{00000000-0005-0000-0000-000060020000}"/>
    <cellStyle name="Komma 2 3 4 2" xfId="234" xr:uid="{00000000-0005-0000-0000-000061020000}"/>
    <cellStyle name="Komma 2 3 4 2 2" xfId="750" xr:uid="{00000000-0005-0000-0000-000062020000}"/>
    <cellStyle name="Komma 2 3 4 2 2 2" xfId="1689" xr:uid="{00000000-0005-0000-0000-000063020000}"/>
    <cellStyle name="Komma 2 3 4 2 2 3" xfId="2458" xr:uid="{00000000-0005-0000-0000-000064020000}"/>
    <cellStyle name="Komma 2 3 4 2 3" xfId="492" xr:uid="{00000000-0005-0000-0000-000065020000}"/>
    <cellStyle name="Komma 2 3 4 2 4" xfId="1177" xr:uid="{00000000-0005-0000-0000-000066020000}"/>
    <cellStyle name="Komma 2 3 4 2 5" xfId="1432" xr:uid="{00000000-0005-0000-0000-000067020000}"/>
    <cellStyle name="Komma 2 3 4 2 6" xfId="1947" xr:uid="{00000000-0005-0000-0000-000068020000}"/>
    <cellStyle name="Komma 2 3 4 2 7" xfId="2203" xr:uid="{00000000-0005-0000-0000-000069020000}"/>
    <cellStyle name="Komma 2 3 4 3" xfId="118" xr:uid="{00000000-0005-0000-0000-00006A020000}"/>
    <cellStyle name="Komma 2 3 4 3 2" xfId="634" xr:uid="{00000000-0005-0000-0000-00006B020000}"/>
    <cellStyle name="Komma 2 3 4 3 2 2" xfId="1573" xr:uid="{00000000-0005-0000-0000-00006C020000}"/>
    <cellStyle name="Komma 2 3 4 3 2 3" xfId="2342" xr:uid="{00000000-0005-0000-0000-00006D020000}"/>
    <cellStyle name="Komma 2 3 4 3 3" xfId="376" xr:uid="{00000000-0005-0000-0000-00006E020000}"/>
    <cellStyle name="Komma 2 3 4 3 4" xfId="1061" xr:uid="{00000000-0005-0000-0000-00006F020000}"/>
    <cellStyle name="Komma 2 3 4 3 5" xfId="1316" xr:uid="{00000000-0005-0000-0000-000070020000}"/>
    <cellStyle name="Komma 2 3 4 3 6" xfId="1831" xr:uid="{00000000-0005-0000-0000-000071020000}"/>
    <cellStyle name="Komma 2 3 4 3 7" xfId="2087" xr:uid="{00000000-0005-0000-0000-000072020000}"/>
    <cellStyle name="Komma 2 3 4 4" xfId="580" xr:uid="{00000000-0005-0000-0000-000073020000}"/>
    <cellStyle name="Komma 2 3 4 4 2" xfId="1519" xr:uid="{00000000-0005-0000-0000-000074020000}"/>
    <cellStyle name="Komma 2 3 4 4 3" xfId="2288" xr:uid="{00000000-0005-0000-0000-000075020000}"/>
    <cellStyle name="Komma 2 3 4 5" xfId="322" xr:uid="{00000000-0005-0000-0000-000076020000}"/>
    <cellStyle name="Komma 2 3 4 6" xfId="1007" xr:uid="{00000000-0005-0000-0000-000077020000}"/>
    <cellStyle name="Komma 2 3 4 7" xfId="1262" xr:uid="{00000000-0005-0000-0000-000078020000}"/>
    <cellStyle name="Komma 2 3 4 8" xfId="1777" xr:uid="{00000000-0005-0000-0000-000079020000}"/>
    <cellStyle name="Komma 2 3 4 9" xfId="2033" xr:uid="{00000000-0005-0000-0000-00007A020000}"/>
    <cellStyle name="Komma 2 3 5" xfId="39" xr:uid="{00000000-0005-0000-0000-00007B020000}"/>
    <cellStyle name="Komma 2 3 5 2" xfId="209" xr:uid="{00000000-0005-0000-0000-00007C020000}"/>
    <cellStyle name="Komma 2 3 5 2 2" xfId="725" xr:uid="{00000000-0005-0000-0000-00007D020000}"/>
    <cellStyle name="Komma 2 3 5 2 2 2" xfId="1664" xr:uid="{00000000-0005-0000-0000-00007E020000}"/>
    <cellStyle name="Komma 2 3 5 2 2 3" xfId="2433" xr:uid="{00000000-0005-0000-0000-00007F020000}"/>
    <cellStyle name="Komma 2 3 5 2 3" xfId="467" xr:uid="{00000000-0005-0000-0000-000080020000}"/>
    <cellStyle name="Komma 2 3 5 2 4" xfId="1152" xr:uid="{00000000-0005-0000-0000-000081020000}"/>
    <cellStyle name="Komma 2 3 5 2 5" xfId="1407" xr:uid="{00000000-0005-0000-0000-000082020000}"/>
    <cellStyle name="Komma 2 3 5 2 6" xfId="1922" xr:uid="{00000000-0005-0000-0000-000083020000}"/>
    <cellStyle name="Komma 2 3 5 2 7" xfId="2178" xr:uid="{00000000-0005-0000-0000-000084020000}"/>
    <cellStyle name="Komma 2 3 5 3" xfId="147" xr:uid="{00000000-0005-0000-0000-000085020000}"/>
    <cellStyle name="Komma 2 3 5 3 2" xfId="663" xr:uid="{00000000-0005-0000-0000-000086020000}"/>
    <cellStyle name="Komma 2 3 5 3 2 2" xfId="1602" xr:uid="{00000000-0005-0000-0000-000087020000}"/>
    <cellStyle name="Komma 2 3 5 3 2 3" xfId="2371" xr:uid="{00000000-0005-0000-0000-000088020000}"/>
    <cellStyle name="Komma 2 3 5 3 3" xfId="405" xr:uid="{00000000-0005-0000-0000-000089020000}"/>
    <cellStyle name="Komma 2 3 5 3 4" xfId="1090" xr:uid="{00000000-0005-0000-0000-00008A020000}"/>
    <cellStyle name="Komma 2 3 5 3 5" xfId="1345" xr:uid="{00000000-0005-0000-0000-00008B020000}"/>
    <cellStyle name="Komma 2 3 5 3 6" xfId="1860" xr:uid="{00000000-0005-0000-0000-00008C020000}"/>
    <cellStyle name="Komma 2 3 5 3 7" xfId="2116" xr:uid="{00000000-0005-0000-0000-00008D020000}"/>
    <cellStyle name="Komma 2 3 5 4" xfId="555" xr:uid="{00000000-0005-0000-0000-00008E020000}"/>
    <cellStyle name="Komma 2 3 5 4 2" xfId="1494" xr:uid="{00000000-0005-0000-0000-00008F020000}"/>
    <cellStyle name="Komma 2 3 5 4 3" xfId="2263" xr:uid="{00000000-0005-0000-0000-000090020000}"/>
    <cellStyle name="Komma 2 3 5 5" xfId="297" xr:uid="{00000000-0005-0000-0000-000091020000}"/>
    <cellStyle name="Komma 2 3 5 6" xfId="982" xr:uid="{00000000-0005-0000-0000-000092020000}"/>
    <cellStyle name="Komma 2 3 5 7" xfId="1237" xr:uid="{00000000-0005-0000-0000-000093020000}"/>
    <cellStyle name="Komma 2 3 5 8" xfId="1752" xr:uid="{00000000-0005-0000-0000-000094020000}"/>
    <cellStyle name="Komma 2 3 5 9" xfId="2008" xr:uid="{00000000-0005-0000-0000-000095020000}"/>
    <cellStyle name="Komma 2 3 6" xfId="180" xr:uid="{00000000-0005-0000-0000-000096020000}"/>
    <cellStyle name="Komma 2 3 6 2" xfId="696" xr:uid="{00000000-0005-0000-0000-000097020000}"/>
    <cellStyle name="Komma 2 3 6 2 2" xfId="1635" xr:uid="{00000000-0005-0000-0000-000098020000}"/>
    <cellStyle name="Komma 2 3 6 2 3" xfId="2404" xr:uid="{00000000-0005-0000-0000-000099020000}"/>
    <cellStyle name="Komma 2 3 6 3" xfId="438" xr:uid="{00000000-0005-0000-0000-00009A020000}"/>
    <cellStyle name="Komma 2 3 6 4" xfId="1123" xr:uid="{00000000-0005-0000-0000-00009B020000}"/>
    <cellStyle name="Komma 2 3 6 5" xfId="1378" xr:uid="{00000000-0005-0000-0000-00009C020000}"/>
    <cellStyle name="Komma 2 3 6 6" xfId="1893" xr:uid="{00000000-0005-0000-0000-00009D020000}"/>
    <cellStyle name="Komma 2 3 6 7" xfId="2149" xr:uid="{00000000-0005-0000-0000-00009E020000}"/>
    <cellStyle name="Komma 2 3 7" xfId="92" xr:uid="{00000000-0005-0000-0000-00009F020000}"/>
    <cellStyle name="Komma 2 3 7 2" xfId="608" xr:uid="{00000000-0005-0000-0000-0000A0020000}"/>
    <cellStyle name="Komma 2 3 7 2 2" xfId="1547" xr:uid="{00000000-0005-0000-0000-0000A1020000}"/>
    <cellStyle name="Komma 2 3 7 2 3" xfId="2316" xr:uid="{00000000-0005-0000-0000-0000A2020000}"/>
    <cellStyle name="Komma 2 3 7 3" xfId="350" xr:uid="{00000000-0005-0000-0000-0000A3020000}"/>
    <cellStyle name="Komma 2 3 7 4" xfId="1035" xr:uid="{00000000-0005-0000-0000-0000A4020000}"/>
    <cellStyle name="Komma 2 3 7 5" xfId="1290" xr:uid="{00000000-0005-0000-0000-0000A5020000}"/>
    <cellStyle name="Komma 2 3 7 6" xfId="1805" xr:uid="{00000000-0005-0000-0000-0000A6020000}"/>
    <cellStyle name="Komma 2 3 7 7" xfId="2061" xr:uid="{00000000-0005-0000-0000-0000A7020000}"/>
    <cellStyle name="Komma 2 3 8" xfId="526" xr:uid="{00000000-0005-0000-0000-0000A8020000}"/>
    <cellStyle name="Komma 2 3 8 2" xfId="1465" xr:uid="{00000000-0005-0000-0000-0000A9020000}"/>
    <cellStyle name="Komma 2 3 8 3" xfId="2234" xr:uid="{00000000-0005-0000-0000-0000AA020000}"/>
    <cellStyle name="Komma 2 3 9" xfId="268" xr:uid="{00000000-0005-0000-0000-0000AB020000}"/>
    <cellStyle name="Komma 2 4" xfId="6" xr:uid="{00000000-0005-0000-0000-0000AC020000}"/>
    <cellStyle name="Komma 2 4 10" xfId="949" xr:uid="{00000000-0005-0000-0000-0000AD020000}"/>
    <cellStyle name="Komma 2 4 11" xfId="1204" xr:uid="{00000000-0005-0000-0000-0000AE020000}"/>
    <cellStyle name="Komma 2 4 12" xfId="1719" xr:uid="{00000000-0005-0000-0000-0000AF020000}"/>
    <cellStyle name="Komma 2 4 13" xfId="1975" xr:uid="{00000000-0005-0000-0000-0000B0020000}"/>
    <cellStyle name="Komma 2 4 2" xfId="26" xr:uid="{00000000-0005-0000-0000-0000B1020000}"/>
    <cellStyle name="Komma 2 4 2 10" xfId="1739" xr:uid="{00000000-0005-0000-0000-0000B2020000}"/>
    <cellStyle name="Komma 2 4 2 11" xfId="1995" xr:uid="{00000000-0005-0000-0000-0000B3020000}"/>
    <cellStyle name="Komma 2 4 2 2" xfId="80" xr:uid="{00000000-0005-0000-0000-0000B4020000}"/>
    <cellStyle name="Komma 2 4 2 2 2" xfId="250" xr:uid="{00000000-0005-0000-0000-0000B5020000}"/>
    <cellStyle name="Komma 2 4 2 2 2 2" xfId="766" xr:uid="{00000000-0005-0000-0000-0000B6020000}"/>
    <cellStyle name="Komma 2 4 2 2 2 2 2" xfId="1705" xr:uid="{00000000-0005-0000-0000-0000B7020000}"/>
    <cellStyle name="Komma 2 4 2 2 2 2 3" xfId="2474" xr:uid="{00000000-0005-0000-0000-0000B8020000}"/>
    <cellStyle name="Komma 2 4 2 2 2 3" xfId="508" xr:uid="{00000000-0005-0000-0000-0000B9020000}"/>
    <cellStyle name="Komma 2 4 2 2 2 4" xfId="1193" xr:uid="{00000000-0005-0000-0000-0000BA020000}"/>
    <cellStyle name="Komma 2 4 2 2 2 5" xfId="1448" xr:uid="{00000000-0005-0000-0000-0000BB020000}"/>
    <cellStyle name="Komma 2 4 2 2 2 6" xfId="1963" xr:uid="{00000000-0005-0000-0000-0000BC020000}"/>
    <cellStyle name="Komma 2 4 2 2 2 7" xfId="2219" xr:uid="{00000000-0005-0000-0000-0000BD020000}"/>
    <cellStyle name="Komma 2 4 2 2 3" xfId="134" xr:uid="{00000000-0005-0000-0000-0000BE020000}"/>
    <cellStyle name="Komma 2 4 2 2 3 2" xfId="650" xr:uid="{00000000-0005-0000-0000-0000BF020000}"/>
    <cellStyle name="Komma 2 4 2 2 3 2 2" xfId="1589" xr:uid="{00000000-0005-0000-0000-0000C0020000}"/>
    <cellStyle name="Komma 2 4 2 2 3 2 3" xfId="2358" xr:uid="{00000000-0005-0000-0000-0000C1020000}"/>
    <cellStyle name="Komma 2 4 2 2 3 3" xfId="392" xr:uid="{00000000-0005-0000-0000-0000C2020000}"/>
    <cellStyle name="Komma 2 4 2 2 3 4" xfId="1077" xr:uid="{00000000-0005-0000-0000-0000C3020000}"/>
    <cellStyle name="Komma 2 4 2 2 3 5" xfId="1332" xr:uid="{00000000-0005-0000-0000-0000C4020000}"/>
    <cellStyle name="Komma 2 4 2 2 3 6" xfId="1847" xr:uid="{00000000-0005-0000-0000-0000C5020000}"/>
    <cellStyle name="Komma 2 4 2 2 3 7" xfId="2103" xr:uid="{00000000-0005-0000-0000-0000C6020000}"/>
    <cellStyle name="Komma 2 4 2 2 4" xfId="596" xr:uid="{00000000-0005-0000-0000-0000C7020000}"/>
    <cellStyle name="Komma 2 4 2 2 4 2" xfId="1535" xr:uid="{00000000-0005-0000-0000-0000C8020000}"/>
    <cellStyle name="Komma 2 4 2 2 4 3" xfId="2304" xr:uid="{00000000-0005-0000-0000-0000C9020000}"/>
    <cellStyle name="Komma 2 4 2 2 5" xfId="338" xr:uid="{00000000-0005-0000-0000-0000CA020000}"/>
    <cellStyle name="Komma 2 4 2 2 6" xfId="1023" xr:uid="{00000000-0005-0000-0000-0000CB020000}"/>
    <cellStyle name="Komma 2 4 2 2 7" xfId="1278" xr:uid="{00000000-0005-0000-0000-0000CC020000}"/>
    <cellStyle name="Komma 2 4 2 2 8" xfId="1793" xr:uid="{00000000-0005-0000-0000-0000CD020000}"/>
    <cellStyle name="Komma 2 4 2 2 9" xfId="2049" xr:uid="{00000000-0005-0000-0000-0000CE020000}"/>
    <cellStyle name="Komma 2 4 2 3" xfId="47" xr:uid="{00000000-0005-0000-0000-0000CF020000}"/>
    <cellStyle name="Komma 2 4 2 3 2" xfId="217" xr:uid="{00000000-0005-0000-0000-0000D0020000}"/>
    <cellStyle name="Komma 2 4 2 3 2 2" xfId="733" xr:uid="{00000000-0005-0000-0000-0000D1020000}"/>
    <cellStyle name="Komma 2 4 2 3 2 2 2" xfId="1672" xr:uid="{00000000-0005-0000-0000-0000D2020000}"/>
    <cellStyle name="Komma 2 4 2 3 2 2 3" xfId="2441" xr:uid="{00000000-0005-0000-0000-0000D3020000}"/>
    <cellStyle name="Komma 2 4 2 3 2 3" xfId="475" xr:uid="{00000000-0005-0000-0000-0000D4020000}"/>
    <cellStyle name="Komma 2 4 2 3 2 4" xfId="1160" xr:uid="{00000000-0005-0000-0000-0000D5020000}"/>
    <cellStyle name="Komma 2 4 2 3 2 5" xfId="1415" xr:uid="{00000000-0005-0000-0000-0000D6020000}"/>
    <cellStyle name="Komma 2 4 2 3 2 6" xfId="1930" xr:uid="{00000000-0005-0000-0000-0000D7020000}"/>
    <cellStyle name="Komma 2 4 2 3 2 7" xfId="2186" xr:uid="{00000000-0005-0000-0000-0000D8020000}"/>
    <cellStyle name="Komma 2 4 2 3 3" xfId="156" xr:uid="{00000000-0005-0000-0000-0000D9020000}"/>
    <cellStyle name="Komma 2 4 2 3 3 2" xfId="672" xr:uid="{00000000-0005-0000-0000-0000DA020000}"/>
    <cellStyle name="Komma 2 4 2 3 3 2 2" xfId="1611" xr:uid="{00000000-0005-0000-0000-0000DB020000}"/>
    <cellStyle name="Komma 2 4 2 3 3 2 3" xfId="2380" xr:uid="{00000000-0005-0000-0000-0000DC020000}"/>
    <cellStyle name="Komma 2 4 2 3 3 3" xfId="414" xr:uid="{00000000-0005-0000-0000-0000DD020000}"/>
    <cellStyle name="Komma 2 4 2 3 3 4" xfId="1099" xr:uid="{00000000-0005-0000-0000-0000DE020000}"/>
    <cellStyle name="Komma 2 4 2 3 3 5" xfId="1354" xr:uid="{00000000-0005-0000-0000-0000DF020000}"/>
    <cellStyle name="Komma 2 4 2 3 3 6" xfId="1869" xr:uid="{00000000-0005-0000-0000-0000E0020000}"/>
    <cellStyle name="Komma 2 4 2 3 3 7" xfId="2125" xr:uid="{00000000-0005-0000-0000-0000E1020000}"/>
    <cellStyle name="Komma 2 4 2 3 4" xfId="563" xr:uid="{00000000-0005-0000-0000-0000E2020000}"/>
    <cellStyle name="Komma 2 4 2 3 4 2" xfId="1502" xr:uid="{00000000-0005-0000-0000-0000E3020000}"/>
    <cellStyle name="Komma 2 4 2 3 4 3" xfId="2271" xr:uid="{00000000-0005-0000-0000-0000E4020000}"/>
    <cellStyle name="Komma 2 4 2 3 5" xfId="305" xr:uid="{00000000-0005-0000-0000-0000E5020000}"/>
    <cellStyle name="Komma 2 4 2 3 6" xfId="990" xr:uid="{00000000-0005-0000-0000-0000E6020000}"/>
    <cellStyle name="Komma 2 4 2 3 7" xfId="1245" xr:uid="{00000000-0005-0000-0000-0000E7020000}"/>
    <cellStyle name="Komma 2 4 2 3 8" xfId="1760" xr:uid="{00000000-0005-0000-0000-0000E8020000}"/>
    <cellStyle name="Komma 2 4 2 3 9" xfId="2016" xr:uid="{00000000-0005-0000-0000-0000E9020000}"/>
    <cellStyle name="Komma 2 4 2 4" xfId="196" xr:uid="{00000000-0005-0000-0000-0000EA020000}"/>
    <cellStyle name="Komma 2 4 2 4 2" xfId="712" xr:uid="{00000000-0005-0000-0000-0000EB020000}"/>
    <cellStyle name="Komma 2 4 2 4 2 2" xfId="1651" xr:uid="{00000000-0005-0000-0000-0000EC020000}"/>
    <cellStyle name="Komma 2 4 2 4 2 3" xfId="2420" xr:uid="{00000000-0005-0000-0000-0000ED020000}"/>
    <cellStyle name="Komma 2 4 2 4 3" xfId="454" xr:uid="{00000000-0005-0000-0000-0000EE020000}"/>
    <cellStyle name="Komma 2 4 2 4 4" xfId="1139" xr:uid="{00000000-0005-0000-0000-0000EF020000}"/>
    <cellStyle name="Komma 2 4 2 4 5" xfId="1394" xr:uid="{00000000-0005-0000-0000-0000F0020000}"/>
    <cellStyle name="Komma 2 4 2 4 6" xfId="1909" xr:uid="{00000000-0005-0000-0000-0000F1020000}"/>
    <cellStyle name="Komma 2 4 2 4 7" xfId="2165" xr:uid="{00000000-0005-0000-0000-0000F2020000}"/>
    <cellStyle name="Komma 2 4 2 5" xfId="102" xr:uid="{00000000-0005-0000-0000-0000F3020000}"/>
    <cellStyle name="Komma 2 4 2 5 2" xfId="618" xr:uid="{00000000-0005-0000-0000-0000F4020000}"/>
    <cellStyle name="Komma 2 4 2 5 2 2" xfId="1557" xr:uid="{00000000-0005-0000-0000-0000F5020000}"/>
    <cellStyle name="Komma 2 4 2 5 2 3" xfId="2326" xr:uid="{00000000-0005-0000-0000-0000F6020000}"/>
    <cellStyle name="Komma 2 4 2 5 3" xfId="360" xr:uid="{00000000-0005-0000-0000-0000F7020000}"/>
    <cellStyle name="Komma 2 4 2 5 4" xfId="1045" xr:uid="{00000000-0005-0000-0000-0000F8020000}"/>
    <cellStyle name="Komma 2 4 2 5 5" xfId="1300" xr:uid="{00000000-0005-0000-0000-0000F9020000}"/>
    <cellStyle name="Komma 2 4 2 5 6" xfId="1815" xr:uid="{00000000-0005-0000-0000-0000FA020000}"/>
    <cellStyle name="Komma 2 4 2 5 7" xfId="2071" xr:uid="{00000000-0005-0000-0000-0000FB020000}"/>
    <cellStyle name="Komma 2 4 2 6" xfId="542" xr:uid="{00000000-0005-0000-0000-0000FC020000}"/>
    <cellStyle name="Komma 2 4 2 6 2" xfId="1481" xr:uid="{00000000-0005-0000-0000-0000FD020000}"/>
    <cellStyle name="Komma 2 4 2 6 3" xfId="2250" xr:uid="{00000000-0005-0000-0000-0000FE020000}"/>
    <cellStyle name="Komma 2 4 2 7" xfId="284" xr:uid="{00000000-0005-0000-0000-0000FF020000}"/>
    <cellStyle name="Komma 2 4 2 8" xfId="969" xr:uid="{00000000-0005-0000-0000-000000030000}"/>
    <cellStyle name="Komma 2 4 2 9" xfId="1224" xr:uid="{00000000-0005-0000-0000-000001030000}"/>
    <cellStyle name="Komma 2 4 3" xfId="20" xr:uid="{00000000-0005-0000-0000-000002030000}"/>
    <cellStyle name="Komma 2 4 3 10" xfId="1989" xr:uid="{00000000-0005-0000-0000-000003030000}"/>
    <cellStyle name="Komma 2 4 3 2" xfId="74" xr:uid="{00000000-0005-0000-0000-000004030000}"/>
    <cellStyle name="Komma 2 4 3 2 2" xfId="244" xr:uid="{00000000-0005-0000-0000-000005030000}"/>
    <cellStyle name="Komma 2 4 3 2 2 2" xfId="760" xr:uid="{00000000-0005-0000-0000-000006030000}"/>
    <cellStyle name="Komma 2 4 3 2 2 2 2" xfId="1699" xr:uid="{00000000-0005-0000-0000-000007030000}"/>
    <cellStyle name="Komma 2 4 3 2 2 2 3" xfId="2468" xr:uid="{00000000-0005-0000-0000-000008030000}"/>
    <cellStyle name="Komma 2 4 3 2 2 3" xfId="502" xr:uid="{00000000-0005-0000-0000-000009030000}"/>
    <cellStyle name="Komma 2 4 3 2 2 4" xfId="1187" xr:uid="{00000000-0005-0000-0000-00000A030000}"/>
    <cellStyle name="Komma 2 4 3 2 2 5" xfId="1442" xr:uid="{00000000-0005-0000-0000-00000B030000}"/>
    <cellStyle name="Komma 2 4 3 2 2 6" xfId="1957" xr:uid="{00000000-0005-0000-0000-00000C030000}"/>
    <cellStyle name="Komma 2 4 3 2 2 7" xfId="2213" xr:uid="{00000000-0005-0000-0000-00000D030000}"/>
    <cellStyle name="Komma 2 4 3 2 3" xfId="170" xr:uid="{00000000-0005-0000-0000-00000E030000}"/>
    <cellStyle name="Komma 2 4 3 2 3 2" xfId="686" xr:uid="{00000000-0005-0000-0000-00000F030000}"/>
    <cellStyle name="Komma 2 4 3 2 3 2 2" xfId="1625" xr:uid="{00000000-0005-0000-0000-000010030000}"/>
    <cellStyle name="Komma 2 4 3 2 3 2 3" xfId="2394" xr:uid="{00000000-0005-0000-0000-000011030000}"/>
    <cellStyle name="Komma 2 4 3 2 3 3" xfId="428" xr:uid="{00000000-0005-0000-0000-000012030000}"/>
    <cellStyle name="Komma 2 4 3 2 3 4" xfId="1113" xr:uid="{00000000-0005-0000-0000-000013030000}"/>
    <cellStyle name="Komma 2 4 3 2 3 5" xfId="1368" xr:uid="{00000000-0005-0000-0000-000014030000}"/>
    <cellStyle name="Komma 2 4 3 2 3 6" xfId="1883" xr:uid="{00000000-0005-0000-0000-000015030000}"/>
    <cellStyle name="Komma 2 4 3 2 3 7" xfId="2139" xr:uid="{00000000-0005-0000-0000-000016030000}"/>
    <cellStyle name="Komma 2 4 3 2 4" xfId="590" xr:uid="{00000000-0005-0000-0000-000017030000}"/>
    <cellStyle name="Komma 2 4 3 2 4 2" xfId="1529" xr:uid="{00000000-0005-0000-0000-000018030000}"/>
    <cellStyle name="Komma 2 4 3 2 4 3" xfId="2298" xr:uid="{00000000-0005-0000-0000-000019030000}"/>
    <cellStyle name="Komma 2 4 3 2 5" xfId="332" xr:uid="{00000000-0005-0000-0000-00001A030000}"/>
    <cellStyle name="Komma 2 4 3 2 6" xfId="1017" xr:uid="{00000000-0005-0000-0000-00001B030000}"/>
    <cellStyle name="Komma 2 4 3 2 7" xfId="1272" xr:uid="{00000000-0005-0000-0000-00001C030000}"/>
    <cellStyle name="Komma 2 4 3 2 8" xfId="1787" xr:uid="{00000000-0005-0000-0000-00001D030000}"/>
    <cellStyle name="Komma 2 4 3 2 9" xfId="2043" xr:uid="{00000000-0005-0000-0000-00001E030000}"/>
    <cellStyle name="Komma 2 4 3 3" xfId="190" xr:uid="{00000000-0005-0000-0000-00001F030000}"/>
    <cellStyle name="Komma 2 4 3 3 2" xfId="706" xr:uid="{00000000-0005-0000-0000-000020030000}"/>
    <cellStyle name="Komma 2 4 3 3 2 2" xfId="1645" xr:uid="{00000000-0005-0000-0000-000021030000}"/>
    <cellStyle name="Komma 2 4 3 3 2 3" xfId="2414" xr:uid="{00000000-0005-0000-0000-000022030000}"/>
    <cellStyle name="Komma 2 4 3 3 3" xfId="448" xr:uid="{00000000-0005-0000-0000-000023030000}"/>
    <cellStyle name="Komma 2 4 3 3 4" xfId="1133" xr:uid="{00000000-0005-0000-0000-000024030000}"/>
    <cellStyle name="Komma 2 4 3 3 5" xfId="1388" xr:uid="{00000000-0005-0000-0000-000025030000}"/>
    <cellStyle name="Komma 2 4 3 3 6" xfId="1903" xr:uid="{00000000-0005-0000-0000-000026030000}"/>
    <cellStyle name="Komma 2 4 3 3 7" xfId="2159" xr:uid="{00000000-0005-0000-0000-000027030000}"/>
    <cellStyle name="Komma 2 4 3 4" xfId="128" xr:uid="{00000000-0005-0000-0000-000028030000}"/>
    <cellStyle name="Komma 2 4 3 4 2" xfId="644" xr:uid="{00000000-0005-0000-0000-000029030000}"/>
    <cellStyle name="Komma 2 4 3 4 2 2" xfId="1583" xr:uid="{00000000-0005-0000-0000-00002A030000}"/>
    <cellStyle name="Komma 2 4 3 4 2 3" xfId="2352" xr:uid="{00000000-0005-0000-0000-00002B030000}"/>
    <cellStyle name="Komma 2 4 3 4 3" xfId="386" xr:uid="{00000000-0005-0000-0000-00002C030000}"/>
    <cellStyle name="Komma 2 4 3 4 4" xfId="1071" xr:uid="{00000000-0005-0000-0000-00002D030000}"/>
    <cellStyle name="Komma 2 4 3 4 5" xfId="1326" xr:uid="{00000000-0005-0000-0000-00002E030000}"/>
    <cellStyle name="Komma 2 4 3 4 6" xfId="1841" xr:uid="{00000000-0005-0000-0000-00002F030000}"/>
    <cellStyle name="Komma 2 4 3 4 7" xfId="2097" xr:uid="{00000000-0005-0000-0000-000030030000}"/>
    <cellStyle name="Komma 2 4 3 5" xfId="536" xr:uid="{00000000-0005-0000-0000-000031030000}"/>
    <cellStyle name="Komma 2 4 3 5 2" xfId="1475" xr:uid="{00000000-0005-0000-0000-000032030000}"/>
    <cellStyle name="Komma 2 4 3 5 3" xfId="2244" xr:uid="{00000000-0005-0000-0000-000033030000}"/>
    <cellStyle name="Komma 2 4 3 6" xfId="278" xr:uid="{00000000-0005-0000-0000-000034030000}"/>
    <cellStyle name="Komma 2 4 3 7" xfId="963" xr:uid="{00000000-0005-0000-0000-000035030000}"/>
    <cellStyle name="Komma 2 4 3 8" xfId="1218" xr:uid="{00000000-0005-0000-0000-000036030000}"/>
    <cellStyle name="Komma 2 4 3 9" xfId="1733" xr:uid="{00000000-0005-0000-0000-000037030000}"/>
    <cellStyle name="Komma 2 4 4" xfId="60" xr:uid="{00000000-0005-0000-0000-000038030000}"/>
    <cellStyle name="Komma 2 4 4 2" xfId="230" xr:uid="{00000000-0005-0000-0000-000039030000}"/>
    <cellStyle name="Komma 2 4 4 2 2" xfId="746" xr:uid="{00000000-0005-0000-0000-00003A030000}"/>
    <cellStyle name="Komma 2 4 4 2 2 2" xfId="1685" xr:uid="{00000000-0005-0000-0000-00003B030000}"/>
    <cellStyle name="Komma 2 4 4 2 2 3" xfId="2454" xr:uid="{00000000-0005-0000-0000-00003C030000}"/>
    <cellStyle name="Komma 2 4 4 2 3" xfId="488" xr:uid="{00000000-0005-0000-0000-00003D030000}"/>
    <cellStyle name="Komma 2 4 4 2 4" xfId="1173" xr:uid="{00000000-0005-0000-0000-00003E030000}"/>
    <cellStyle name="Komma 2 4 4 2 5" xfId="1428" xr:uid="{00000000-0005-0000-0000-00003F030000}"/>
    <cellStyle name="Komma 2 4 4 2 6" xfId="1943" xr:uid="{00000000-0005-0000-0000-000040030000}"/>
    <cellStyle name="Komma 2 4 4 2 7" xfId="2199" xr:uid="{00000000-0005-0000-0000-000041030000}"/>
    <cellStyle name="Komma 2 4 4 3" xfId="114" xr:uid="{00000000-0005-0000-0000-000042030000}"/>
    <cellStyle name="Komma 2 4 4 3 2" xfId="630" xr:uid="{00000000-0005-0000-0000-000043030000}"/>
    <cellStyle name="Komma 2 4 4 3 2 2" xfId="1569" xr:uid="{00000000-0005-0000-0000-000044030000}"/>
    <cellStyle name="Komma 2 4 4 3 2 3" xfId="2338" xr:uid="{00000000-0005-0000-0000-000045030000}"/>
    <cellStyle name="Komma 2 4 4 3 3" xfId="372" xr:uid="{00000000-0005-0000-0000-000046030000}"/>
    <cellStyle name="Komma 2 4 4 3 4" xfId="1057" xr:uid="{00000000-0005-0000-0000-000047030000}"/>
    <cellStyle name="Komma 2 4 4 3 5" xfId="1312" xr:uid="{00000000-0005-0000-0000-000048030000}"/>
    <cellStyle name="Komma 2 4 4 3 6" xfId="1827" xr:uid="{00000000-0005-0000-0000-000049030000}"/>
    <cellStyle name="Komma 2 4 4 3 7" xfId="2083" xr:uid="{00000000-0005-0000-0000-00004A030000}"/>
    <cellStyle name="Komma 2 4 4 4" xfId="576" xr:uid="{00000000-0005-0000-0000-00004B030000}"/>
    <cellStyle name="Komma 2 4 4 4 2" xfId="1515" xr:uid="{00000000-0005-0000-0000-00004C030000}"/>
    <cellStyle name="Komma 2 4 4 4 3" xfId="2284" xr:uid="{00000000-0005-0000-0000-00004D030000}"/>
    <cellStyle name="Komma 2 4 4 5" xfId="318" xr:uid="{00000000-0005-0000-0000-00004E030000}"/>
    <cellStyle name="Komma 2 4 4 6" xfId="1003" xr:uid="{00000000-0005-0000-0000-00004F030000}"/>
    <cellStyle name="Komma 2 4 4 7" xfId="1258" xr:uid="{00000000-0005-0000-0000-000050030000}"/>
    <cellStyle name="Komma 2 4 4 8" xfId="1773" xr:uid="{00000000-0005-0000-0000-000051030000}"/>
    <cellStyle name="Komma 2 4 4 9" xfId="2029" xr:uid="{00000000-0005-0000-0000-000052030000}"/>
    <cellStyle name="Komma 2 4 5" xfId="41" xr:uid="{00000000-0005-0000-0000-000053030000}"/>
    <cellStyle name="Komma 2 4 5 2" xfId="211" xr:uid="{00000000-0005-0000-0000-000054030000}"/>
    <cellStyle name="Komma 2 4 5 2 2" xfId="727" xr:uid="{00000000-0005-0000-0000-000055030000}"/>
    <cellStyle name="Komma 2 4 5 2 2 2" xfId="1666" xr:uid="{00000000-0005-0000-0000-000056030000}"/>
    <cellStyle name="Komma 2 4 5 2 2 3" xfId="2435" xr:uid="{00000000-0005-0000-0000-000057030000}"/>
    <cellStyle name="Komma 2 4 5 2 3" xfId="469" xr:uid="{00000000-0005-0000-0000-000058030000}"/>
    <cellStyle name="Komma 2 4 5 2 4" xfId="1154" xr:uid="{00000000-0005-0000-0000-000059030000}"/>
    <cellStyle name="Komma 2 4 5 2 5" xfId="1409" xr:uid="{00000000-0005-0000-0000-00005A030000}"/>
    <cellStyle name="Komma 2 4 5 2 6" xfId="1924" xr:uid="{00000000-0005-0000-0000-00005B030000}"/>
    <cellStyle name="Komma 2 4 5 2 7" xfId="2180" xr:uid="{00000000-0005-0000-0000-00005C030000}"/>
    <cellStyle name="Komma 2 4 5 3" xfId="154" xr:uid="{00000000-0005-0000-0000-00005D030000}"/>
    <cellStyle name="Komma 2 4 5 3 2" xfId="670" xr:uid="{00000000-0005-0000-0000-00005E030000}"/>
    <cellStyle name="Komma 2 4 5 3 2 2" xfId="1609" xr:uid="{00000000-0005-0000-0000-00005F030000}"/>
    <cellStyle name="Komma 2 4 5 3 2 3" xfId="2378" xr:uid="{00000000-0005-0000-0000-000060030000}"/>
    <cellStyle name="Komma 2 4 5 3 3" xfId="412" xr:uid="{00000000-0005-0000-0000-000061030000}"/>
    <cellStyle name="Komma 2 4 5 3 4" xfId="1097" xr:uid="{00000000-0005-0000-0000-000062030000}"/>
    <cellStyle name="Komma 2 4 5 3 5" xfId="1352" xr:uid="{00000000-0005-0000-0000-000063030000}"/>
    <cellStyle name="Komma 2 4 5 3 6" xfId="1867" xr:uid="{00000000-0005-0000-0000-000064030000}"/>
    <cellStyle name="Komma 2 4 5 3 7" xfId="2123" xr:uid="{00000000-0005-0000-0000-000065030000}"/>
    <cellStyle name="Komma 2 4 5 4" xfId="557" xr:uid="{00000000-0005-0000-0000-000066030000}"/>
    <cellStyle name="Komma 2 4 5 4 2" xfId="1496" xr:uid="{00000000-0005-0000-0000-000067030000}"/>
    <cellStyle name="Komma 2 4 5 4 3" xfId="2265" xr:uid="{00000000-0005-0000-0000-000068030000}"/>
    <cellStyle name="Komma 2 4 5 5" xfId="299" xr:uid="{00000000-0005-0000-0000-000069030000}"/>
    <cellStyle name="Komma 2 4 5 6" xfId="984" xr:uid="{00000000-0005-0000-0000-00006A030000}"/>
    <cellStyle name="Komma 2 4 5 7" xfId="1239" xr:uid="{00000000-0005-0000-0000-00006B030000}"/>
    <cellStyle name="Komma 2 4 5 8" xfId="1754" xr:uid="{00000000-0005-0000-0000-00006C030000}"/>
    <cellStyle name="Komma 2 4 5 9" xfId="2010" xr:uid="{00000000-0005-0000-0000-00006D030000}"/>
    <cellStyle name="Komma 2 4 6" xfId="176" xr:uid="{00000000-0005-0000-0000-00006E030000}"/>
    <cellStyle name="Komma 2 4 6 2" xfId="692" xr:uid="{00000000-0005-0000-0000-00006F030000}"/>
    <cellStyle name="Komma 2 4 6 2 2" xfId="1631" xr:uid="{00000000-0005-0000-0000-000070030000}"/>
    <cellStyle name="Komma 2 4 6 2 3" xfId="2400" xr:uid="{00000000-0005-0000-0000-000071030000}"/>
    <cellStyle name="Komma 2 4 6 3" xfId="434" xr:uid="{00000000-0005-0000-0000-000072030000}"/>
    <cellStyle name="Komma 2 4 6 4" xfId="1119" xr:uid="{00000000-0005-0000-0000-000073030000}"/>
    <cellStyle name="Komma 2 4 6 5" xfId="1374" xr:uid="{00000000-0005-0000-0000-000074030000}"/>
    <cellStyle name="Komma 2 4 6 6" xfId="1889" xr:uid="{00000000-0005-0000-0000-000075030000}"/>
    <cellStyle name="Komma 2 4 6 7" xfId="2145" xr:uid="{00000000-0005-0000-0000-000076030000}"/>
    <cellStyle name="Komma 2 4 7" xfId="95" xr:uid="{00000000-0005-0000-0000-000077030000}"/>
    <cellStyle name="Komma 2 4 7 2" xfId="611" xr:uid="{00000000-0005-0000-0000-000078030000}"/>
    <cellStyle name="Komma 2 4 7 2 2" xfId="1550" xr:uid="{00000000-0005-0000-0000-000079030000}"/>
    <cellStyle name="Komma 2 4 7 2 3" xfId="2319" xr:uid="{00000000-0005-0000-0000-00007A030000}"/>
    <cellStyle name="Komma 2 4 7 3" xfId="353" xr:uid="{00000000-0005-0000-0000-00007B030000}"/>
    <cellStyle name="Komma 2 4 7 4" xfId="1038" xr:uid="{00000000-0005-0000-0000-00007C030000}"/>
    <cellStyle name="Komma 2 4 7 5" xfId="1293" xr:uid="{00000000-0005-0000-0000-00007D030000}"/>
    <cellStyle name="Komma 2 4 7 6" xfId="1808" xr:uid="{00000000-0005-0000-0000-00007E030000}"/>
    <cellStyle name="Komma 2 4 7 7" xfId="2064" xr:uid="{00000000-0005-0000-0000-00007F030000}"/>
    <cellStyle name="Komma 2 4 8" xfId="522" xr:uid="{00000000-0005-0000-0000-000080030000}"/>
    <cellStyle name="Komma 2 4 8 2" xfId="1461" xr:uid="{00000000-0005-0000-0000-000081030000}"/>
    <cellStyle name="Komma 2 4 8 3" xfId="2230" xr:uid="{00000000-0005-0000-0000-000082030000}"/>
    <cellStyle name="Komma 2 4 9" xfId="264" xr:uid="{00000000-0005-0000-0000-000083030000}"/>
    <cellStyle name="Komma 2 5" xfId="23" xr:uid="{00000000-0005-0000-0000-000084030000}"/>
    <cellStyle name="Komma 2 5 10" xfId="1736" xr:uid="{00000000-0005-0000-0000-000085030000}"/>
    <cellStyle name="Komma 2 5 11" xfId="1992" xr:uid="{00000000-0005-0000-0000-000086030000}"/>
    <cellStyle name="Komma 2 5 2" xfId="77" xr:uid="{00000000-0005-0000-0000-000087030000}"/>
    <cellStyle name="Komma 2 5 2 2" xfId="247" xr:uid="{00000000-0005-0000-0000-000088030000}"/>
    <cellStyle name="Komma 2 5 2 2 2" xfId="763" xr:uid="{00000000-0005-0000-0000-000089030000}"/>
    <cellStyle name="Komma 2 5 2 2 2 2" xfId="1702" xr:uid="{00000000-0005-0000-0000-00008A030000}"/>
    <cellStyle name="Komma 2 5 2 2 2 3" xfId="2471" xr:uid="{00000000-0005-0000-0000-00008B030000}"/>
    <cellStyle name="Komma 2 5 2 2 3" xfId="505" xr:uid="{00000000-0005-0000-0000-00008C030000}"/>
    <cellStyle name="Komma 2 5 2 2 4" xfId="1190" xr:uid="{00000000-0005-0000-0000-00008D030000}"/>
    <cellStyle name="Komma 2 5 2 2 5" xfId="1445" xr:uid="{00000000-0005-0000-0000-00008E030000}"/>
    <cellStyle name="Komma 2 5 2 2 6" xfId="1960" xr:uid="{00000000-0005-0000-0000-00008F030000}"/>
    <cellStyle name="Komma 2 5 2 2 7" xfId="2216" xr:uid="{00000000-0005-0000-0000-000090030000}"/>
    <cellStyle name="Komma 2 5 2 3" xfId="131" xr:uid="{00000000-0005-0000-0000-000091030000}"/>
    <cellStyle name="Komma 2 5 2 3 2" xfId="647" xr:uid="{00000000-0005-0000-0000-000092030000}"/>
    <cellStyle name="Komma 2 5 2 3 2 2" xfId="1586" xr:uid="{00000000-0005-0000-0000-000093030000}"/>
    <cellStyle name="Komma 2 5 2 3 2 3" xfId="2355" xr:uid="{00000000-0005-0000-0000-000094030000}"/>
    <cellStyle name="Komma 2 5 2 3 3" xfId="389" xr:uid="{00000000-0005-0000-0000-000095030000}"/>
    <cellStyle name="Komma 2 5 2 3 4" xfId="1074" xr:uid="{00000000-0005-0000-0000-000096030000}"/>
    <cellStyle name="Komma 2 5 2 3 5" xfId="1329" xr:uid="{00000000-0005-0000-0000-000097030000}"/>
    <cellStyle name="Komma 2 5 2 3 6" xfId="1844" xr:uid="{00000000-0005-0000-0000-000098030000}"/>
    <cellStyle name="Komma 2 5 2 3 7" xfId="2100" xr:uid="{00000000-0005-0000-0000-000099030000}"/>
    <cellStyle name="Komma 2 5 2 4" xfId="593" xr:uid="{00000000-0005-0000-0000-00009A030000}"/>
    <cellStyle name="Komma 2 5 2 4 2" xfId="1532" xr:uid="{00000000-0005-0000-0000-00009B030000}"/>
    <cellStyle name="Komma 2 5 2 4 3" xfId="2301" xr:uid="{00000000-0005-0000-0000-00009C030000}"/>
    <cellStyle name="Komma 2 5 2 5" xfId="335" xr:uid="{00000000-0005-0000-0000-00009D030000}"/>
    <cellStyle name="Komma 2 5 2 6" xfId="1020" xr:uid="{00000000-0005-0000-0000-00009E030000}"/>
    <cellStyle name="Komma 2 5 2 7" xfId="1275" xr:uid="{00000000-0005-0000-0000-00009F030000}"/>
    <cellStyle name="Komma 2 5 2 8" xfId="1790" xr:uid="{00000000-0005-0000-0000-0000A0030000}"/>
    <cellStyle name="Komma 2 5 2 9" xfId="2046" xr:uid="{00000000-0005-0000-0000-0000A1030000}"/>
    <cellStyle name="Komma 2 5 3" xfId="44" xr:uid="{00000000-0005-0000-0000-0000A2030000}"/>
    <cellStyle name="Komma 2 5 3 2" xfId="214" xr:uid="{00000000-0005-0000-0000-0000A3030000}"/>
    <cellStyle name="Komma 2 5 3 2 2" xfId="730" xr:uid="{00000000-0005-0000-0000-0000A4030000}"/>
    <cellStyle name="Komma 2 5 3 2 2 2" xfId="1669" xr:uid="{00000000-0005-0000-0000-0000A5030000}"/>
    <cellStyle name="Komma 2 5 3 2 2 3" xfId="2438" xr:uid="{00000000-0005-0000-0000-0000A6030000}"/>
    <cellStyle name="Komma 2 5 3 2 3" xfId="472" xr:uid="{00000000-0005-0000-0000-0000A7030000}"/>
    <cellStyle name="Komma 2 5 3 2 4" xfId="1157" xr:uid="{00000000-0005-0000-0000-0000A8030000}"/>
    <cellStyle name="Komma 2 5 3 2 5" xfId="1412" xr:uid="{00000000-0005-0000-0000-0000A9030000}"/>
    <cellStyle name="Komma 2 5 3 2 6" xfId="1927" xr:uid="{00000000-0005-0000-0000-0000AA030000}"/>
    <cellStyle name="Komma 2 5 3 2 7" xfId="2183" xr:uid="{00000000-0005-0000-0000-0000AB030000}"/>
    <cellStyle name="Komma 2 5 3 3" xfId="149" xr:uid="{00000000-0005-0000-0000-0000AC030000}"/>
    <cellStyle name="Komma 2 5 3 3 2" xfId="665" xr:uid="{00000000-0005-0000-0000-0000AD030000}"/>
    <cellStyle name="Komma 2 5 3 3 2 2" xfId="1604" xr:uid="{00000000-0005-0000-0000-0000AE030000}"/>
    <cellStyle name="Komma 2 5 3 3 2 3" xfId="2373" xr:uid="{00000000-0005-0000-0000-0000AF030000}"/>
    <cellStyle name="Komma 2 5 3 3 3" xfId="407" xr:uid="{00000000-0005-0000-0000-0000B0030000}"/>
    <cellStyle name="Komma 2 5 3 3 4" xfId="1092" xr:uid="{00000000-0005-0000-0000-0000B1030000}"/>
    <cellStyle name="Komma 2 5 3 3 5" xfId="1347" xr:uid="{00000000-0005-0000-0000-0000B2030000}"/>
    <cellStyle name="Komma 2 5 3 3 6" xfId="1862" xr:uid="{00000000-0005-0000-0000-0000B3030000}"/>
    <cellStyle name="Komma 2 5 3 3 7" xfId="2118" xr:uid="{00000000-0005-0000-0000-0000B4030000}"/>
    <cellStyle name="Komma 2 5 3 4" xfId="560" xr:uid="{00000000-0005-0000-0000-0000B5030000}"/>
    <cellStyle name="Komma 2 5 3 4 2" xfId="1499" xr:uid="{00000000-0005-0000-0000-0000B6030000}"/>
    <cellStyle name="Komma 2 5 3 4 3" xfId="2268" xr:uid="{00000000-0005-0000-0000-0000B7030000}"/>
    <cellStyle name="Komma 2 5 3 5" xfId="302" xr:uid="{00000000-0005-0000-0000-0000B8030000}"/>
    <cellStyle name="Komma 2 5 3 6" xfId="987" xr:uid="{00000000-0005-0000-0000-0000B9030000}"/>
    <cellStyle name="Komma 2 5 3 7" xfId="1242" xr:uid="{00000000-0005-0000-0000-0000BA030000}"/>
    <cellStyle name="Komma 2 5 3 8" xfId="1757" xr:uid="{00000000-0005-0000-0000-0000BB030000}"/>
    <cellStyle name="Komma 2 5 3 9" xfId="2013" xr:uid="{00000000-0005-0000-0000-0000BC030000}"/>
    <cellStyle name="Komma 2 5 4" xfId="193" xr:uid="{00000000-0005-0000-0000-0000BD030000}"/>
    <cellStyle name="Komma 2 5 4 2" xfId="709" xr:uid="{00000000-0005-0000-0000-0000BE030000}"/>
    <cellStyle name="Komma 2 5 4 2 2" xfId="1648" xr:uid="{00000000-0005-0000-0000-0000BF030000}"/>
    <cellStyle name="Komma 2 5 4 2 3" xfId="2417" xr:uid="{00000000-0005-0000-0000-0000C0030000}"/>
    <cellStyle name="Komma 2 5 4 3" xfId="451" xr:uid="{00000000-0005-0000-0000-0000C1030000}"/>
    <cellStyle name="Komma 2 5 4 4" xfId="1136" xr:uid="{00000000-0005-0000-0000-0000C2030000}"/>
    <cellStyle name="Komma 2 5 4 5" xfId="1391" xr:uid="{00000000-0005-0000-0000-0000C3030000}"/>
    <cellStyle name="Komma 2 5 4 6" xfId="1906" xr:uid="{00000000-0005-0000-0000-0000C4030000}"/>
    <cellStyle name="Komma 2 5 4 7" xfId="2162" xr:uid="{00000000-0005-0000-0000-0000C5030000}"/>
    <cellStyle name="Komma 2 5 5" xfId="99" xr:uid="{00000000-0005-0000-0000-0000C6030000}"/>
    <cellStyle name="Komma 2 5 5 2" xfId="615" xr:uid="{00000000-0005-0000-0000-0000C7030000}"/>
    <cellStyle name="Komma 2 5 5 2 2" xfId="1554" xr:uid="{00000000-0005-0000-0000-0000C8030000}"/>
    <cellStyle name="Komma 2 5 5 2 3" xfId="2323" xr:uid="{00000000-0005-0000-0000-0000C9030000}"/>
    <cellStyle name="Komma 2 5 5 3" xfId="357" xr:uid="{00000000-0005-0000-0000-0000CA030000}"/>
    <cellStyle name="Komma 2 5 5 4" xfId="1042" xr:uid="{00000000-0005-0000-0000-0000CB030000}"/>
    <cellStyle name="Komma 2 5 5 5" xfId="1297" xr:uid="{00000000-0005-0000-0000-0000CC030000}"/>
    <cellStyle name="Komma 2 5 5 6" xfId="1812" xr:uid="{00000000-0005-0000-0000-0000CD030000}"/>
    <cellStyle name="Komma 2 5 5 7" xfId="2068" xr:uid="{00000000-0005-0000-0000-0000CE030000}"/>
    <cellStyle name="Komma 2 5 6" xfId="539" xr:uid="{00000000-0005-0000-0000-0000CF030000}"/>
    <cellStyle name="Komma 2 5 6 2" xfId="1478" xr:uid="{00000000-0005-0000-0000-0000D0030000}"/>
    <cellStyle name="Komma 2 5 6 3" xfId="2247" xr:uid="{00000000-0005-0000-0000-0000D1030000}"/>
    <cellStyle name="Komma 2 5 7" xfId="281" xr:uid="{00000000-0005-0000-0000-0000D2030000}"/>
    <cellStyle name="Komma 2 5 8" xfId="966" xr:uid="{00000000-0005-0000-0000-0000D3030000}"/>
    <cellStyle name="Komma 2 5 9" xfId="1221" xr:uid="{00000000-0005-0000-0000-0000D4030000}"/>
    <cellStyle name="Komma 2 6" xfId="14" xr:uid="{00000000-0005-0000-0000-0000D5030000}"/>
    <cellStyle name="Komma 2 6 10" xfId="1983" xr:uid="{00000000-0005-0000-0000-0000D6030000}"/>
    <cellStyle name="Komma 2 6 2" xfId="68" xr:uid="{00000000-0005-0000-0000-0000D7030000}"/>
    <cellStyle name="Komma 2 6 2 2" xfId="238" xr:uid="{00000000-0005-0000-0000-0000D8030000}"/>
    <cellStyle name="Komma 2 6 2 2 2" xfId="754" xr:uid="{00000000-0005-0000-0000-0000D9030000}"/>
    <cellStyle name="Komma 2 6 2 2 2 2" xfId="1693" xr:uid="{00000000-0005-0000-0000-0000DA030000}"/>
    <cellStyle name="Komma 2 6 2 2 2 3" xfId="2462" xr:uid="{00000000-0005-0000-0000-0000DB030000}"/>
    <cellStyle name="Komma 2 6 2 2 3" xfId="496" xr:uid="{00000000-0005-0000-0000-0000DC030000}"/>
    <cellStyle name="Komma 2 6 2 2 4" xfId="1181" xr:uid="{00000000-0005-0000-0000-0000DD030000}"/>
    <cellStyle name="Komma 2 6 2 2 5" xfId="1436" xr:uid="{00000000-0005-0000-0000-0000DE030000}"/>
    <cellStyle name="Komma 2 6 2 2 6" xfId="1951" xr:uid="{00000000-0005-0000-0000-0000DF030000}"/>
    <cellStyle name="Komma 2 6 2 2 7" xfId="2207" xr:uid="{00000000-0005-0000-0000-0000E0030000}"/>
    <cellStyle name="Komma 2 6 2 3" xfId="165" xr:uid="{00000000-0005-0000-0000-0000E1030000}"/>
    <cellStyle name="Komma 2 6 2 3 2" xfId="681" xr:uid="{00000000-0005-0000-0000-0000E2030000}"/>
    <cellStyle name="Komma 2 6 2 3 2 2" xfId="1620" xr:uid="{00000000-0005-0000-0000-0000E3030000}"/>
    <cellStyle name="Komma 2 6 2 3 2 3" xfId="2389" xr:uid="{00000000-0005-0000-0000-0000E4030000}"/>
    <cellStyle name="Komma 2 6 2 3 3" xfId="423" xr:uid="{00000000-0005-0000-0000-0000E5030000}"/>
    <cellStyle name="Komma 2 6 2 3 4" xfId="1108" xr:uid="{00000000-0005-0000-0000-0000E6030000}"/>
    <cellStyle name="Komma 2 6 2 3 5" xfId="1363" xr:uid="{00000000-0005-0000-0000-0000E7030000}"/>
    <cellStyle name="Komma 2 6 2 3 6" xfId="1878" xr:uid="{00000000-0005-0000-0000-0000E8030000}"/>
    <cellStyle name="Komma 2 6 2 3 7" xfId="2134" xr:uid="{00000000-0005-0000-0000-0000E9030000}"/>
    <cellStyle name="Komma 2 6 2 4" xfId="584" xr:uid="{00000000-0005-0000-0000-0000EA030000}"/>
    <cellStyle name="Komma 2 6 2 4 2" xfId="1523" xr:uid="{00000000-0005-0000-0000-0000EB030000}"/>
    <cellStyle name="Komma 2 6 2 4 3" xfId="2292" xr:uid="{00000000-0005-0000-0000-0000EC030000}"/>
    <cellStyle name="Komma 2 6 2 5" xfId="326" xr:uid="{00000000-0005-0000-0000-0000ED030000}"/>
    <cellStyle name="Komma 2 6 2 6" xfId="1011" xr:uid="{00000000-0005-0000-0000-0000EE030000}"/>
    <cellStyle name="Komma 2 6 2 7" xfId="1266" xr:uid="{00000000-0005-0000-0000-0000EF030000}"/>
    <cellStyle name="Komma 2 6 2 8" xfId="1781" xr:uid="{00000000-0005-0000-0000-0000F0030000}"/>
    <cellStyle name="Komma 2 6 2 9" xfId="2037" xr:uid="{00000000-0005-0000-0000-0000F1030000}"/>
    <cellStyle name="Komma 2 6 3" xfId="184" xr:uid="{00000000-0005-0000-0000-0000F2030000}"/>
    <cellStyle name="Komma 2 6 3 2" xfId="700" xr:uid="{00000000-0005-0000-0000-0000F3030000}"/>
    <cellStyle name="Komma 2 6 3 2 2" xfId="1639" xr:uid="{00000000-0005-0000-0000-0000F4030000}"/>
    <cellStyle name="Komma 2 6 3 2 3" xfId="2408" xr:uid="{00000000-0005-0000-0000-0000F5030000}"/>
    <cellStyle name="Komma 2 6 3 3" xfId="442" xr:uid="{00000000-0005-0000-0000-0000F6030000}"/>
    <cellStyle name="Komma 2 6 3 4" xfId="1127" xr:uid="{00000000-0005-0000-0000-0000F7030000}"/>
    <cellStyle name="Komma 2 6 3 5" xfId="1382" xr:uid="{00000000-0005-0000-0000-0000F8030000}"/>
    <cellStyle name="Komma 2 6 3 6" xfId="1897" xr:uid="{00000000-0005-0000-0000-0000F9030000}"/>
    <cellStyle name="Komma 2 6 3 7" xfId="2153" xr:uid="{00000000-0005-0000-0000-0000FA030000}"/>
    <cellStyle name="Komma 2 6 4" xfId="122" xr:uid="{00000000-0005-0000-0000-0000FB030000}"/>
    <cellStyle name="Komma 2 6 4 2" xfId="638" xr:uid="{00000000-0005-0000-0000-0000FC030000}"/>
    <cellStyle name="Komma 2 6 4 2 2" xfId="1577" xr:uid="{00000000-0005-0000-0000-0000FD030000}"/>
    <cellStyle name="Komma 2 6 4 2 3" xfId="2346" xr:uid="{00000000-0005-0000-0000-0000FE030000}"/>
    <cellStyle name="Komma 2 6 4 3" xfId="380" xr:uid="{00000000-0005-0000-0000-0000FF030000}"/>
    <cellStyle name="Komma 2 6 4 4" xfId="1065" xr:uid="{00000000-0005-0000-0000-000000040000}"/>
    <cellStyle name="Komma 2 6 4 5" xfId="1320" xr:uid="{00000000-0005-0000-0000-000001040000}"/>
    <cellStyle name="Komma 2 6 4 6" xfId="1835" xr:uid="{00000000-0005-0000-0000-000002040000}"/>
    <cellStyle name="Komma 2 6 4 7" xfId="2091" xr:uid="{00000000-0005-0000-0000-000003040000}"/>
    <cellStyle name="Komma 2 6 5" xfId="530" xr:uid="{00000000-0005-0000-0000-000004040000}"/>
    <cellStyle name="Komma 2 6 5 2" xfId="1469" xr:uid="{00000000-0005-0000-0000-000005040000}"/>
    <cellStyle name="Komma 2 6 5 3" xfId="2238" xr:uid="{00000000-0005-0000-0000-000006040000}"/>
    <cellStyle name="Komma 2 6 6" xfId="272" xr:uid="{00000000-0005-0000-0000-000007040000}"/>
    <cellStyle name="Komma 2 6 7" xfId="957" xr:uid="{00000000-0005-0000-0000-000008040000}"/>
    <cellStyle name="Komma 2 6 8" xfId="1212" xr:uid="{00000000-0005-0000-0000-000009040000}"/>
    <cellStyle name="Komma 2 6 9" xfId="1727" xr:uid="{00000000-0005-0000-0000-00000A040000}"/>
    <cellStyle name="Komma 2 7" xfId="57" xr:uid="{00000000-0005-0000-0000-00000B040000}"/>
    <cellStyle name="Komma 2 7 2" xfId="227" xr:uid="{00000000-0005-0000-0000-00000C040000}"/>
    <cellStyle name="Komma 2 7 2 2" xfId="743" xr:uid="{00000000-0005-0000-0000-00000D040000}"/>
    <cellStyle name="Komma 2 7 2 2 2" xfId="1682" xr:uid="{00000000-0005-0000-0000-00000E040000}"/>
    <cellStyle name="Komma 2 7 2 2 3" xfId="2451" xr:uid="{00000000-0005-0000-0000-00000F040000}"/>
    <cellStyle name="Komma 2 7 2 3" xfId="485" xr:uid="{00000000-0005-0000-0000-000010040000}"/>
    <cellStyle name="Komma 2 7 2 4" xfId="1170" xr:uid="{00000000-0005-0000-0000-000011040000}"/>
    <cellStyle name="Komma 2 7 2 5" xfId="1425" xr:uid="{00000000-0005-0000-0000-000012040000}"/>
    <cellStyle name="Komma 2 7 2 6" xfId="1940" xr:uid="{00000000-0005-0000-0000-000013040000}"/>
    <cellStyle name="Komma 2 7 2 7" xfId="2196" xr:uid="{00000000-0005-0000-0000-000014040000}"/>
    <cellStyle name="Komma 2 7 3" xfId="111" xr:uid="{00000000-0005-0000-0000-000015040000}"/>
    <cellStyle name="Komma 2 7 3 2" xfId="627" xr:uid="{00000000-0005-0000-0000-000016040000}"/>
    <cellStyle name="Komma 2 7 3 2 2" xfId="1566" xr:uid="{00000000-0005-0000-0000-000017040000}"/>
    <cellStyle name="Komma 2 7 3 2 3" xfId="2335" xr:uid="{00000000-0005-0000-0000-000018040000}"/>
    <cellStyle name="Komma 2 7 3 3" xfId="369" xr:uid="{00000000-0005-0000-0000-000019040000}"/>
    <cellStyle name="Komma 2 7 3 4" xfId="1054" xr:uid="{00000000-0005-0000-0000-00001A040000}"/>
    <cellStyle name="Komma 2 7 3 5" xfId="1309" xr:uid="{00000000-0005-0000-0000-00001B040000}"/>
    <cellStyle name="Komma 2 7 3 6" xfId="1824" xr:uid="{00000000-0005-0000-0000-00001C040000}"/>
    <cellStyle name="Komma 2 7 3 7" xfId="2080" xr:uid="{00000000-0005-0000-0000-00001D040000}"/>
    <cellStyle name="Komma 2 7 4" xfId="573" xr:uid="{00000000-0005-0000-0000-00001E040000}"/>
    <cellStyle name="Komma 2 7 4 2" xfId="1512" xr:uid="{00000000-0005-0000-0000-00001F040000}"/>
    <cellStyle name="Komma 2 7 4 3" xfId="2281" xr:uid="{00000000-0005-0000-0000-000020040000}"/>
    <cellStyle name="Komma 2 7 5" xfId="315" xr:uid="{00000000-0005-0000-0000-000021040000}"/>
    <cellStyle name="Komma 2 7 6" xfId="1000" xr:uid="{00000000-0005-0000-0000-000022040000}"/>
    <cellStyle name="Komma 2 7 7" xfId="1255" xr:uid="{00000000-0005-0000-0000-000023040000}"/>
    <cellStyle name="Komma 2 7 8" xfId="1770" xr:uid="{00000000-0005-0000-0000-000024040000}"/>
    <cellStyle name="Komma 2 7 9" xfId="2026" xr:uid="{00000000-0005-0000-0000-000025040000}"/>
    <cellStyle name="Komma 2 8" xfId="35" xr:uid="{00000000-0005-0000-0000-000026040000}"/>
    <cellStyle name="Komma 2 8 2" xfId="205" xr:uid="{00000000-0005-0000-0000-000027040000}"/>
    <cellStyle name="Komma 2 8 2 2" xfId="721" xr:uid="{00000000-0005-0000-0000-000028040000}"/>
    <cellStyle name="Komma 2 8 2 2 2" xfId="1660" xr:uid="{00000000-0005-0000-0000-000029040000}"/>
    <cellStyle name="Komma 2 8 2 2 3" xfId="2429" xr:uid="{00000000-0005-0000-0000-00002A040000}"/>
    <cellStyle name="Komma 2 8 2 3" xfId="463" xr:uid="{00000000-0005-0000-0000-00002B040000}"/>
    <cellStyle name="Komma 2 8 2 4" xfId="1148" xr:uid="{00000000-0005-0000-0000-00002C040000}"/>
    <cellStyle name="Komma 2 8 2 5" xfId="1403" xr:uid="{00000000-0005-0000-0000-00002D040000}"/>
    <cellStyle name="Komma 2 8 2 6" xfId="1918" xr:uid="{00000000-0005-0000-0000-00002E040000}"/>
    <cellStyle name="Komma 2 8 2 7" xfId="2174" xr:uid="{00000000-0005-0000-0000-00002F040000}"/>
    <cellStyle name="Komma 2 8 3" xfId="146" xr:uid="{00000000-0005-0000-0000-000030040000}"/>
    <cellStyle name="Komma 2 8 3 2" xfId="662" xr:uid="{00000000-0005-0000-0000-000031040000}"/>
    <cellStyle name="Komma 2 8 3 2 2" xfId="1601" xr:uid="{00000000-0005-0000-0000-000032040000}"/>
    <cellStyle name="Komma 2 8 3 2 3" xfId="2370" xr:uid="{00000000-0005-0000-0000-000033040000}"/>
    <cellStyle name="Komma 2 8 3 3" xfId="404" xr:uid="{00000000-0005-0000-0000-000034040000}"/>
    <cellStyle name="Komma 2 8 3 4" xfId="1089" xr:uid="{00000000-0005-0000-0000-000035040000}"/>
    <cellStyle name="Komma 2 8 3 5" xfId="1344" xr:uid="{00000000-0005-0000-0000-000036040000}"/>
    <cellStyle name="Komma 2 8 3 6" xfId="1859" xr:uid="{00000000-0005-0000-0000-000037040000}"/>
    <cellStyle name="Komma 2 8 3 7" xfId="2115" xr:uid="{00000000-0005-0000-0000-000038040000}"/>
    <cellStyle name="Komma 2 8 4" xfId="551" xr:uid="{00000000-0005-0000-0000-000039040000}"/>
    <cellStyle name="Komma 2 8 4 2" xfId="1490" xr:uid="{00000000-0005-0000-0000-00003A040000}"/>
    <cellStyle name="Komma 2 8 4 3" xfId="2259" xr:uid="{00000000-0005-0000-0000-00003B040000}"/>
    <cellStyle name="Komma 2 8 5" xfId="293" xr:uid="{00000000-0005-0000-0000-00003C040000}"/>
    <cellStyle name="Komma 2 8 6" xfId="978" xr:uid="{00000000-0005-0000-0000-00003D040000}"/>
    <cellStyle name="Komma 2 8 7" xfId="1233" xr:uid="{00000000-0005-0000-0000-00003E040000}"/>
    <cellStyle name="Komma 2 8 8" xfId="1748" xr:uid="{00000000-0005-0000-0000-00003F040000}"/>
    <cellStyle name="Komma 2 8 9" xfId="2004" xr:uid="{00000000-0005-0000-0000-000040040000}"/>
    <cellStyle name="Komma 2 9" xfId="173" xr:uid="{00000000-0005-0000-0000-000041040000}"/>
    <cellStyle name="Komma 2 9 2" xfId="689" xr:uid="{00000000-0005-0000-0000-000042040000}"/>
    <cellStyle name="Komma 2 9 2 2" xfId="1628" xr:uid="{00000000-0005-0000-0000-000043040000}"/>
    <cellStyle name="Komma 2 9 2 3" xfId="2397" xr:uid="{00000000-0005-0000-0000-000044040000}"/>
    <cellStyle name="Komma 2 9 3" xfId="431" xr:uid="{00000000-0005-0000-0000-000045040000}"/>
    <cellStyle name="Komma 2 9 4" xfId="1116" xr:uid="{00000000-0005-0000-0000-000046040000}"/>
    <cellStyle name="Komma 2 9 5" xfId="1371" xr:uid="{00000000-0005-0000-0000-000047040000}"/>
    <cellStyle name="Komma 2 9 6" xfId="1886" xr:uid="{00000000-0005-0000-0000-000048040000}"/>
    <cellStyle name="Komma 2 9 7" xfId="2142" xr:uid="{00000000-0005-0000-0000-000049040000}"/>
    <cellStyle name="Komma 3" xfId="4" xr:uid="{00000000-0005-0000-0000-00004A040000}"/>
    <cellStyle name="Komma 3 10" xfId="520" xr:uid="{00000000-0005-0000-0000-00004B040000}"/>
    <cellStyle name="Komma 3 10 2" xfId="938" xr:uid="{00000000-0005-0000-0000-00004C040000}"/>
    <cellStyle name="Komma 3 10 3" xfId="1714" xr:uid="{00000000-0005-0000-0000-00004D040000}"/>
    <cellStyle name="Komma 3 10 4" xfId="2483" xr:uid="{00000000-0005-0000-0000-00004E040000}"/>
    <cellStyle name="Komma 3 11" xfId="262" xr:uid="{00000000-0005-0000-0000-00004F040000}"/>
    <cellStyle name="Komma 3 11 2" xfId="1459" xr:uid="{00000000-0005-0000-0000-000050040000}"/>
    <cellStyle name="Komma 3 11 3" xfId="2228" xr:uid="{00000000-0005-0000-0000-000051040000}"/>
    <cellStyle name="Komma 3 12" xfId="947" xr:uid="{00000000-0005-0000-0000-000052040000}"/>
    <cellStyle name="Komma 3 13" xfId="1202" xr:uid="{00000000-0005-0000-0000-000053040000}"/>
    <cellStyle name="Komma 3 14" xfId="1717" xr:uid="{00000000-0005-0000-0000-000054040000}"/>
    <cellStyle name="Komma 3 15" xfId="1973" xr:uid="{00000000-0005-0000-0000-000055040000}"/>
    <cellStyle name="Komma 3 2" xfId="11" xr:uid="{00000000-0005-0000-0000-000056040000}"/>
    <cellStyle name="Komma 3 2 10" xfId="954" xr:uid="{00000000-0005-0000-0000-000057040000}"/>
    <cellStyle name="Komma 3 2 11" xfId="1209" xr:uid="{00000000-0005-0000-0000-000058040000}"/>
    <cellStyle name="Komma 3 2 12" xfId="1724" xr:uid="{00000000-0005-0000-0000-000059040000}"/>
    <cellStyle name="Komma 3 2 13" xfId="1980" xr:uid="{00000000-0005-0000-0000-00005A040000}"/>
    <cellStyle name="Komma 3 2 2" xfId="31" xr:uid="{00000000-0005-0000-0000-00005B040000}"/>
    <cellStyle name="Komma 3 2 2 10" xfId="1744" xr:uid="{00000000-0005-0000-0000-00005C040000}"/>
    <cellStyle name="Komma 3 2 2 11" xfId="2000" xr:uid="{00000000-0005-0000-0000-00005D040000}"/>
    <cellStyle name="Komma 3 2 2 2" xfId="85" xr:uid="{00000000-0005-0000-0000-00005E040000}"/>
    <cellStyle name="Komma 3 2 2 2 2" xfId="255" xr:uid="{00000000-0005-0000-0000-00005F040000}"/>
    <cellStyle name="Komma 3 2 2 2 2 2" xfId="771" xr:uid="{00000000-0005-0000-0000-000060040000}"/>
    <cellStyle name="Komma 3 2 2 2 2 2 2" xfId="1710" xr:uid="{00000000-0005-0000-0000-000061040000}"/>
    <cellStyle name="Komma 3 2 2 2 2 2 3" xfId="2479" xr:uid="{00000000-0005-0000-0000-000062040000}"/>
    <cellStyle name="Komma 3 2 2 2 2 3" xfId="513" xr:uid="{00000000-0005-0000-0000-000063040000}"/>
    <cellStyle name="Komma 3 2 2 2 2 4" xfId="1198" xr:uid="{00000000-0005-0000-0000-000064040000}"/>
    <cellStyle name="Komma 3 2 2 2 2 5" xfId="1453" xr:uid="{00000000-0005-0000-0000-000065040000}"/>
    <cellStyle name="Komma 3 2 2 2 2 6" xfId="1968" xr:uid="{00000000-0005-0000-0000-000066040000}"/>
    <cellStyle name="Komma 3 2 2 2 2 7" xfId="2224" xr:uid="{00000000-0005-0000-0000-000067040000}"/>
    <cellStyle name="Komma 3 2 2 2 3" xfId="139" xr:uid="{00000000-0005-0000-0000-000068040000}"/>
    <cellStyle name="Komma 3 2 2 2 3 2" xfId="655" xr:uid="{00000000-0005-0000-0000-000069040000}"/>
    <cellStyle name="Komma 3 2 2 2 3 2 2" xfId="1594" xr:uid="{00000000-0005-0000-0000-00006A040000}"/>
    <cellStyle name="Komma 3 2 2 2 3 2 3" xfId="2363" xr:uid="{00000000-0005-0000-0000-00006B040000}"/>
    <cellStyle name="Komma 3 2 2 2 3 3" xfId="397" xr:uid="{00000000-0005-0000-0000-00006C040000}"/>
    <cellStyle name="Komma 3 2 2 2 3 4" xfId="1082" xr:uid="{00000000-0005-0000-0000-00006D040000}"/>
    <cellStyle name="Komma 3 2 2 2 3 5" xfId="1337" xr:uid="{00000000-0005-0000-0000-00006E040000}"/>
    <cellStyle name="Komma 3 2 2 2 3 6" xfId="1852" xr:uid="{00000000-0005-0000-0000-00006F040000}"/>
    <cellStyle name="Komma 3 2 2 2 3 7" xfId="2108" xr:uid="{00000000-0005-0000-0000-000070040000}"/>
    <cellStyle name="Komma 3 2 2 2 4" xfId="601" xr:uid="{00000000-0005-0000-0000-000071040000}"/>
    <cellStyle name="Komma 3 2 2 2 4 2" xfId="1540" xr:uid="{00000000-0005-0000-0000-000072040000}"/>
    <cellStyle name="Komma 3 2 2 2 4 3" xfId="2309" xr:uid="{00000000-0005-0000-0000-000073040000}"/>
    <cellStyle name="Komma 3 2 2 2 5" xfId="343" xr:uid="{00000000-0005-0000-0000-000074040000}"/>
    <cellStyle name="Komma 3 2 2 2 6" xfId="1028" xr:uid="{00000000-0005-0000-0000-000075040000}"/>
    <cellStyle name="Komma 3 2 2 2 7" xfId="1283" xr:uid="{00000000-0005-0000-0000-000076040000}"/>
    <cellStyle name="Komma 3 2 2 2 8" xfId="1798" xr:uid="{00000000-0005-0000-0000-000077040000}"/>
    <cellStyle name="Komma 3 2 2 2 9" xfId="2054" xr:uid="{00000000-0005-0000-0000-000078040000}"/>
    <cellStyle name="Komma 3 2 2 3" xfId="52" xr:uid="{00000000-0005-0000-0000-000079040000}"/>
    <cellStyle name="Komma 3 2 2 3 2" xfId="222" xr:uid="{00000000-0005-0000-0000-00007A040000}"/>
    <cellStyle name="Komma 3 2 2 3 2 2" xfId="738" xr:uid="{00000000-0005-0000-0000-00007B040000}"/>
    <cellStyle name="Komma 3 2 2 3 2 2 2" xfId="1677" xr:uid="{00000000-0005-0000-0000-00007C040000}"/>
    <cellStyle name="Komma 3 2 2 3 2 2 3" xfId="2446" xr:uid="{00000000-0005-0000-0000-00007D040000}"/>
    <cellStyle name="Komma 3 2 2 3 2 3" xfId="480" xr:uid="{00000000-0005-0000-0000-00007E040000}"/>
    <cellStyle name="Komma 3 2 2 3 2 4" xfId="1165" xr:uid="{00000000-0005-0000-0000-00007F040000}"/>
    <cellStyle name="Komma 3 2 2 3 2 5" xfId="1420" xr:uid="{00000000-0005-0000-0000-000080040000}"/>
    <cellStyle name="Komma 3 2 2 3 2 6" xfId="1935" xr:uid="{00000000-0005-0000-0000-000081040000}"/>
    <cellStyle name="Komma 3 2 2 3 2 7" xfId="2191" xr:uid="{00000000-0005-0000-0000-000082040000}"/>
    <cellStyle name="Komma 3 2 2 3 3" xfId="148" xr:uid="{00000000-0005-0000-0000-000083040000}"/>
    <cellStyle name="Komma 3 2 2 3 3 2" xfId="664" xr:uid="{00000000-0005-0000-0000-000084040000}"/>
    <cellStyle name="Komma 3 2 2 3 3 2 2" xfId="1603" xr:uid="{00000000-0005-0000-0000-000085040000}"/>
    <cellStyle name="Komma 3 2 2 3 3 2 3" xfId="2372" xr:uid="{00000000-0005-0000-0000-000086040000}"/>
    <cellStyle name="Komma 3 2 2 3 3 3" xfId="406" xr:uid="{00000000-0005-0000-0000-000087040000}"/>
    <cellStyle name="Komma 3 2 2 3 3 4" xfId="1091" xr:uid="{00000000-0005-0000-0000-000088040000}"/>
    <cellStyle name="Komma 3 2 2 3 3 5" xfId="1346" xr:uid="{00000000-0005-0000-0000-000089040000}"/>
    <cellStyle name="Komma 3 2 2 3 3 6" xfId="1861" xr:uid="{00000000-0005-0000-0000-00008A040000}"/>
    <cellStyle name="Komma 3 2 2 3 3 7" xfId="2117" xr:uid="{00000000-0005-0000-0000-00008B040000}"/>
    <cellStyle name="Komma 3 2 2 3 4" xfId="568" xr:uid="{00000000-0005-0000-0000-00008C040000}"/>
    <cellStyle name="Komma 3 2 2 3 4 2" xfId="1507" xr:uid="{00000000-0005-0000-0000-00008D040000}"/>
    <cellStyle name="Komma 3 2 2 3 4 3" xfId="2276" xr:uid="{00000000-0005-0000-0000-00008E040000}"/>
    <cellStyle name="Komma 3 2 2 3 5" xfId="310" xr:uid="{00000000-0005-0000-0000-00008F040000}"/>
    <cellStyle name="Komma 3 2 2 3 6" xfId="995" xr:uid="{00000000-0005-0000-0000-000090040000}"/>
    <cellStyle name="Komma 3 2 2 3 7" xfId="1250" xr:uid="{00000000-0005-0000-0000-000091040000}"/>
    <cellStyle name="Komma 3 2 2 3 8" xfId="1765" xr:uid="{00000000-0005-0000-0000-000092040000}"/>
    <cellStyle name="Komma 3 2 2 3 9" xfId="2021" xr:uid="{00000000-0005-0000-0000-000093040000}"/>
    <cellStyle name="Komma 3 2 2 4" xfId="201" xr:uid="{00000000-0005-0000-0000-000094040000}"/>
    <cellStyle name="Komma 3 2 2 4 2" xfId="717" xr:uid="{00000000-0005-0000-0000-000095040000}"/>
    <cellStyle name="Komma 3 2 2 4 2 2" xfId="1656" xr:uid="{00000000-0005-0000-0000-000096040000}"/>
    <cellStyle name="Komma 3 2 2 4 2 3" xfId="2425" xr:uid="{00000000-0005-0000-0000-000097040000}"/>
    <cellStyle name="Komma 3 2 2 4 3" xfId="459" xr:uid="{00000000-0005-0000-0000-000098040000}"/>
    <cellStyle name="Komma 3 2 2 4 4" xfId="1144" xr:uid="{00000000-0005-0000-0000-000099040000}"/>
    <cellStyle name="Komma 3 2 2 4 5" xfId="1399" xr:uid="{00000000-0005-0000-0000-00009A040000}"/>
    <cellStyle name="Komma 3 2 2 4 6" xfId="1914" xr:uid="{00000000-0005-0000-0000-00009B040000}"/>
    <cellStyle name="Komma 3 2 2 4 7" xfId="2170" xr:uid="{00000000-0005-0000-0000-00009C040000}"/>
    <cellStyle name="Komma 3 2 2 5" xfId="107" xr:uid="{00000000-0005-0000-0000-00009D040000}"/>
    <cellStyle name="Komma 3 2 2 5 2" xfId="623" xr:uid="{00000000-0005-0000-0000-00009E040000}"/>
    <cellStyle name="Komma 3 2 2 5 2 2" xfId="1562" xr:uid="{00000000-0005-0000-0000-00009F040000}"/>
    <cellStyle name="Komma 3 2 2 5 2 3" xfId="2331" xr:uid="{00000000-0005-0000-0000-0000A0040000}"/>
    <cellStyle name="Komma 3 2 2 5 3" xfId="365" xr:uid="{00000000-0005-0000-0000-0000A1040000}"/>
    <cellStyle name="Komma 3 2 2 5 4" xfId="1050" xr:uid="{00000000-0005-0000-0000-0000A2040000}"/>
    <cellStyle name="Komma 3 2 2 5 5" xfId="1305" xr:uid="{00000000-0005-0000-0000-0000A3040000}"/>
    <cellStyle name="Komma 3 2 2 5 6" xfId="1820" xr:uid="{00000000-0005-0000-0000-0000A4040000}"/>
    <cellStyle name="Komma 3 2 2 5 7" xfId="2076" xr:uid="{00000000-0005-0000-0000-0000A5040000}"/>
    <cellStyle name="Komma 3 2 2 6" xfId="547" xr:uid="{00000000-0005-0000-0000-0000A6040000}"/>
    <cellStyle name="Komma 3 2 2 6 2" xfId="1486" xr:uid="{00000000-0005-0000-0000-0000A7040000}"/>
    <cellStyle name="Komma 3 2 2 6 3" xfId="2255" xr:uid="{00000000-0005-0000-0000-0000A8040000}"/>
    <cellStyle name="Komma 3 2 2 7" xfId="289" xr:uid="{00000000-0005-0000-0000-0000A9040000}"/>
    <cellStyle name="Komma 3 2 2 8" xfId="974" xr:uid="{00000000-0005-0000-0000-0000AA040000}"/>
    <cellStyle name="Komma 3 2 2 9" xfId="1229" xr:uid="{00000000-0005-0000-0000-0000AB040000}"/>
    <cellStyle name="Komma 3 2 3" xfId="19" xr:uid="{00000000-0005-0000-0000-0000AC040000}"/>
    <cellStyle name="Komma 3 2 3 10" xfId="1988" xr:uid="{00000000-0005-0000-0000-0000AD040000}"/>
    <cellStyle name="Komma 3 2 3 2" xfId="73" xr:uid="{00000000-0005-0000-0000-0000AE040000}"/>
    <cellStyle name="Komma 3 2 3 2 2" xfId="243" xr:uid="{00000000-0005-0000-0000-0000AF040000}"/>
    <cellStyle name="Komma 3 2 3 2 2 2" xfId="759" xr:uid="{00000000-0005-0000-0000-0000B0040000}"/>
    <cellStyle name="Komma 3 2 3 2 2 2 2" xfId="1698" xr:uid="{00000000-0005-0000-0000-0000B1040000}"/>
    <cellStyle name="Komma 3 2 3 2 2 2 3" xfId="2467" xr:uid="{00000000-0005-0000-0000-0000B2040000}"/>
    <cellStyle name="Komma 3 2 3 2 2 3" xfId="501" xr:uid="{00000000-0005-0000-0000-0000B3040000}"/>
    <cellStyle name="Komma 3 2 3 2 2 4" xfId="1186" xr:uid="{00000000-0005-0000-0000-0000B4040000}"/>
    <cellStyle name="Komma 3 2 3 2 2 5" xfId="1441" xr:uid="{00000000-0005-0000-0000-0000B5040000}"/>
    <cellStyle name="Komma 3 2 3 2 2 6" xfId="1956" xr:uid="{00000000-0005-0000-0000-0000B6040000}"/>
    <cellStyle name="Komma 3 2 3 2 2 7" xfId="2212" xr:uid="{00000000-0005-0000-0000-0000B7040000}"/>
    <cellStyle name="Komma 3 2 3 2 3" xfId="169" xr:uid="{00000000-0005-0000-0000-0000B8040000}"/>
    <cellStyle name="Komma 3 2 3 2 3 2" xfId="685" xr:uid="{00000000-0005-0000-0000-0000B9040000}"/>
    <cellStyle name="Komma 3 2 3 2 3 2 2" xfId="1624" xr:uid="{00000000-0005-0000-0000-0000BA040000}"/>
    <cellStyle name="Komma 3 2 3 2 3 2 3" xfId="2393" xr:uid="{00000000-0005-0000-0000-0000BB040000}"/>
    <cellStyle name="Komma 3 2 3 2 3 3" xfId="427" xr:uid="{00000000-0005-0000-0000-0000BC040000}"/>
    <cellStyle name="Komma 3 2 3 2 3 4" xfId="1112" xr:uid="{00000000-0005-0000-0000-0000BD040000}"/>
    <cellStyle name="Komma 3 2 3 2 3 5" xfId="1367" xr:uid="{00000000-0005-0000-0000-0000BE040000}"/>
    <cellStyle name="Komma 3 2 3 2 3 6" xfId="1882" xr:uid="{00000000-0005-0000-0000-0000BF040000}"/>
    <cellStyle name="Komma 3 2 3 2 3 7" xfId="2138" xr:uid="{00000000-0005-0000-0000-0000C0040000}"/>
    <cellStyle name="Komma 3 2 3 2 4" xfId="589" xr:uid="{00000000-0005-0000-0000-0000C1040000}"/>
    <cellStyle name="Komma 3 2 3 2 4 2" xfId="1528" xr:uid="{00000000-0005-0000-0000-0000C2040000}"/>
    <cellStyle name="Komma 3 2 3 2 4 3" xfId="2297" xr:uid="{00000000-0005-0000-0000-0000C3040000}"/>
    <cellStyle name="Komma 3 2 3 2 5" xfId="331" xr:uid="{00000000-0005-0000-0000-0000C4040000}"/>
    <cellStyle name="Komma 3 2 3 2 6" xfId="1016" xr:uid="{00000000-0005-0000-0000-0000C5040000}"/>
    <cellStyle name="Komma 3 2 3 2 7" xfId="1271" xr:uid="{00000000-0005-0000-0000-0000C6040000}"/>
    <cellStyle name="Komma 3 2 3 2 8" xfId="1786" xr:uid="{00000000-0005-0000-0000-0000C7040000}"/>
    <cellStyle name="Komma 3 2 3 2 9" xfId="2042" xr:uid="{00000000-0005-0000-0000-0000C8040000}"/>
    <cellStyle name="Komma 3 2 3 3" xfId="189" xr:uid="{00000000-0005-0000-0000-0000C9040000}"/>
    <cellStyle name="Komma 3 2 3 3 2" xfId="705" xr:uid="{00000000-0005-0000-0000-0000CA040000}"/>
    <cellStyle name="Komma 3 2 3 3 2 2" xfId="1644" xr:uid="{00000000-0005-0000-0000-0000CB040000}"/>
    <cellStyle name="Komma 3 2 3 3 2 3" xfId="2413" xr:uid="{00000000-0005-0000-0000-0000CC040000}"/>
    <cellStyle name="Komma 3 2 3 3 3" xfId="447" xr:uid="{00000000-0005-0000-0000-0000CD040000}"/>
    <cellStyle name="Komma 3 2 3 3 4" xfId="1132" xr:uid="{00000000-0005-0000-0000-0000CE040000}"/>
    <cellStyle name="Komma 3 2 3 3 5" xfId="1387" xr:uid="{00000000-0005-0000-0000-0000CF040000}"/>
    <cellStyle name="Komma 3 2 3 3 6" xfId="1902" xr:uid="{00000000-0005-0000-0000-0000D0040000}"/>
    <cellStyle name="Komma 3 2 3 3 7" xfId="2158" xr:uid="{00000000-0005-0000-0000-0000D1040000}"/>
    <cellStyle name="Komma 3 2 3 4" xfId="127" xr:uid="{00000000-0005-0000-0000-0000D2040000}"/>
    <cellStyle name="Komma 3 2 3 4 2" xfId="643" xr:uid="{00000000-0005-0000-0000-0000D3040000}"/>
    <cellStyle name="Komma 3 2 3 4 2 2" xfId="1582" xr:uid="{00000000-0005-0000-0000-0000D4040000}"/>
    <cellStyle name="Komma 3 2 3 4 2 3" xfId="2351" xr:uid="{00000000-0005-0000-0000-0000D5040000}"/>
    <cellStyle name="Komma 3 2 3 4 3" xfId="385" xr:uid="{00000000-0005-0000-0000-0000D6040000}"/>
    <cellStyle name="Komma 3 2 3 4 4" xfId="1070" xr:uid="{00000000-0005-0000-0000-0000D7040000}"/>
    <cellStyle name="Komma 3 2 3 4 5" xfId="1325" xr:uid="{00000000-0005-0000-0000-0000D8040000}"/>
    <cellStyle name="Komma 3 2 3 4 6" xfId="1840" xr:uid="{00000000-0005-0000-0000-0000D9040000}"/>
    <cellStyle name="Komma 3 2 3 4 7" xfId="2096" xr:uid="{00000000-0005-0000-0000-0000DA040000}"/>
    <cellStyle name="Komma 3 2 3 5" xfId="535" xr:uid="{00000000-0005-0000-0000-0000DB040000}"/>
    <cellStyle name="Komma 3 2 3 5 2" xfId="1474" xr:uid="{00000000-0005-0000-0000-0000DC040000}"/>
    <cellStyle name="Komma 3 2 3 5 3" xfId="2243" xr:uid="{00000000-0005-0000-0000-0000DD040000}"/>
    <cellStyle name="Komma 3 2 3 6" xfId="277" xr:uid="{00000000-0005-0000-0000-0000DE040000}"/>
    <cellStyle name="Komma 3 2 3 7" xfId="962" xr:uid="{00000000-0005-0000-0000-0000DF040000}"/>
    <cellStyle name="Komma 3 2 3 8" xfId="1217" xr:uid="{00000000-0005-0000-0000-0000E0040000}"/>
    <cellStyle name="Komma 3 2 3 9" xfId="1732" xr:uid="{00000000-0005-0000-0000-0000E1040000}"/>
    <cellStyle name="Komma 3 2 4" xfId="65" xr:uid="{00000000-0005-0000-0000-0000E2040000}"/>
    <cellStyle name="Komma 3 2 4 2" xfId="235" xr:uid="{00000000-0005-0000-0000-0000E3040000}"/>
    <cellStyle name="Komma 3 2 4 2 2" xfId="751" xr:uid="{00000000-0005-0000-0000-0000E4040000}"/>
    <cellStyle name="Komma 3 2 4 2 2 2" xfId="1690" xr:uid="{00000000-0005-0000-0000-0000E5040000}"/>
    <cellStyle name="Komma 3 2 4 2 2 3" xfId="2459" xr:uid="{00000000-0005-0000-0000-0000E6040000}"/>
    <cellStyle name="Komma 3 2 4 2 3" xfId="493" xr:uid="{00000000-0005-0000-0000-0000E7040000}"/>
    <cellStyle name="Komma 3 2 4 2 4" xfId="1178" xr:uid="{00000000-0005-0000-0000-0000E8040000}"/>
    <cellStyle name="Komma 3 2 4 2 5" xfId="1433" xr:uid="{00000000-0005-0000-0000-0000E9040000}"/>
    <cellStyle name="Komma 3 2 4 2 6" xfId="1948" xr:uid="{00000000-0005-0000-0000-0000EA040000}"/>
    <cellStyle name="Komma 3 2 4 2 7" xfId="2204" xr:uid="{00000000-0005-0000-0000-0000EB040000}"/>
    <cellStyle name="Komma 3 2 4 3" xfId="119" xr:uid="{00000000-0005-0000-0000-0000EC040000}"/>
    <cellStyle name="Komma 3 2 4 3 2" xfId="635" xr:uid="{00000000-0005-0000-0000-0000ED040000}"/>
    <cellStyle name="Komma 3 2 4 3 2 2" xfId="1574" xr:uid="{00000000-0005-0000-0000-0000EE040000}"/>
    <cellStyle name="Komma 3 2 4 3 2 3" xfId="2343" xr:uid="{00000000-0005-0000-0000-0000EF040000}"/>
    <cellStyle name="Komma 3 2 4 3 3" xfId="377" xr:uid="{00000000-0005-0000-0000-0000F0040000}"/>
    <cellStyle name="Komma 3 2 4 3 4" xfId="1062" xr:uid="{00000000-0005-0000-0000-0000F1040000}"/>
    <cellStyle name="Komma 3 2 4 3 5" xfId="1317" xr:uid="{00000000-0005-0000-0000-0000F2040000}"/>
    <cellStyle name="Komma 3 2 4 3 6" xfId="1832" xr:uid="{00000000-0005-0000-0000-0000F3040000}"/>
    <cellStyle name="Komma 3 2 4 3 7" xfId="2088" xr:uid="{00000000-0005-0000-0000-0000F4040000}"/>
    <cellStyle name="Komma 3 2 4 4" xfId="581" xr:uid="{00000000-0005-0000-0000-0000F5040000}"/>
    <cellStyle name="Komma 3 2 4 4 2" xfId="1520" xr:uid="{00000000-0005-0000-0000-0000F6040000}"/>
    <cellStyle name="Komma 3 2 4 4 3" xfId="2289" xr:uid="{00000000-0005-0000-0000-0000F7040000}"/>
    <cellStyle name="Komma 3 2 4 5" xfId="323" xr:uid="{00000000-0005-0000-0000-0000F8040000}"/>
    <cellStyle name="Komma 3 2 4 6" xfId="1008" xr:uid="{00000000-0005-0000-0000-0000F9040000}"/>
    <cellStyle name="Komma 3 2 4 7" xfId="1263" xr:uid="{00000000-0005-0000-0000-0000FA040000}"/>
    <cellStyle name="Komma 3 2 4 8" xfId="1778" xr:uid="{00000000-0005-0000-0000-0000FB040000}"/>
    <cellStyle name="Komma 3 2 4 9" xfId="2034" xr:uid="{00000000-0005-0000-0000-0000FC040000}"/>
    <cellStyle name="Komma 3 2 5" xfId="40" xr:uid="{00000000-0005-0000-0000-0000FD040000}"/>
    <cellStyle name="Komma 3 2 5 2" xfId="210" xr:uid="{00000000-0005-0000-0000-0000FE040000}"/>
    <cellStyle name="Komma 3 2 5 2 2" xfId="726" xr:uid="{00000000-0005-0000-0000-0000FF040000}"/>
    <cellStyle name="Komma 3 2 5 2 2 2" xfId="1665" xr:uid="{00000000-0005-0000-0000-000000050000}"/>
    <cellStyle name="Komma 3 2 5 2 2 3" xfId="2434" xr:uid="{00000000-0005-0000-0000-000001050000}"/>
    <cellStyle name="Komma 3 2 5 2 3" xfId="468" xr:uid="{00000000-0005-0000-0000-000002050000}"/>
    <cellStyle name="Komma 3 2 5 2 4" xfId="1153" xr:uid="{00000000-0005-0000-0000-000003050000}"/>
    <cellStyle name="Komma 3 2 5 2 5" xfId="1408" xr:uid="{00000000-0005-0000-0000-000004050000}"/>
    <cellStyle name="Komma 3 2 5 2 6" xfId="1923" xr:uid="{00000000-0005-0000-0000-000005050000}"/>
    <cellStyle name="Komma 3 2 5 2 7" xfId="2179" xr:uid="{00000000-0005-0000-0000-000006050000}"/>
    <cellStyle name="Komma 3 2 5 3" xfId="145" xr:uid="{00000000-0005-0000-0000-000007050000}"/>
    <cellStyle name="Komma 3 2 5 3 2" xfId="661" xr:uid="{00000000-0005-0000-0000-000008050000}"/>
    <cellStyle name="Komma 3 2 5 3 2 2" xfId="1600" xr:uid="{00000000-0005-0000-0000-000009050000}"/>
    <cellStyle name="Komma 3 2 5 3 2 3" xfId="2369" xr:uid="{00000000-0005-0000-0000-00000A050000}"/>
    <cellStyle name="Komma 3 2 5 3 3" xfId="403" xr:uid="{00000000-0005-0000-0000-00000B050000}"/>
    <cellStyle name="Komma 3 2 5 3 4" xfId="1088" xr:uid="{00000000-0005-0000-0000-00000C050000}"/>
    <cellStyle name="Komma 3 2 5 3 5" xfId="1343" xr:uid="{00000000-0005-0000-0000-00000D050000}"/>
    <cellStyle name="Komma 3 2 5 3 6" xfId="1858" xr:uid="{00000000-0005-0000-0000-00000E050000}"/>
    <cellStyle name="Komma 3 2 5 3 7" xfId="2114" xr:uid="{00000000-0005-0000-0000-00000F050000}"/>
    <cellStyle name="Komma 3 2 5 4" xfId="556" xr:uid="{00000000-0005-0000-0000-000010050000}"/>
    <cellStyle name="Komma 3 2 5 4 2" xfId="1495" xr:uid="{00000000-0005-0000-0000-000011050000}"/>
    <cellStyle name="Komma 3 2 5 4 3" xfId="2264" xr:uid="{00000000-0005-0000-0000-000012050000}"/>
    <cellStyle name="Komma 3 2 5 5" xfId="298" xr:uid="{00000000-0005-0000-0000-000013050000}"/>
    <cellStyle name="Komma 3 2 5 6" xfId="983" xr:uid="{00000000-0005-0000-0000-000014050000}"/>
    <cellStyle name="Komma 3 2 5 7" xfId="1238" xr:uid="{00000000-0005-0000-0000-000015050000}"/>
    <cellStyle name="Komma 3 2 5 8" xfId="1753" xr:uid="{00000000-0005-0000-0000-000016050000}"/>
    <cellStyle name="Komma 3 2 5 9" xfId="2009" xr:uid="{00000000-0005-0000-0000-000017050000}"/>
    <cellStyle name="Komma 3 2 6" xfId="181" xr:uid="{00000000-0005-0000-0000-000018050000}"/>
    <cellStyle name="Komma 3 2 6 2" xfId="697" xr:uid="{00000000-0005-0000-0000-000019050000}"/>
    <cellStyle name="Komma 3 2 6 2 2" xfId="1636" xr:uid="{00000000-0005-0000-0000-00001A050000}"/>
    <cellStyle name="Komma 3 2 6 2 3" xfId="2405" xr:uid="{00000000-0005-0000-0000-00001B050000}"/>
    <cellStyle name="Komma 3 2 6 3" xfId="439" xr:uid="{00000000-0005-0000-0000-00001C050000}"/>
    <cellStyle name="Komma 3 2 6 4" xfId="1124" xr:uid="{00000000-0005-0000-0000-00001D050000}"/>
    <cellStyle name="Komma 3 2 6 5" xfId="1379" xr:uid="{00000000-0005-0000-0000-00001E050000}"/>
    <cellStyle name="Komma 3 2 6 6" xfId="1894" xr:uid="{00000000-0005-0000-0000-00001F050000}"/>
    <cellStyle name="Komma 3 2 6 7" xfId="2150" xr:uid="{00000000-0005-0000-0000-000020050000}"/>
    <cellStyle name="Komma 3 2 7" xfId="93" xr:uid="{00000000-0005-0000-0000-000021050000}"/>
    <cellStyle name="Komma 3 2 7 2" xfId="609" xr:uid="{00000000-0005-0000-0000-000022050000}"/>
    <cellStyle name="Komma 3 2 7 2 2" xfId="1548" xr:uid="{00000000-0005-0000-0000-000023050000}"/>
    <cellStyle name="Komma 3 2 7 2 3" xfId="2317" xr:uid="{00000000-0005-0000-0000-000024050000}"/>
    <cellStyle name="Komma 3 2 7 3" xfId="351" xr:uid="{00000000-0005-0000-0000-000025050000}"/>
    <cellStyle name="Komma 3 2 7 4" xfId="1036" xr:uid="{00000000-0005-0000-0000-000026050000}"/>
    <cellStyle name="Komma 3 2 7 5" xfId="1291" xr:uid="{00000000-0005-0000-0000-000027050000}"/>
    <cellStyle name="Komma 3 2 7 6" xfId="1806" xr:uid="{00000000-0005-0000-0000-000028050000}"/>
    <cellStyle name="Komma 3 2 7 7" xfId="2062" xr:uid="{00000000-0005-0000-0000-000029050000}"/>
    <cellStyle name="Komma 3 2 8" xfId="527" xr:uid="{00000000-0005-0000-0000-00002A050000}"/>
    <cellStyle name="Komma 3 2 8 2" xfId="1466" xr:uid="{00000000-0005-0000-0000-00002B050000}"/>
    <cellStyle name="Komma 3 2 8 3" xfId="2235" xr:uid="{00000000-0005-0000-0000-00002C050000}"/>
    <cellStyle name="Komma 3 2 9" xfId="269" xr:uid="{00000000-0005-0000-0000-00002D050000}"/>
    <cellStyle name="Komma 3 3" xfId="7" xr:uid="{00000000-0005-0000-0000-00002E050000}"/>
    <cellStyle name="Komma 3 3 10" xfId="950" xr:uid="{00000000-0005-0000-0000-00002F050000}"/>
    <cellStyle name="Komma 3 3 11" xfId="1205" xr:uid="{00000000-0005-0000-0000-000030050000}"/>
    <cellStyle name="Komma 3 3 12" xfId="1720" xr:uid="{00000000-0005-0000-0000-000031050000}"/>
    <cellStyle name="Komma 3 3 13" xfId="1976" xr:uid="{00000000-0005-0000-0000-000032050000}"/>
    <cellStyle name="Komma 3 3 2" xfId="27" xr:uid="{00000000-0005-0000-0000-000033050000}"/>
    <cellStyle name="Komma 3 3 2 10" xfId="1740" xr:uid="{00000000-0005-0000-0000-000034050000}"/>
    <cellStyle name="Komma 3 3 2 11" xfId="1996" xr:uid="{00000000-0005-0000-0000-000035050000}"/>
    <cellStyle name="Komma 3 3 2 2" xfId="81" xr:uid="{00000000-0005-0000-0000-000036050000}"/>
    <cellStyle name="Komma 3 3 2 2 2" xfId="251" xr:uid="{00000000-0005-0000-0000-000037050000}"/>
    <cellStyle name="Komma 3 3 2 2 2 2" xfId="767" xr:uid="{00000000-0005-0000-0000-000038050000}"/>
    <cellStyle name="Komma 3 3 2 2 2 2 2" xfId="1706" xr:uid="{00000000-0005-0000-0000-000039050000}"/>
    <cellStyle name="Komma 3 3 2 2 2 2 3" xfId="2475" xr:uid="{00000000-0005-0000-0000-00003A050000}"/>
    <cellStyle name="Komma 3 3 2 2 2 3" xfId="509" xr:uid="{00000000-0005-0000-0000-00003B050000}"/>
    <cellStyle name="Komma 3 3 2 2 2 4" xfId="1194" xr:uid="{00000000-0005-0000-0000-00003C050000}"/>
    <cellStyle name="Komma 3 3 2 2 2 5" xfId="1449" xr:uid="{00000000-0005-0000-0000-00003D050000}"/>
    <cellStyle name="Komma 3 3 2 2 2 6" xfId="1964" xr:uid="{00000000-0005-0000-0000-00003E050000}"/>
    <cellStyle name="Komma 3 3 2 2 2 7" xfId="2220" xr:uid="{00000000-0005-0000-0000-00003F050000}"/>
    <cellStyle name="Komma 3 3 2 2 3" xfId="135" xr:uid="{00000000-0005-0000-0000-000040050000}"/>
    <cellStyle name="Komma 3 3 2 2 3 2" xfId="651" xr:uid="{00000000-0005-0000-0000-000041050000}"/>
    <cellStyle name="Komma 3 3 2 2 3 2 2" xfId="1590" xr:uid="{00000000-0005-0000-0000-000042050000}"/>
    <cellStyle name="Komma 3 3 2 2 3 2 3" xfId="2359" xr:uid="{00000000-0005-0000-0000-000043050000}"/>
    <cellStyle name="Komma 3 3 2 2 3 3" xfId="393" xr:uid="{00000000-0005-0000-0000-000044050000}"/>
    <cellStyle name="Komma 3 3 2 2 3 4" xfId="1078" xr:uid="{00000000-0005-0000-0000-000045050000}"/>
    <cellStyle name="Komma 3 3 2 2 3 5" xfId="1333" xr:uid="{00000000-0005-0000-0000-000046050000}"/>
    <cellStyle name="Komma 3 3 2 2 3 6" xfId="1848" xr:uid="{00000000-0005-0000-0000-000047050000}"/>
    <cellStyle name="Komma 3 3 2 2 3 7" xfId="2104" xr:uid="{00000000-0005-0000-0000-000048050000}"/>
    <cellStyle name="Komma 3 3 2 2 4" xfId="597" xr:uid="{00000000-0005-0000-0000-000049050000}"/>
    <cellStyle name="Komma 3 3 2 2 4 2" xfId="1536" xr:uid="{00000000-0005-0000-0000-00004A050000}"/>
    <cellStyle name="Komma 3 3 2 2 4 3" xfId="2305" xr:uid="{00000000-0005-0000-0000-00004B050000}"/>
    <cellStyle name="Komma 3 3 2 2 5" xfId="339" xr:uid="{00000000-0005-0000-0000-00004C050000}"/>
    <cellStyle name="Komma 3 3 2 2 6" xfId="1024" xr:uid="{00000000-0005-0000-0000-00004D050000}"/>
    <cellStyle name="Komma 3 3 2 2 7" xfId="1279" xr:uid="{00000000-0005-0000-0000-00004E050000}"/>
    <cellStyle name="Komma 3 3 2 2 8" xfId="1794" xr:uid="{00000000-0005-0000-0000-00004F050000}"/>
    <cellStyle name="Komma 3 3 2 2 9" xfId="2050" xr:uid="{00000000-0005-0000-0000-000050050000}"/>
    <cellStyle name="Komma 3 3 2 3" xfId="48" xr:uid="{00000000-0005-0000-0000-000051050000}"/>
    <cellStyle name="Komma 3 3 2 3 2" xfId="218" xr:uid="{00000000-0005-0000-0000-000052050000}"/>
    <cellStyle name="Komma 3 3 2 3 2 2" xfId="734" xr:uid="{00000000-0005-0000-0000-000053050000}"/>
    <cellStyle name="Komma 3 3 2 3 2 2 2" xfId="1673" xr:uid="{00000000-0005-0000-0000-000054050000}"/>
    <cellStyle name="Komma 3 3 2 3 2 2 3" xfId="2442" xr:uid="{00000000-0005-0000-0000-000055050000}"/>
    <cellStyle name="Komma 3 3 2 3 2 3" xfId="476" xr:uid="{00000000-0005-0000-0000-000056050000}"/>
    <cellStyle name="Komma 3 3 2 3 2 4" xfId="1161" xr:uid="{00000000-0005-0000-0000-000057050000}"/>
    <cellStyle name="Komma 3 3 2 3 2 5" xfId="1416" xr:uid="{00000000-0005-0000-0000-000058050000}"/>
    <cellStyle name="Komma 3 3 2 3 2 6" xfId="1931" xr:uid="{00000000-0005-0000-0000-000059050000}"/>
    <cellStyle name="Komma 3 3 2 3 2 7" xfId="2187" xr:uid="{00000000-0005-0000-0000-00005A050000}"/>
    <cellStyle name="Komma 3 3 2 3 3" xfId="150" xr:uid="{00000000-0005-0000-0000-00005B050000}"/>
    <cellStyle name="Komma 3 3 2 3 3 2" xfId="666" xr:uid="{00000000-0005-0000-0000-00005C050000}"/>
    <cellStyle name="Komma 3 3 2 3 3 2 2" xfId="1605" xr:uid="{00000000-0005-0000-0000-00005D050000}"/>
    <cellStyle name="Komma 3 3 2 3 3 2 3" xfId="2374" xr:uid="{00000000-0005-0000-0000-00005E050000}"/>
    <cellStyle name="Komma 3 3 2 3 3 3" xfId="408" xr:uid="{00000000-0005-0000-0000-00005F050000}"/>
    <cellStyle name="Komma 3 3 2 3 3 4" xfId="1093" xr:uid="{00000000-0005-0000-0000-000060050000}"/>
    <cellStyle name="Komma 3 3 2 3 3 5" xfId="1348" xr:uid="{00000000-0005-0000-0000-000061050000}"/>
    <cellStyle name="Komma 3 3 2 3 3 6" xfId="1863" xr:uid="{00000000-0005-0000-0000-000062050000}"/>
    <cellStyle name="Komma 3 3 2 3 3 7" xfId="2119" xr:uid="{00000000-0005-0000-0000-000063050000}"/>
    <cellStyle name="Komma 3 3 2 3 4" xfId="564" xr:uid="{00000000-0005-0000-0000-000064050000}"/>
    <cellStyle name="Komma 3 3 2 3 4 2" xfId="1503" xr:uid="{00000000-0005-0000-0000-000065050000}"/>
    <cellStyle name="Komma 3 3 2 3 4 3" xfId="2272" xr:uid="{00000000-0005-0000-0000-000066050000}"/>
    <cellStyle name="Komma 3 3 2 3 5" xfId="306" xr:uid="{00000000-0005-0000-0000-000067050000}"/>
    <cellStyle name="Komma 3 3 2 3 6" xfId="991" xr:uid="{00000000-0005-0000-0000-000068050000}"/>
    <cellStyle name="Komma 3 3 2 3 7" xfId="1246" xr:uid="{00000000-0005-0000-0000-000069050000}"/>
    <cellStyle name="Komma 3 3 2 3 8" xfId="1761" xr:uid="{00000000-0005-0000-0000-00006A050000}"/>
    <cellStyle name="Komma 3 3 2 3 9" xfId="2017" xr:uid="{00000000-0005-0000-0000-00006B050000}"/>
    <cellStyle name="Komma 3 3 2 4" xfId="197" xr:uid="{00000000-0005-0000-0000-00006C050000}"/>
    <cellStyle name="Komma 3 3 2 4 2" xfId="713" xr:uid="{00000000-0005-0000-0000-00006D050000}"/>
    <cellStyle name="Komma 3 3 2 4 2 2" xfId="1652" xr:uid="{00000000-0005-0000-0000-00006E050000}"/>
    <cellStyle name="Komma 3 3 2 4 2 3" xfId="2421" xr:uid="{00000000-0005-0000-0000-00006F050000}"/>
    <cellStyle name="Komma 3 3 2 4 3" xfId="455" xr:uid="{00000000-0005-0000-0000-000070050000}"/>
    <cellStyle name="Komma 3 3 2 4 4" xfId="1140" xr:uid="{00000000-0005-0000-0000-000071050000}"/>
    <cellStyle name="Komma 3 3 2 4 5" xfId="1395" xr:uid="{00000000-0005-0000-0000-000072050000}"/>
    <cellStyle name="Komma 3 3 2 4 6" xfId="1910" xr:uid="{00000000-0005-0000-0000-000073050000}"/>
    <cellStyle name="Komma 3 3 2 4 7" xfId="2166" xr:uid="{00000000-0005-0000-0000-000074050000}"/>
    <cellStyle name="Komma 3 3 2 5" xfId="103" xr:uid="{00000000-0005-0000-0000-000075050000}"/>
    <cellStyle name="Komma 3 3 2 5 2" xfId="619" xr:uid="{00000000-0005-0000-0000-000076050000}"/>
    <cellStyle name="Komma 3 3 2 5 2 2" xfId="1558" xr:uid="{00000000-0005-0000-0000-000077050000}"/>
    <cellStyle name="Komma 3 3 2 5 2 3" xfId="2327" xr:uid="{00000000-0005-0000-0000-000078050000}"/>
    <cellStyle name="Komma 3 3 2 5 3" xfId="361" xr:uid="{00000000-0005-0000-0000-000079050000}"/>
    <cellStyle name="Komma 3 3 2 5 4" xfId="1046" xr:uid="{00000000-0005-0000-0000-00007A050000}"/>
    <cellStyle name="Komma 3 3 2 5 5" xfId="1301" xr:uid="{00000000-0005-0000-0000-00007B050000}"/>
    <cellStyle name="Komma 3 3 2 5 6" xfId="1816" xr:uid="{00000000-0005-0000-0000-00007C050000}"/>
    <cellStyle name="Komma 3 3 2 5 7" xfId="2072" xr:uid="{00000000-0005-0000-0000-00007D050000}"/>
    <cellStyle name="Komma 3 3 2 6" xfId="543" xr:uid="{00000000-0005-0000-0000-00007E050000}"/>
    <cellStyle name="Komma 3 3 2 6 2" xfId="1482" xr:uid="{00000000-0005-0000-0000-00007F050000}"/>
    <cellStyle name="Komma 3 3 2 6 3" xfId="2251" xr:uid="{00000000-0005-0000-0000-000080050000}"/>
    <cellStyle name="Komma 3 3 2 7" xfId="285" xr:uid="{00000000-0005-0000-0000-000081050000}"/>
    <cellStyle name="Komma 3 3 2 8" xfId="970" xr:uid="{00000000-0005-0000-0000-000082050000}"/>
    <cellStyle name="Komma 3 3 2 9" xfId="1225" xr:uid="{00000000-0005-0000-0000-000083050000}"/>
    <cellStyle name="Komma 3 3 3" xfId="16" xr:uid="{00000000-0005-0000-0000-000084050000}"/>
    <cellStyle name="Komma 3 3 3 10" xfId="1985" xr:uid="{00000000-0005-0000-0000-000085050000}"/>
    <cellStyle name="Komma 3 3 3 2" xfId="70" xr:uid="{00000000-0005-0000-0000-000086050000}"/>
    <cellStyle name="Komma 3 3 3 2 2" xfId="240" xr:uid="{00000000-0005-0000-0000-000087050000}"/>
    <cellStyle name="Komma 3 3 3 2 2 2" xfId="756" xr:uid="{00000000-0005-0000-0000-000088050000}"/>
    <cellStyle name="Komma 3 3 3 2 2 2 2" xfId="1695" xr:uid="{00000000-0005-0000-0000-000089050000}"/>
    <cellStyle name="Komma 3 3 3 2 2 2 3" xfId="2464" xr:uid="{00000000-0005-0000-0000-00008A050000}"/>
    <cellStyle name="Komma 3 3 3 2 2 3" xfId="498" xr:uid="{00000000-0005-0000-0000-00008B050000}"/>
    <cellStyle name="Komma 3 3 3 2 2 4" xfId="1183" xr:uid="{00000000-0005-0000-0000-00008C050000}"/>
    <cellStyle name="Komma 3 3 3 2 2 5" xfId="1438" xr:uid="{00000000-0005-0000-0000-00008D050000}"/>
    <cellStyle name="Komma 3 3 3 2 2 6" xfId="1953" xr:uid="{00000000-0005-0000-0000-00008E050000}"/>
    <cellStyle name="Komma 3 3 3 2 2 7" xfId="2209" xr:uid="{00000000-0005-0000-0000-00008F050000}"/>
    <cellStyle name="Komma 3 3 3 2 3" xfId="167" xr:uid="{00000000-0005-0000-0000-000090050000}"/>
    <cellStyle name="Komma 3 3 3 2 3 2" xfId="683" xr:uid="{00000000-0005-0000-0000-000091050000}"/>
    <cellStyle name="Komma 3 3 3 2 3 2 2" xfId="1622" xr:uid="{00000000-0005-0000-0000-000092050000}"/>
    <cellStyle name="Komma 3 3 3 2 3 2 3" xfId="2391" xr:uid="{00000000-0005-0000-0000-000093050000}"/>
    <cellStyle name="Komma 3 3 3 2 3 3" xfId="425" xr:uid="{00000000-0005-0000-0000-000094050000}"/>
    <cellStyle name="Komma 3 3 3 2 3 4" xfId="1110" xr:uid="{00000000-0005-0000-0000-000095050000}"/>
    <cellStyle name="Komma 3 3 3 2 3 5" xfId="1365" xr:uid="{00000000-0005-0000-0000-000096050000}"/>
    <cellStyle name="Komma 3 3 3 2 3 6" xfId="1880" xr:uid="{00000000-0005-0000-0000-000097050000}"/>
    <cellStyle name="Komma 3 3 3 2 3 7" xfId="2136" xr:uid="{00000000-0005-0000-0000-000098050000}"/>
    <cellStyle name="Komma 3 3 3 2 4" xfId="586" xr:uid="{00000000-0005-0000-0000-000099050000}"/>
    <cellStyle name="Komma 3 3 3 2 4 2" xfId="1525" xr:uid="{00000000-0005-0000-0000-00009A050000}"/>
    <cellStyle name="Komma 3 3 3 2 4 3" xfId="2294" xr:uid="{00000000-0005-0000-0000-00009B050000}"/>
    <cellStyle name="Komma 3 3 3 2 5" xfId="328" xr:uid="{00000000-0005-0000-0000-00009C050000}"/>
    <cellStyle name="Komma 3 3 3 2 6" xfId="1013" xr:uid="{00000000-0005-0000-0000-00009D050000}"/>
    <cellStyle name="Komma 3 3 3 2 7" xfId="1268" xr:uid="{00000000-0005-0000-0000-00009E050000}"/>
    <cellStyle name="Komma 3 3 3 2 8" xfId="1783" xr:uid="{00000000-0005-0000-0000-00009F050000}"/>
    <cellStyle name="Komma 3 3 3 2 9" xfId="2039" xr:uid="{00000000-0005-0000-0000-0000A0050000}"/>
    <cellStyle name="Komma 3 3 3 3" xfId="186" xr:uid="{00000000-0005-0000-0000-0000A1050000}"/>
    <cellStyle name="Komma 3 3 3 3 2" xfId="702" xr:uid="{00000000-0005-0000-0000-0000A2050000}"/>
    <cellStyle name="Komma 3 3 3 3 2 2" xfId="1641" xr:uid="{00000000-0005-0000-0000-0000A3050000}"/>
    <cellStyle name="Komma 3 3 3 3 2 3" xfId="2410" xr:uid="{00000000-0005-0000-0000-0000A4050000}"/>
    <cellStyle name="Komma 3 3 3 3 3" xfId="444" xr:uid="{00000000-0005-0000-0000-0000A5050000}"/>
    <cellStyle name="Komma 3 3 3 3 4" xfId="1129" xr:uid="{00000000-0005-0000-0000-0000A6050000}"/>
    <cellStyle name="Komma 3 3 3 3 5" xfId="1384" xr:uid="{00000000-0005-0000-0000-0000A7050000}"/>
    <cellStyle name="Komma 3 3 3 3 6" xfId="1899" xr:uid="{00000000-0005-0000-0000-0000A8050000}"/>
    <cellStyle name="Komma 3 3 3 3 7" xfId="2155" xr:uid="{00000000-0005-0000-0000-0000A9050000}"/>
    <cellStyle name="Komma 3 3 3 4" xfId="124" xr:uid="{00000000-0005-0000-0000-0000AA050000}"/>
    <cellStyle name="Komma 3 3 3 4 2" xfId="640" xr:uid="{00000000-0005-0000-0000-0000AB050000}"/>
    <cellStyle name="Komma 3 3 3 4 2 2" xfId="1579" xr:uid="{00000000-0005-0000-0000-0000AC050000}"/>
    <cellStyle name="Komma 3 3 3 4 2 3" xfId="2348" xr:uid="{00000000-0005-0000-0000-0000AD050000}"/>
    <cellStyle name="Komma 3 3 3 4 3" xfId="382" xr:uid="{00000000-0005-0000-0000-0000AE050000}"/>
    <cellStyle name="Komma 3 3 3 4 4" xfId="1067" xr:uid="{00000000-0005-0000-0000-0000AF050000}"/>
    <cellStyle name="Komma 3 3 3 4 5" xfId="1322" xr:uid="{00000000-0005-0000-0000-0000B0050000}"/>
    <cellStyle name="Komma 3 3 3 4 6" xfId="1837" xr:uid="{00000000-0005-0000-0000-0000B1050000}"/>
    <cellStyle name="Komma 3 3 3 4 7" xfId="2093" xr:uid="{00000000-0005-0000-0000-0000B2050000}"/>
    <cellStyle name="Komma 3 3 3 5" xfId="532" xr:uid="{00000000-0005-0000-0000-0000B3050000}"/>
    <cellStyle name="Komma 3 3 3 5 2" xfId="1471" xr:uid="{00000000-0005-0000-0000-0000B4050000}"/>
    <cellStyle name="Komma 3 3 3 5 3" xfId="2240" xr:uid="{00000000-0005-0000-0000-0000B5050000}"/>
    <cellStyle name="Komma 3 3 3 6" xfId="274" xr:uid="{00000000-0005-0000-0000-0000B6050000}"/>
    <cellStyle name="Komma 3 3 3 7" xfId="959" xr:uid="{00000000-0005-0000-0000-0000B7050000}"/>
    <cellStyle name="Komma 3 3 3 8" xfId="1214" xr:uid="{00000000-0005-0000-0000-0000B8050000}"/>
    <cellStyle name="Komma 3 3 3 9" xfId="1729" xr:uid="{00000000-0005-0000-0000-0000B9050000}"/>
    <cellStyle name="Komma 3 3 4" xfId="61" xr:uid="{00000000-0005-0000-0000-0000BA050000}"/>
    <cellStyle name="Komma 3 3 4 2" xfId="231" xr:uid="{00000000-0005-0000-0000-0000BB050000}"/>
    <cellStyle name="Komma 3 3 4 2 2" xfId="747" xr:uid="{00000000-0005-0000-0000-0000BC050000}"/>
    <cellStyle name="Komma 3 3 4 2 2 2" xfId="1686" xr:uid="{00000000-0005-0000-0000-0000BD050000}"/>
    <cellStyle name="Komma 3 3 4 2 2 3" xfId="2455" xr:uid="{00000000-0005-0000-0000-0000BE050000}"/>
    <cellStyle name="Komma 3 3 4 2 3" xfId="489" xr:uid="{00000000-0005-0000-0000-0000BF050000}"/>
    <cellStyle name="Komma 3 3 4 2 4" xfId="1174" xr:uid="{00000000-0005-0000-0000-0000C0050000}"/>
    <cellStyle name="Komma 3 3 4 2 5" xfId="1429" xr:uid="{00000000-0005-0000-0000-0000C1050000}"/>
    <cellStyle name="Komma 3 3 4 2 6" xfId="1944" xr:uid="{00000000-0005-0000-0000-0000C2050000}"/>
    <cellStyle name="Komma 3 3 4 2 7" xfId="2200" xr:uid="{00000000-0005-0000-0000-0000C3050000}"/>
    <cellStyle name="Komma 3 3 4 3" xfId="115" xr:uid="{00000000-0005-0000-0000-0000C4050000}"/>
    <cellStyle name="Komma 3 3 4 3 2" xfId="631" xr:uid="{00000000-0005-0000-0000-0000C5050000}"/>
    <cellStyle name="Komma 3 3 4 3 2 2" xfId="1570" xr:uid="{00000000-0005-0000-0000-0000C6050000}"/>
    <cellStyle name="Komma 3 3 4 3 2 3" xfId="2339" xr:uid="{00000000-0005-0000-0000-0000C7050000}"/>
    <cellStyle name="Komma 3 3 4 3 3" xfId="373" xr:uid="{00000000-0005-0000-0000-0000C8050000}"/>
    <cellStyle name="Komma 3 3 4 3 4" xfId="1058" xr:uid="{00000000-0005-0000-0000-0000C9050000}"/>
    <cellStyle name="Komma 3 3 4 3 5" xfId="1313" xr:uid="{00000000-0005-0000-0000-0000CA050000}"/>
    <cellStyle name="Komma 3 3 4 3 6" xfId="1828" xr:uid="{00000000-0005-0000-0000-0000CB050000}"/>
    <cellStyle name="Komma 3 3 4 3 7" xfId="2084" xr:uid="{00000000-0005-0000-0000-0000CC050000}"/>
    <cellStyle name="Komma 3 3 4 4" xfId="577" xr:uid="{00000000-0005-0000-0000-0000CD050000}"/>
    <cellStyle name="Komma 3 3 4 4 2" xfId="1516" xr:uid="{00000000-0005-0000-0000-0000CE050000}"/>
    <cellStyle name="Komma 3 3 4 4 3" xfId="2285" xr:uid="{00000000-0005-0000-0000-0000CF050000}"/>
    <cellStyle name="Komma 3 3 4 5" xfId="319" xr:uid="{00000000-0005-0000-0000-0000D0050000}"/>
    <cellStyle name="Komma 3 3 4 6" xfId="1004" xr:uid="{00000000-0005-0000-0000-0000D1050000}"/>
    <cellStyle name="Komma 3 3 4 7" xfId="1259" xr:uid="{00000000-0005-0000-0000-0000D2050000}"/>
    <cellStyle name="Komma 3 3 4 8" xfId="1774" xr:uid="{00000000-0005-0000-0000-0000D3050000}"/>
    <cellStyle name="Komma 3 3 4 9" xfId="2030" xr:uid="{00000000-0005-0000-0000-0000D4050000}"/>
    <cellStyle name="Komma 3 3 5" xfId="37" xr:uid="{00000000-0005-0000-0000-0000D5050000}"/>
    <cellStyle name="Komma 3 3 5 2" xfId="207" xr:uid="{00000000-0005-0000-0000-0000D6050000}"/>
    <cellStyle name="Komma 3 3 5 2 2" xfId="723" xr:uid="{00000000-0005-0000-0000-0000D7050000}"/>
    <cellStyle name="Komma 3 3 5 2 2 2" xfId="1662" xr:uid="{00000000-0005-0000-0000-0000D8050000}"/>
    <cellStyle name="Komma 3 3 5 2 2 3" xfId="2431" xr:uid="{00000000-0005-0000-0000-0000D9050000}"/>
    <cellStyle name="Komma 3 3 5 2 3" xfId="465" xr:uid="{00000000-0005-0000-0000-0000DA050000}"/>
    <cellStyle name="Komma 3 3 5 2 4" xfId="1150" xr:uid="{00000000-0005-0000-0000-0000DB050000}"/>
    <cellStyle name="Komma 3 3 5 2 5" xfId="1405" xr:uid="{00000000-0005-0000-0000-0000DC050000}"/>
    <cellStyle name="Komma 3 3 5 2 6" xfId="1920" xr:uid="{00000000-0005-0000-0000-0000DD050000}"/>
    <cellStyle name="Komma 3 3 5 2 7" xfId="2176" xr:uid="{00000000-0005-0000-0000-0000DE050000}"/>
    <cellStyle name="Komma 3 3 5 3" xfId="158" xr:uid="{00000000-0005-0000-0000-0000DF050000}"/>
    <cellStyle name="Komma 3 3 5 3 2" xfId="674" xr:uid="{00000000-0005-0000-0000-0000E0050000}"/>
    <cellStyle name="Komma 3 3 5 3 2 2" xfId="1613" xr:uid="{00000000-0005-0000-0000-0000E1050000}"/>
    <cellStyle name="Komma 3 3 5 3 2 3" xfId="2382" xr:uid="{00000000-0005-0000-0000-0000E2050000}"/>
    <cellStyle name="Komma 3 3 5 3 3" xfId="416" xr:uid="{00000000-0005-0000-0000-0000E3050000}"/>
    <cellStyle name="Komma 3 3 5 3 4" xfId="1101" xr:uid="{00000000-0005-0000-0000-0000E4050000}"/>
    <cellStyle name="Komma 3 3 5 3 5" xfId="1356" xr:uid="{00000000-0005-0000-0000-0000E5050000}"/>
    <cellStyle name="Komma 3 3 5 3 6" xfId="1871" xr:uid="{00000000-0005-0000-0000-0000E6050000}"/>
    <cellStyle name="Komma 3 3 5 3 7" xfId="2127" xr:uid="{00000000-0005-0000-0000-0000E7050000}"/>
    <cellStyle name="Komma 3 3 5 4" xfId="553" xr:uid="{00000000-0005-0000-0000-0000E8050000}"/>
    <cellStyle name="Komma 3 3 5 4 2" xfId="1492" xr:uid="{00000000-0005-0000-0000-0000E9050000}"/>
    <cellStyle name="Komma 3 3 5 4 3" xfId="2261" xr:uid="{00000000-0005-0000-0000-0000EA050000}"/>
    <cellStyle name="Komma 3 3 5 5" xfId="295" xr:uid="{00000000-0005-0000-0000-0000EB050000}"/>
    <cellStyle name="Komma 3 3 5 6" xfId="980" xr:uid="{00000000-0005-0000-0000-0000EC050000}"/>
    <cellStyle name="Komma 3 3 5 7" xfId="1235" xr:uid="{00000000-0005-0000-0000-0000ED050000}"/>
    <cellStyle name="Komma 3 3 5 8" xfId="1750" xr:uid="{00000000-0005-0000-0000-0000EE050000}"/>
    <cellStyle name="Komma 3 3 5 9" xfId="2006" xr:uid="{00000000-0005-0000-0000-0000EF050000}"/>
    <cellStyle name="Komma 3 3 6" xfId="177" xr:uid="{00000000-0005-0000-0000-0000F0050000}"/>
    <cellStyle name="Komma 3 3 6 2" xfId="693" xr:uid="{00000000-0005-0000-0000-0000F1050000}"/>
    <cellStyle name="Komma 3 3 6 2 2" xfId="1632" xr:uid="{00000000-0005-0000-0000-0000F2050000}"/>
    <cellStyle name="Komma 3 3 6 2 3" xfId="2401" xr:uid="{00000000-0005-0000-0000-0000F3050000}"/>
    <cellStyle name="Komma 3 3 6 3" xfId="435" xr:uid="{00000000-0005-0000-0000-0000F4050000}"/>
    <cellStyle name="Komma 3 3 6 4" xfId="1120" xr:uid="{00000000-0005-0000-0000-0000F5050000}"/>
    <cellStyle name="Komma 3 3 6 5" xfId="1375" xr:uid="{00000000-0005-0000-0000-0000F6050000}"/>
    <cellStyle name="Komma 3 3 6 6" xfId="1890" xr:uid="{00000000-0005-0000-0000-0000F7050000}"/>
    <cellStyle name="Komma 3 3 6 7" xfId="2146" xr:uid="{00000000-0005-0000-0000-0000F8050000}"/>
    <cellStyle name="Komma 3 3 7" xfId="96" xr:uid="{00000000-0005-0000-0000-0000F9050000}"/>
    <cellStyle name="Komma 3 3 7 2" xfId="612" xr:uid="{00000000-0005-0000-0000-0000FA050000}"/>
    <cellStyle name="Komma 3 3 7 2 2" xfId="1551" xr:uid="{00000000-0005-0000-0000-0000FB050000}"/>
    <cellStyle name="Komma 3 3 7 2 3" xfId="2320" xr:uid="{00000000-0005-0000-0000-0000FC050000}"/>
    <cellStyle name="Komma 3 3 7 3" xfId="354" xr:uid="{00000000-0005-0000-0000-0000FD050000}"/>
    <cellStyle name="Komma 3 3 7 4" xfId="1039" xr:uid="{00000000-0005-0000-0000-0000FE050000}"/>
    <cellStyle name="Komma 3 3 7 5" xfId="1294" xr:uid="{00000000-0005-0000-0000-0000FF050000}"/>
    <cellStyle name="Komma 3 3 7 6" xfId="1809" xr:uid="{00000000-0005-0000-0000-000000060000}"/>
    <cellStyle name="Komma 3 3 7 7" xfId="2065" xr:uid="{00000000-0005-0000-0000-000001060000}"/>
    <cellStyle name="Komma 3 3 8" xfId="523" xr:uid="{00000000-0005-0000-0000-000002060000}"/>
    <cellStyle name="Komma 3 3 8 2" xfId="1462" xr:uid="{00000000-0005-0000-0000-000003060000}"/>
    <cellStyle name="Komma 3 3 8 3" xfId="2231" xr:uid="{00000000-0005-0000-0000-000004060000}"/>
    <cellStyle name="Komma 3 3 9" xfId="265" xr:uid="{00000000-0005-0000-0000-000005060000}"/>
    <cellStyle name="Komma 3 4" xfId="24" xr:uid="{00000000-0005-0000-0000-000006060000}"/>
    <cellStyle name="Komma 3 4 10" xfId="1737" xr:uid="{00000000-0005-0000-0000-000007060000}"/>
    <cellStyle name="Komma 3 4 11" xfId="1993" xr:uid="{00000000-0005-0000-0000-000008060000}"/>
    <cellStyle name="Komma 3 4 2" xfId="78" xr:uid="{00000000-0005-0000-0000-000009060000}"/>
    <cellStyle name="Komma 3 4 2 2" xfId="248" xr:uid="{00000000-0005-0000-0000-00000A060000}"/>
    <cellStyle name="Komma 3 4 2 2 2" xfId="764" xr:uid="{00000000-0005-0000-0000-00000B060000}"/>
    <cellStyle name="Komma 3 4 2 2 2 2" xfId="1703" xr:uid="{00000000-0005-0000-0000-00000C060000}"/>
    <cellStyle name="Komma 3 4 2 2 2 3" xfId="2472" xr:uid="{00000000-0005-0000-0000-00000D060000}"/>
    <cellStyle name="Komma 3 4 2 2 3" xfId="506" xr:uid="{00000000-0005-0000-0000-00000E060000}"/>
    <cellStyle name="Komma 3 4 2 2 4" xfId="1191" xr:uid="{00000000-0005-0000-0000-00000F060000}"/>
    <cellStyle name="Komma 3 4 2 2 5" xfId="1446" xr:uid="{00000000-0005-0000-0000-000010060000}"/>
    <cellStyle name="Komma 3 4 2 2 6" xfId="1961" xr:uid="{00000000-0005-0000-0000-000011060000}"/>
    <cellStyle name="Komma 3 4 2 2 7" xfId="2217" xr:uid="{00000000-0005-0000-0000-000012060000}"/>
    <cellStyle name="Komma 3 4 2 3" xfId="132" xr:uid="{00000000-0005-0000-0000-000013060000}"/>
    <cellStyle name="Komma 3 4 2 3 2" xfId="648" xr:uid="{00000000-0005-0000-0000-000014060000}"/>
    <cellStyle name="Komma 3 4 2 3 2 2" xfId="1587" xr:uid="{00000000-0005-0000-0000-000015060000}"/>
    <cellStyle name="Komma 3 4 2 3 2 3" xfId="2356" xr:uid="{00000000-0005-0000-0000-000016060000}"/>
    <cellStyle name="Komma 3 4 2 3 3" xfId="390" xr:uid="{00000000-0005-0000-0000-000017060000}"/>
    <cellStyle name="Komma 3 4 2 3 4" xfId="1075" xr:uid="{00000000-0005-0000-0000-000018060000}"/>
    <cellStyle name="Komma 3 4 2 3 5" xfId="1330" xr:uid="{00000000-0005-0000-0000-000019060000}"/>
    <cellStyle name="Komma 3 4 2 3 6" xfId="1845" xr:uid="{00000000-0005-0000-0000-00001A060000}"/>
    <cellStyle name="Komma 3 4 2 3 7" xfId="2101" xr:uid="{00000000-0005-0000-0000-00001B060000}"/>
    <cellStyle name="Komma 3 4 2 4" xfId="594" xr:uid="{00000000-0005-0000-0000-00001C060000}"/>
    <cellStyle name="Komma 3 4 2 4 2" xfId="1533" xr:uid="{00000000-0005-0000-0000-00001D060000}"/>
    <cellStyle name="Komma 3 4 2 4 3" xfId="2302" xr:uid="{00000000-0005-0000-0000-00001E060000}"/>
    <cellStyle name="Komma 3 4 2 5" xfId="336" xr:uid="{00000000-0005-0000-0000-00001F060000}"/>
    <cellStyle name="Komma 3 4 2 6" xfId="1021" xr:uid="{00000000-0005-0000-0000-000020060000}"/>
    <cellStyle name="Komma 3 4 2 7" xfId="1276" xr:uid="{00000000-0005-0000-0000-000021060000}"/>
    <cellStyle name="Komma 3 4 2 8" xfId="1791" xr:uid="{00000000-0005-0000-0000-000022060000}"/>
    <cellStyle name="Komma 3 4 2 9" xfId="2047" xr:uid="{00000000-0005-0000-0000-000023060000}"/>
    <cellStyle name="Komma 3 4 3" xfId="45" xr:uid="{00000000-0005-0000-0000-000024060000}"/>
    <cellStyle name="Komma 3 4 3 2" xfId="215" xr:uid="{00000000-0005-0000-0000-000025060000}"/>
    <cellStyle name="Komma 3 4 3 2 2" xfId="731" xr:uid="{00000000-0005-0000-0000-000026060000}"/>
    <cellStyle name="Komma 3 4 3 2 2 2" xfId="1670" xr:uid="{00000000-0005-0000-0000-000027060000}"/>
    <cellStyle name="Komma 3 4 3 2 2 3" xfId="2439" xr:uid="{00000000-0005-0000-0000-000028060000}"/>
    <cellStyle name="Komma 3 4 3 2 3" xfId="473" xr:uid="{00000000-0005-0000-0000-000029060000}"/>
    <cellStyle name="Komma 3 4 3 2 4" xfId="1158" xr:uid="{00000000-0005-0000-0000-00002A060000}"/>
    <cellStyle name="Komma 3 4 3 2 5" xfId="1413" xr:uid="{00000000-0005-0000-0000-00002B060000}"/>
    <cellStyle name="Komma 3 4 3 2 6" xfId="1928" xr:uid="{00000000-0005-0000-0000-00002C060000}"/>
    <cellStyle name="Komma 3 4 3 2 7" xfId="2184" xr:uid="{00000000-0005-0000-0000-00002D060000}"/>
    <cellStyle name="Komma 3 4 3 3" xfId="144" xr:uid="{00000000-0005-0000-0000-00002E060000}"/>
    <cellStyle name="Komma 3 4 3 3 2" xfId="660" xr:uid="{00000000-0005-0000-0000-00002F060000}"/>
    <cellStyle name="Komma 3 4 3 3 2 2" xfId="1599" xr:uid="{00000000-0005-0000-0000-000030060000}"/>
    <cellStyle name="Komma 3 4 3 3 2 3" xfId="2368" xr:uid="{00000000-0005-0000-0000-000031060000}"/>
    <cellStyle name="Komma 3 4 3 3 3" xfId="402" xr:uid="{00000000-0005-0000-0000-000032060000}"/>
    <cellStyle name="Komma 3 4 3 3 4" xfId="1087" xr:uid="{00000000-0005-0000-0000-000033060000}"/>
    <cellStyle name="Komma 3 4 3 3 5" xfId="1342" xr:uid="{00000000-0005-0000-0000-000034060000}"/>
    <cellStyle name="Komma 3 4 3 3 6" xfId="1857" xr:uid="{00000000-0005-0000-0000-000035060000}"/>
    <cellStyle name="Komma 3 4 3 3 7" xfId="2113" xr:uid="{00000000-0005-0000-0000-000036060000}"/>
    <cellStyle name="Komma 3 4 3 4" xfId="561" xr:uid="{00000000-0005-0000-0000-000037060000}"/>
    <cellStyle name="Komma 3 4 3 4 2" xfId="1500" xr:uid="{00000000-0005-0000-0000-000038060000}"/>
    <cellStyle name="Komma 3 4 3 4 3" xfId="2269" xr:uid="{00000000-0005-0000-0000-000039060000}"/>
    <cellStyle name="Komma 3 4 3 5" xfId="303" xr:uid="{00000000-0005-0000-0000-00003A060000}"/>
    <cellStyle name="Komma 3 4 3 6" xfId="988" xr:uid="{00000000-0005-0000-0000-00003B060000}"/>
    <cellStyle name="Komma 3 4 3 7" xfId="1243" xr:uid="{00000000-0005-0000-0000-00003C060000}"/>
    <cellStyle name="Komma 3 4 3 8" xfId="1758" xr:uid="{00000000-0005-0000-0000-00003D060000}"/>
    <cellStyle name="Komma 3 4 3 9" xfId="2014" xr:uid="{00000000-0005-0000-0000-00003E060000}"/>
    <cellStyle name="Komma 3 4 4" xfId="194" xr:uid="{00000000-0005-0000-0000-00003F060000}"/>
    <cellStyle name="Komma 3 4 4 2" xfId="710" xr:uid="{00000000-0005-0000-0000-000040060000}"/>
    <cellStyle name="Komma 3 4 4 2 2" xfId="1649" xr:uid="{00000000-0005-0000-0000-000041060000}"/>
    <cellStyle name="Komma 3 4 4 2 3" xfId="2418" xr:uid="{00000000-0005-0000-0000-000042060000}"/>
    <cellStyle name="Komma 3 4 4 3" xfId="452" xr:uid="{00000000-0005-0000-0000-000043060000}"/>
    <cellStyle name="Komma 3 4 4 4" xfId="1137" xr:uid="{00000000-0005-0000-0000-000044060000}"/>
    <cellStyle name="Komma 3 4 4 5" xfId="1392" xr:uid="{00000000-0005-0000-0000-000045060000}"/>
    <cellStyle name="Komma 3 4 4 6" xfId="1907" xr:uid="{00000000-0005-0000-0000-000046060000}"/>
    <cellStyle name="Komma 3 4 4 7" xfId="2163" xr:uid="{00000000-0005-0000-0000-000047060000}"/>
    <cellStyle name="Komma 3 4 5" xfId="100" xr:uid="{00000000-0005-0000-0000-000048060000}"/>
    <cellStyle name="Komma 3 4 5 2" xfId="616" xr:uid="{00000000-0005-0000-0000-000049060000}"/>
    <cellStyle name="Komma 3 4 5 2 2" xfId="1555" xr:uid="{00000000-0005-0000-0000-00004A060000}"/>
    <cellStyle name="Komma 3 4 5 2 3" xfId="2324" xr:uid="{00000000-0005-0000-0000-00004B060000}"/>
    <cellStyle name="Komma 3 4 5 3" xfId="358" xr:uid="{00000000-0005-0000-0000-00004C060000}"/>
    <cellStyle name="Komma 3 4 5 4" xfId="1043" xr:uid="{00000000-0005-0000-0000-00004D060000}"/>
    <cellStyle name="Komma 3 4 5 5" xfId="1298" xr:uid="{00000000-0005-0000-0000-00004E060000}"/>
    <cellStyle name="Komma 3 4 5 6" xfId="1813" xr:uid="{00000000-0005-0000-0000-00004F060000}"/>
    <cellStyle name="Komma 3 4 5 7" xfId="2069" xr:uid="{00000000-0005-0000-0000-000050060000}"/>
    <cellStyle name="Komma 3 4 6" xfId="540" xr:uid="{00000000-0005-0000-0000-000051060000}"/>
    <cellStyle name="Komma 3 4 6 2" xfId="1479" xr:uid="{00000000-0005-0000-0000-000052060000}"/>
    <cellStyle name="Komma 3 4 6 3" xfId="2248" xr:uid="{00000000-0005-0000-0000-000053060000}"/>
    <cellStyle name="Komma 3 4 7" xfId="282" xr:uid="{00000000-0005-0000-0000-000054060000}"/>
    <cellStyle name="Komma 3 4 8" xfId="967" xr:uid="{00000000-0005-0000-0000-000055060000}"/>
    <cellStyle name="Komma 3 4 9" xfId="1222" xr:uid="{00000000-0005-0000-0000-000056060000}"/>
    <cellStyle name="Komma 3 5" xfId="15" xr:uid="{00000000-0005-0000-0000-000057060000}"/>
    <cellStyle name="Komma 3 5 10" xfId="1984" xr:uid="{00000000-0005-0000-0000-000058060000}"/>
    <cellStyle name="Komma 3 5 2" xfId="69" xr:uid="{00000000-0005-0000-0000-000059060000}"/>
    <cellStyle name="Komma 3 5 2 2" xfId="239" xr:uid="{00000000-0005-0000-0000-00005A060000}"/>
    <cellStyle name="Komma 3 5 2 2 2" xfId="755" xr:uid="{00000000-0005-0000-0000-00005B060000}"/>
    <cellStyle name="Komma 3 5 2 2 2 2" xfId="1694" xr:uid="{00000000-0005-0000-0000-00005C060000}"/>
    <cellStyle name="Komma 3 5 2 2 2 3" xfId="2463" xr:uid="{00000000-0005-0000-0000-00005D060000}"/>
    <cellStyle name="Komma 3 5 2 2 3" xfId="497" xr:uid="{00000000-0005-0000-0000-00005E060000}"/>
    <cellStyle name="Komma 3 5 2 2 4" xfId="1182" xr:uid="{00000000-0005-0000-0000-00005F060000}"/>
    <cellStyle name="Komma 3 5 2 2 5" xfId="1437" xr:uid="{00000000-0005-0000-0000-000060060000}"/>
    <cellStyle name="Komma 3 5 2 2 6" xfId="1952" xr:uid="{00000000-0005-0000-0000-000061060000}"/>
    <cellStyle name="Komma 3 5 2 2 7" xfId="2208" xr:uid="{00000000-0005-0000-0000-000062060000}"/>
    <cellStyle name="Komma 3 5 2 3" xfId="166" xr:uid="{00000000-0005-0000-0000-000063060000}"/>
    <cellStyle name="Komma 3 5 2 3 2" xfId="682" xr:uid="{00000000-0005-0000-0000-000064060000}"/>
    <cellStyle name="Komma 3 5 2 3 2 2" xfId="1621" xr:uid="{00000000-0005-0000-0000-000065060000}"/>
    <cellStyle name="Komma 3 5 2 3 2 3" xfId="2390" xr:uid="{00000000-0005-0000-0000-000066060000}"/>
    <cellStyle name="Komma 3 5 2 3 3" xfId="424" xr:uid="{00000000-0005-0000-0000-000067060000}"/>
    <cellStyle name="Komma 3 5 2 3 4" xfId="1109" xr:uid="{00000000-0005-0000-0000-000068060000}"/>
    <cellStyle name="Komma 3 5 2 3 5" xfId="1364" xr:uid="{00000000-0005-0000-0000-000069060000}"/>
    <cellStyle name="Komma 3 5 2 3 6" xfId="1879" xr:uid="{00000000-0005-0000-0000-00006A060000}"/>
    <cellStyle name="Komma 3 5 2 3 7" xfId="2135" xr:uid="{00000000-0005-0000-0000-00006B060000}"/>
    <cellStyle name="Komma 3 5 2 4" xfId="585" xr:uid="{00000000-0005-0000-0000-00006C060000}"/>
    <cellStyle name="Komma 3 5 2 4 2" xfId="1524" xr:uid="{00000000-0005-0000-0000-00006D060000}"/>
    <cellStyle name="Komma 3 5 2 4 3" xfId="2293" xr:uid="{00000000-0005-0000-0000-00006E060000}"/>
    <cellStyle name="Komma 3 5 2 5" xfId="327" xr:uid="{00000000-0005-0000-0000-00006F060000}"/>
    <cellStyle name="Komma 3 5 2 6" xfId="1012" xr:uid="{00000000-0005-0000-0000-000070060000}"/>
    <cellStyle name="Komma 3 5 2 7" xfId="1267" xr:uid="{00000000-0005-0000-0000-000071060000}"/>
    <cellStyle name="Komma 3 5 2 8" xfId="1782" xr:uid="{00000000-0005-0000-0000-000072060000}"/>
    <cellStyle name="Komma 3 5 2 9" xfId="2038" xr:uid="{00000000-0005-0000-0000-000073060000}"/>
    <cellStyle name="Komma 3 5 3" xfId="185" xr:uid="{00000000-0005-0000-0000-000074060000}"/>
    <cellStyle name="Komma 3 5 3 2" xfId="701" xr:uid="{00000000-0005-0000-0000-000075060000}"/>
    <cellStyle name="Komma 3 5 3 2 2" xfId="1640" xr:uid="{00000000-0005-0000-0000-000076060000}"/>
    <cellStyle name="Komma 3 5 3 2 3" xfId="2409" xr:uid="{00000000-0005-0000-0000-000077060000}"/>
    <cellStyle name="Komma 3 5 3 3" xfId="443" xr:uid="{00000000-0005-0000-0000-000078060000}"/>
    <cellStyle name="Komma 3 5 3 4" xfId="1128" xr:uid="{00000000-0005-0000-0000-000079060000}"/>
    <cellStyle name="Komma 3 5 3 5" xfId="1383" xr:uid="{00000000-0005-0000-0000-00007A060000}"/>
    <cellStyle name="Komma 3 5 3 6" xfId="1898" xr:uid="{00000000-0005-0000-0000-00007B060000}"/>
    <cellStyle name="Komma 3 5 3 7" xfId="2154" xr:uid="{00000000-0005-0000-0000-00007C060000}"/>
    <cellStyle name="Komma 3 5 4" xfId="123" xr:uid="{00000000-0005-0000-0000-00007D060000}"/>
    <cellStyle name="Komma 3 5 4 2" xfId="639" xr:uid="{00000000-0005-0000-0000-00007E060000}"/>
    <cellStyle name="Komma 3 5 4 2 2" xfId="1578" xr:uid="{00000000-0005-0000-0000-00007F060000}"/>
    <cellStyle name="Komma 3 5 4 2 3" xfId="2347" xr:uid="{00000000-0005-0000-0000-000080060000}"/>
    <cellStyle name="Komma 3 5 4 3" xfId="381" xr:uid="{00000000-0005-0000-0000-000081060000}"/>
    <cellStyle name="Komma 3 5 4 4" xfId="1066" xr:uid="{00000000-0005-0000-0000-000082060000}"/>
    <cellStyle name="Komma 3 5 4 5" xfId="1321" xr:uid="{00000000-0005-0000-0000-000083060000}"/>
    <cellStyle name="Komma 3 5 4 6" xfId="1836" xr:uid="{00000000-0005-0000-0000-000084060000}"/>
    <cellStyle name="Komma 3 5 4 7" xfId="2092" xr:uid="{00000000-0005-0000-0000-000085060000}"/>
    <cellStyle name="Komma 3 5 5" xfId="531" xr:uid="{00000000-0005-0000-0000-000086060000}"/>
    <cellStyle name="Komma 3 5 5 2" xfId="1470" xr:uid="{00000000-0005-0000-0000-000087060000}"/>
    <cellStyle name="Komma 3 5 5 3" xfId="2239" xr:uid="{00000000-0005-0000-0000-000088060000}"/>
    <cellStyle name="Komma 3 5 6" xfId="273" xr:uid="{00000000-0005-0000-0000-000089060000}"/>
    <cellStyle name="Komma 3 5 7" xfId="958" xr:uid="{00000000-0005-0000-0000-00008A060000}"/>
    <cellStyle name="Komma 3 5 8" xfId="1213" xr:uid="{00000000-0005-0000-0000-00008B060000}"/>
    <cellStyle name="Komma 3 5 9" xfId="1728" xr:uid="{00000000-0005-0000-0000-00008C060000}"/>
    <cellStyle name="Komma 3 6" xfId="58" xr:uid="{00000000-0005-0000-0000-00008D060000}"/>
    <cellStyle name="Komma 3 6 2" xfId="228" xr:uid="{00000000-0005-0000-0000-00008E060000}"/>
    <cellStyle name="Komma 3 6 2 2" xfId="744" xr:uid="{00000000-0005-0000-0000-00008F060000}"/>
    <cellStyle name="Komma 3 6 2 2 2" xfId="1683" xr:uid="{00000000-0005-0000-0000-000090060000}"/>
    <cellStyle name="Komma 3 6 2 2 3" xfId="2452" xr:uid="{00000000-0005-0000-0000-000091060000}"/>
    <cellStyle name="Komma 3 6 2 3" xfId="486" xr:uid="{00000000-0005-0000-0000-000092060000}"/>
    <cellStyle name="Komma 3 6 2 4" xfId="1171" xr:uid="{00000000-0005-0000-0000-000093060000}"/>
    <cellStyle name="Komma 3 6 2 5" xfId="1426" xr:uid="{00000000-0005-0000-0000-000094060000}"/>
    <cellStyle name="Komma 3 6 2 6" xfId="1941" xr:uid="{00000000-0005-0000-0000-000095060000}"/>
    <cellStyle name="Komma 3 6 2 7" xfId="2197" xr:uid="{00000000-0005-0000-0000-000096060000}"/>
    <cellStyle name="Komma 3 6 3" xfId="112" xr:uid="{00000000-0005-0000-0000-000097060000}"/>
    <cellStyle name="Komma 3 6 3 2" xfId="628" xr:uid="{00000000-0005-0000-0000-000098060000}"/>
    <cellStyle name="Komma 3 6 3 2 2" xfId="1567" xr:uid="{00000000-0005-0000-0000-000099060000}"/>
    <cellStyle name="Komma 3 6 3 2 3" xfId="2336" xr:uid="{00000000-0005-0000-0000-00009A060000}"/>
    <cellStyle name="Komma 3 6 3 3" xfId="370" xr:uid="{00000000-0005-0000-0000-00009B060000}"/>
    <cellStyle name="Komma 3 6 3 4" xfId="1055" xr:uid="{00000000-0005-0000-0000-00009C060000}"/>
    <cellStyle name="Komma 3 6 3 5" xfId="1310" xr:uid="{00000000-0005-0000-0000-00009D060000}"/>
    <cellStyle name="Komma 3 6 3 6" xfId="1825" xr:uid="{00000000-0005-0000-0000-00009E060000}"/>
    <cellStyle name="Komma 3 6 3 7" xfId="2081" xr:uid="{00000000-0005-0000-0000-00009F060000}"/>
    <cellStyle name="Komma 3 6 4" xfId="574" xr:uid="{00000000-0005-0000-0000-0000A0060000}"/>
    <cellStyle name="Komma 3 6 4 2" xfId="1513" xr:uid="{00000000-0005-0000-0000-0000A1060000}"/>
    <cellStyle name="Komma 3 6 4 3" xfId="2282" xr:uid="{00000000-0005-0000-0000-0000A2060000}"/>
    <cellStyle name="Komma 3 6 5" xfId="316" xr:uid="{00000000-0005-0000-0000-0000A3060000}"/>
    <cellStyle name="Komma 3 6 6" xfId="1001" xr:uid="{00000000-0005-0000-0000-0000A4060000}"/>
    <cellStyle name="Komma 3 6 7" xfId="1256" xr:uid="{00000000-0005-0000-0000-0000A5060000}"/>
    <cellStyle name="Komma 3 6 8" xfId="1771" xr:uid="{00000000-0005-0000-0000-0000A6060000}"/>
    <cellStyle name="Komma 3 6 9" xfId="2027" xr:uid="{00000000-0005-0000-0000-0000A7060000}"/>
    <cellStyle name="Komma 3 7" xfId="36" xr:uid="{00000000-0005-0000-0000-0000A8060000}"/>
    <cellStyle name="Komma 3 7 2" xfId="206" xr:uid="{00000000-0005-0000-0000-0000A9060000}"/>
    <cellStyle name="Komma 3 7 2 2" xfId="722" xr:uid="{00000000-0005-0000-0000-0000AA060000}"/>
    <cellStyle name="Komma 3 7 2 2 2" xfId="1661" xr:uid="{00000000-0005-0000-0000-0000AB060000}"/>
    <cellStyle name="Komma 3 7 2 2 3" xfId="2430" xr:uid="{00000000-0005-0000-0000-0000AC060000}"/>
    <cellStyle name="Komma 3 7 2 3" xfId="464" xr:uid="{00000000-0005-0000-0000-0000AD060000}"/>
    <cellStyle name="Komma 3 7 2 4" xfId="1149" xr:uid="{00000000-0005-0000-0000-0000AE060000}"/>
    <cellStyle name="Komma 3 7 2 5" xfId="1404" xr:uid="{00000000-0005-0000-0000-0000AF060000}"/>
    <cellStyle name="Komma 3 7 2 6" xfId="1919" xr:uid="{00000000-0005-0000-0000-0000B0060000}"/>
    <cellStyle name="Komma 3 7 2 7" xfId="2175" xr:uid="{00000000-0005-0000-0000-0000B1060000}"/>
    <cellStyle name="Komma 3 7 3" xfId="152" xr:uid="{00000000-0005-0000-0000-0000B2060000}"/>
    <cellStyle name="Komma 3 7 3 2" xfId="668" xr:uid="{00000000-0005-0000-0000-0000B3060000}"/>
    <cellStyle name="Komma 3 7 3 2 2" xfId="1607" xr:uid="{00000000-0005-0000-0000-0000B4060000}"/>
    <cellStyle name="Komma 3 7 3 2 3" xfId="2376" xr:uid="{00000000-0005-0000-0000-0000B5060000}"/>
    <cellStyle name="Komma 3 7 3 3" xfId="410" xr:uid="{00000000-0005-0000-0000-0000B6060000}"/>
    <cellStyle name="Komma 3 7 3 4" xfId="1095" xr:uid="{00000000-0005-0000-0000-0000B7060000}"/>
    <cellStyle name="Komma 3 7 3 5" xfId="1350" xr:uid="{00000000-0005-0000-0000-0000B8060000}"/>
    <cellStyle name="Komma 3 7 3 6" xfId="1865" xr:uid="{00000000-0005-0000-0000-0000B9060000}"/>
    <cellStyle name="Komma 3 7 3 7" xfId="2121" xr:uid="{00000000-0005-0000-0000-0000BA060000}"/>
    <cellStyle name="Komma 3 7 4" xfId="552" xr:uid="{00000000-0005-0000-0000-0000BB060000}"/>
    <cellStyle name="Komma 3 7 4 2" xfId="1491" xr:uid="{00000000-0005-0000-0000-0000BC060000}"/>
    <cellStyle name="Komma 3 7 4 3" xfId="2260" xr:uid="{00000000-0005-0000-0000-0000BD060000}"/>
    <cellStyle name="Komma 3 7 5" xfId="294" xr:uid="{00000000-0005-0000-0000-0000BE060000}"/>
    <cellStyle name="Komma 3 7 6" xfId="979" xr:uid="{00000000-0005-0000-0000-0000BF060000}"/>
    <cellStyle name="Komma 3 7 7" xfId="1234" xr:uid="{00000000-0005-0000-0000-0000C0060000}"/>
    <cellStyle name="Komma 3 7 8" xfId="1749" xr:uid="{00000000-0005-0000-0000-0000C1060000}"/>
    <cellStyle name="Komma 3 7 9" xfId="2005" xr:uid="{00000000-0005-0000-0000-0000C2060000}"/>
    <cellStyle name="Komma 3 8" xfId="174" xr:uid="{00000000-0005-0000-0000-0000C3060000}"/>
    <cellStyle name="Komma 3 8 2" xfId="690" xr:uid="{00000000-0005-0000-0000-0000C4060000}"/>
    <cellStyle name="Komma 3 8 2 2" xfId="1629" xr:uid="{00000000-0005-0000-0000-0000C5060000}"/>
    <cellStyle name="Komma 3 8 2 3" xfId="2398" xr:uid="{00000000-0005-0000-0000-0000C6060000}"/>
    <cellStyle name="Komma 3 8 3" xfId="432" xr:uid="{00000000-0005-0000-0000-0000C7060000}"/>
    <cellStyle name="Komma 3 8 4" xfId="1117" xr:uid="{00000000-0005-0000-0000-0000C8060000}"/>
    <cellStyle name="Komma 3 8 5" xfId="1372" xr:uid="{00000000-0005-0000-0000-0000C9060000}"/>
    <cellStyle name="Komma 3 8 6" xfId="1887" xr:uid="{00000000-0005-0000-0000-0000CA060000}"/>
    <cellStyle name="Komma 3 8 7" xfId="2143" xr:uid="{00000000-0005-0000-0000-0000CB060000}"/>
    <cellStyle name="Komma 3 9" xfId="89" xr:uid="{00000000-0005-0000-0000-0000CC060000}"/>
    <cellStyle name="Komma 3 9 2" xfId="605" xr:uid="{00000000-0005-0000-0000-0000CD060000}"/>
    <cellStyle name="Komma 3 9 2 2" xfId="1544" xr:uid="{00000000-0005-0000-0000-0000CE060000}"/>
    <cellStyle name="Komma 3 9 2 3" xfId="2313" xr:uid="{00000000-0005-0000-0000-0000CF060000}"/>
    <cellStyle name="Komma 3 9 3" xfId="347" xr:uid="{00000000-0005-0000-0000-0000D0060000}"/>
    <cellStyle name="Komma 3 9 4" xfId="1032" xr:uid="{00000000-0005-0000-0000-0000D1060000}"/>
    <cellStyle name="Komma 3 9 5" xfId="1287" xr:uid="{00000000-0005-0000-0000-0000D2060000}"/>
    <cellStyle name="Komma 3 9 6" xfId="1802" xr:uid="{00000000-0005-0000-0000-0000D3060000}"/>
    <cellStyle name="Komma 3 9 7" xfId="2058" xr:uid="{00000000-0005-0000-0000-0000D4060000}"/>
    <cellStyle name="Komma 4" xfId="9" xr:uid="{00000000-0005-0000-0000-0000D5060000}"/>
    <cellStyle name="Komma 4 10" xfId="952" xr:uid="{00000000-0005-0000-0000-0000D6060000}"/>
    <cellStyle name="Komma 4 11" xfId="1207" xr:uid="{00000000-0005-0000-0000-0000D7060000}"/>
    <cellStyle name="Komma 4 12" xfId="1722" xr:uid="{00000000-0005-0000-0000-0000D8060000}"/>
    <cellStyle name="Komma 4 13" xfId="1978" xr:uid="{00000000-0005-0000-0000-0000D9060000}"/>
    <cellStyle name="Komma 4 2" xfId="29" xr:uid="{00000000-0005-0000-0000-0000DA060000}"/>
    <cellStyle name="Komma 4 2 10" xfId="1742" xr:uid="{00000000-0005-0000-0000-0000DB060000}"/>
    <cellStyle name="Komma 4 2 11" xfId="1998" xr:uid="{00000000-0005-0000-0000-0000DC060000}"/>
    <cellStyle name="Komma 4 2 2" xfId="83" xr:uid="{00000000-0005-0000-0000-0000DD060000}"/>
    <cellStyle name="Komma 4 2 2 2" xfId="253" xr:uid="{00000000-0005-0000-0000-0000DE060000}"/>
    <cellStyle name="Komma 4 2 2 2 2" xfId="769" xr:uid="{00000000-0005-0000-0000-0000DF060000}"/>
    <cellStyle name="Komma 4 2 2 2 2 2" xfId="1708" xr:uid="{00000000-0005-0000-0000-0000E0060000}"/>
    <cellStyle name="Komma 4 2 2 2 2 3" xfId="2477" xr:uid="{00000000-0005-0000-0000-0000E1060000}"/>
    <cellStyle name="Komma 4 2 2 2 3" xfId="511" xr:uid="{00000000-0005-0000-0000-0000E2060000}"/>
    <cellStyle name="Komma 4 2 2 2 4" xfId="1196" xr:uid="{00000000-0005-0000-0000-0000E3060000}"/>
    <cellStyle name="Komma 4 2 2 2 5" xfId="1451" xr:uid="{00000000-0005-0000-0000-0000E4060000}"/>
    <cellStyle name="Komma 4 2 2 2 6" xfId="1966" xr:uid="{00000000-0005-0000-0000-0000E5060000}"/>
    <cellStyle name="Komma 4 2 2 2 7" xfId="2222" xr:uid="{00000000-0005-0000-0000-0000E6060000}"/>
    <cellStyle name="Komma 4 2 2 3" xfId="137" xr:uid="{00000000-0005-0000-0000-0000E7060000}"/>
    <cellStyle name="Komma 4 2 2 3 2" xfId="653" xr:uid="{00000000-0005-0000-0000-0000E8060000}"/>
    <cellStyle name="Komma 4 2 2 3 2 2" xfId="1592" xr:uid="{00000000-0005-0000-0000-0000E9060000}"/>
    <cellStyle name="Komma 4 2 2 3 2 3" xfId="2361" xr:uid="{00000000-0005-0000-0000-0000EA060000}"/>
    <cellStyle name="Komma 4 2 2 3 3" xfId="395" xr:uid="{00000000-0005-0000-0000-0000EB060000}"/>
    <cellStyle name="Komma 4 2 2 3 4" xfId="1080" xr:uid="{00000000-0005-0000-0000-0000EC060000}"/>
    <cellStyle name="Komma 4 2 2 3 5" xfId="1335" xr:uid="{00000000-0005-0000-0000-0000ED060000}"/>
    <cellStyle name="Komma 4 2 2 3 6" xfId="1850" xr:uid="{00000000-0005-0000-0000-0000EE060000}"/>
    <cellStyle name="Komma 4 2 2 3 7" xfId="2106" xr:uid="{00000000-0005-0000-0000-0000EF060000}"/>
    <cellStyle name="Komma 4 2 2 4" xfId="599" xr:uid="{00000000-0005-0000-0000-0000F0060000}"/>
    <cellStyle name="Komma 4 2 2 4 2" xfId="1538" xr:uid="{00000000-0005-0000-0000-0000F1060000}"/>
    <cellStyle name="Komma 4 2 2 4 3" xfId="2307" xr:uid="{00000000-0005-0000-0000-0000F2060000}"/>
    <cellStyle name="Komma 4 2 2 5" xfId="341" xr:uid="{00000000-0005-0000-0000-0000F3060000}"/>
    <cellStyle name="Komma 4 2 2 6" xfId="1026" xr:uid="{00000000-0005-0000-0000-0000F4060000}"/>
    <cellStyle name="Komma 4 2 2 7" xfId="1281" xr:uid="{00000000-0005-0000-0000-0000F5060000}"/>
    <cellStyle name="Komma 4 2 2 8" xfId="1796" xr:uid="{00000000-0005-0000-0000-0000F6060000}"/>
    <cellStyle name="Komma 4 2 2 9" xfId="2052" xr:uid="{00000000-0005-0000-0000-0000F7060000}"/>
    <cellStyle name="Komma 4 2 3" xfId="50" xr:uid="{00000000-0005-0000-0000-0000F8060000}"/>
    <cellStyle name="Komma 4 2 3 2" xfId="220" xr:uid="{00000000-0005-0000-0000-0000F9060000}"/>
    <cellStyle name="Komma 4 2 3 2 2" xfId="736" xr:uid="{00000000-0005-0000-0000-0000FA060000}"/>
    <cellStyle name="Komma 4 2 3 2 2 2" xfId="1675" xr:uid="{00000000-0005-0000-0000-0000FB060000}"/>
    <cellStyle name="Komma 4 2 3 2 2 3" xfId="2444" xr:uid="{00000000-0005-0000-0000-0000FC060000}"/>
    <cellStyle name="Komma 4 2 3 2 3" xfId="478" xr:uid="{00000000-0005-0000-0000-0000FD060000}"/>
    <cellStyle name="Komma 4 2 3 2 4" xfId="1163" xr:uid="{00000000-0005-0000-0000-0000FE060000}"/>
    <cellStyle name="Komma 4 2 3 2 5" xfId="1418" xr:uid="{00000000-0005-0000-0000-0000FF060000}"/>
    <cellStyle name="Komma 4 2 3 2 6" xfId="1933" xr:uid="{00000000-0005-0000-0000-000000070000}"/>
    <cellStyle name="Komma 4 2 3 2 7" xfId="2189" xr:uid="{00000000-0005-0000-0000-000001070000}"/>
    <cellStyle name="Komma 4 2 3 3" xfId="163" xr:uid="{00000000-0005-0000-0000-000002070000}"/>
    <cellStyle name="Komma 4 2 3 3 2" xfId="679" xr:uid="{00000000-0005-0000-0000-000003070000}"/>
    <cellStyle name="Komma 4 2 3 3 2 2" xfId="1618" xr:uid="{00000000-0005-0000-0000-000004070000}"/>
    <cellStyle name="Komma 4 2 3 3 2 3" xfId="2387" xr:uid="{00000000-0005-0000-0000-000005070000}"/>
    <cellStyle name="Komma 4 2 3 3 3" xfId="421" xr:uid="{00000000-0005-0000-0000-000006070000}"/>
    <cellStyle name="Komma 4 2 3 3 4" xfId="1106" xr:uid="{00000000-0005-0000-0000-000007070000}"/>
    <cellStyle name="Komma 4 2 3 3 5" xfId="1361" xr:uid="{00000000-0005-0000-0000-000008070000}"/>
    <cellStyle name="Komma 4 2 3 3 6" xfId="1876" xr:uid="{00000000-0005-0000-0000-000009070000}"/>
    <cellStyle name="Komma 4 2 3 3 7" xfId="2132" xr:uid="{00000000-0005-0000-0000-00000A070000}"/>
    <cellStyle name="Komma 4 2 3 4" xfId="566" xr:uid="{00000000-0005-0000-0000-00000B070000}"/>
    <cellStyle name="Komma 4 2 3 4 2" xfId="1505" xr:uid="{00000000-0005-0000-0000-00000C070000}"/>
    <cellStyle name="Komma 4 2 3 4 3" xfId="2274" xr:uid="{00000000-0005-0000-0000-00000D070000}"/>
    <cellStyle name="Komma 4 2 3 5" xfId="308" xr:uid="{00000000-0005-0000-0000-00000E070000}"/>
    <cellStyle name="Komma 4 2 3 6" xfId="993" xr:uid="{00000000-0005-0000-0000-00000F070000}"/>
    <cellStyle name="Komma 4 2 3 7" xfId="1248" xr:uid="{00000000-0005-0000-0000-000010070000}"/>
    <cellStyle name="Komma 4 2 3 8" xfId="1763" xr:uid="{00000000-0005-0000-0000-000011070000}"/>
    <cellStyle name="Komma 4 2 3 9" xfId="2019" xr:uid="{00000000-0005-0000-0000-000012070000}"/>
    <cellStyle name="Komma 4 2 4" xfId="199" xr:uid="{00000000-0005-0000-0000-000013070000}"/>
    <cellStyle name="Komma 4 2 4 2" xfId="715" xr:uid="{00000000-0005-0000-0000-000014070000}"/>
    <cellStyle name="Komma 4 2 4 2 2" xfId="1654" xr:uid="{00000000-0005-0000-0000-000015070000}"/>
    <cellStyle name="Komma 4 2 4 2 3" xfId="2423" xr:uid="{00000000-0005-0000-0000-000016070000}"/>
    <cellStyle name="Komma 4 2 4 3" xfId="457" xr:uid="{00000000-0005-0000-0000-000017070000}"/>
    <cellStyle name="Komma 4 2 4 4" xfId="1142" xr:uid="{00000000-0005-0000-0000-000018070000}"/>
    <cellStyle name="Komma 4 2 4 5" xfId="1397" xr:uid="{00000000-0005-0000-0000-000019070000}"/>
    <cellStyle name="Komma 4 2 4 6" xfId="1912" xr:uid="{00000000-0005-0000-0000-00001A070000}"/>
    <cellStyle name="Komma 4 2 4 7" xfId="2168" xr:uid="{00000000-0005-0000-0000-00001B070000}"/>
    <cellStyle name="Komma 4 2 5" xfId="105" xr:uid="{00000000-0005-0000-0000-00001C070000}"/>
    <cellStyle name="Komma 4 2 5 2" xfId="621" xr:uid="{00000000-0005-0000-0000-00001D070000}"/>
    <cellStyle name="Komma 4 2 5 2 2" xfId="1560" xr:uid="{00000000-0005-0000-0000-00001E070000}"/>
    <cellStyle name="Komma 4 2 5 2 3" xfId="2329" xr:uid="{00000000-0005-0000-0000-00001F070000}"/>
    <cellStyle name="Komma 4 2 5 3" xfId="363" xr:uid="{00000000-0005-0000-0000-000020070000}"/>
    <cellStyle name="Komma 4 2 5 4" xfId="1048" xr:uid="{00000000-0005-0000-0000-000021070000}"/>
    <cellStyle name="Komma 4 2 5 5" xfId="1303" xr:uid="{00000000-0005-0000-0000-000022070000}"/>
    <cellStyle name="Komma 4 2 5 6" xfId="1818" xr:uid="{00000000-0005-0000-0000-000023070000}"/>
    <cellStyle name="Komma 4 2 5 7" xfId="2074" xr:uid="{00000000-0005-0000-0000-000024070000}"/>
    <cellStyle name="Komma 4 2 6" xfId="545" xr:uid="{00000000-0005-0000-0000-000025070000}"/>
    <cellStyle name="Komma 4 2 6 2" xfId="1484" xr:uid="{00000000-0005-0000-0000-000026070000}"/>
    <cellStyle name="Komma 4 2 6 3" xfId="2253" xr:uid="{00000000-0005-0000-0000-000027070000}"/>
    <cellStyle name="Komma 4 2 7" xfId="287" xr:uid="{00000000-0005-0000-0000-000028070000}"/>
    <cellStyle name="Komma 4 2 8" xfId="972" xr:uid="{00000000-0005-0000-0000-000029070000}"/>
    <cellStyle name="Komma 4 2 9" xfId="1227" xr:uid="{00000000-0005-0000-0000-00002A070000}"/>
    <cellStyle name="Komma 4 3" xfId="13" xr:uid="{00000000-0005-0000-0000-00002B070000}"/>
    <cellStyle name="Komma 4 3 10" xfId="1982" xr:uid="{00000000-0005-0000-0000-00002C070000}"/>
    <cellStyle name="Komma 4 3 2" xfId="67" xr:uid="{00000000-0005-0000-0000-00002D070000}"/>
    <cellStyle name="Komma 4 3 2 2" xfId="237" xr:uid="{00000000-0005-0000-0000-00002E070000}"/>
    <cellStyle name="Komma 4 3 2 2 2" xfId="753" xr:uid="{00000000-0005-0000-0000-00002F070000}"/>
    <cellStyle name="Komma 4 3 2 2 2 2" xfId="1692" xr:uid="{00000000-0005-0000-0000-000030070000}"/>
    <cellStyle name="Komma 4 3 2 2 2 3" xfId="2461" xr:uid="{00000000-0005-0000-0000-000031070000}"/>
    <cellStyle name="Komma 4 3 2 2 3" xfId="495" xr:uid="{00000000-0005-0000-0000-000032070000}"/>
    <cellStyle name="Komma 4 3 2 2 4" xfId="1180" xr:uid="{00000000-0005-0000-0000-000033070000}"/>
    <cellStyle name="Komma 4 3 2 2 5" xfId="1435" xr:uid="{00000000-0005-0000-0000-000034070000}"/>
    <cellStyle name="Komma 4 3 2 2 6" xfId="1950" xr:uid="{00000000-0005-0000-0000-000035070000}"/>
    <cellStyle name="Komma 4 3 2 2 7" xfId="2206" xr:uid="{00000000-0005-0000-0000-000036070000}"/>
    <cellStyle name="Komma 4 3 2 3" xfId="164" xr:uid="{00000000-0005-0000-0000-000037070000}"/>
    <cellStyle name="Komma 4 3 2 3 2" xfId="680" xr:uid="{00000000-0005-0000-0000-000038070000}"/>
    <cellStyle name="Komma 4 3 2 3 2 2" xfId="1619" xr:uid="{00000000-0005-0000-0000-000039070000}"/>
    <cellStyle name="Komma 4 3 2 3 2 3" xfId="2388" xr:uid="{00000000-0005-0000-0000-00003A070000}"/>
    <cellStyle name="Komma 4 3 2 3 3" xfId="422" xr:uid="{00000000-0005-0000-0000-00003B070000}"/>
    <cellStyle name="Komma 4 3 2 3 4" xfId="1107" xr:uid="{00000000-0005-0000-0000-00003C070000}"/>
    <cellStyle name="Komma 4 3 2 3 5" xfId="1362" xr:uid="{00000000-0005-0000-0000-00003D070000}"/>
    <cellStyle name="Komma 4 3 2 3 6" xfId="1877" xr:uid="{00000000-0005-0000-0000-00003E070000}"/>
    <cellStyle name="Komma 4 3 2 3 7" xfId="2133" xr:uid="{00000000-0005-0000-0000-00003F070000}"/>
    <cellStyle name="Komma 4 3 2 4" xfId="583" xr:uid="{00000000-0005-0000-0000-000040070000}"/>
    <cellStyle name="Komma 4 3 2 4 2" xfId="1522" xr:uid="{00000000-0005-0000-0000-000041070000}"/>
    <cellStyle name="Komma 4 3 2 4 3" xfId="2291" xr:uid="{00000000-0005-0000-0000-000042070000}"/>
    <cellStyle name="Komma 4 3 2 5" xfId="325" xr:uid="{00000000-0005-0000-0000-000043070000}"/>
    <cellStyle name="Komma 4 3 2 6" xfId="1010" xr:uid="{00000000-0005-0000-0000-000044070000}"/>
    <cellStyle name="Komma 4 3 2 7" xfId="1265" xr:uid="{00000000-0005-0000-0000-000045070000}"/>
    <cellStyle name="Komma 4 3 2 8" xfId="1780" xr:uid="{00000000-0005-0000-0000-000046070000}"/>
    <cellStyle name="Komma 4 3 2 9" xfId="2036" xr:uid="{00000000-0005-0000-0000-000047070000}"/>
    <cellStyle name="Komma 4 3 3" xfId="183" xr:uid="{00000000-0005-0000-0000-000048070000}"/>
    <cellStyle name="Komma 4 3 3 2" xfId="699" xr:uid="{00000000-0005-0000-0000-000049070000}"/>
    <cellStyle name="Komma 4 3 3 2 2" xfId="1638" xr:uid="{00000000-0005-0000-0000-00004A070000}"/>
    <cellStyle name="Komma 4 3 3 2 3" xfId="2407" xr:uid="{00000000-0005-0000-0000-00004B070000}"/>
    <cellStyle name="Komma 4 3 3 3" xfId="441" xr:uid="{00000000-0005-0000-0000-00004C070000}"/>
    <cellStyle name="Komma 4 3 3 4" xfId="1126" xr:uid="{00000000-0005-0000-0000-00004D070000}"/>
    <cellStyle name="Komma 4 3 3 5" xfId="1381" xr:uid="{00000000-0005-0000-0000-00004E070000}"/>
    <cellStyle name="Komma 4 3 3 6" xfId="1896" xr:uid="{00000000-0005-0000-0000-00004F070000}"/>
    <cellStyle name="Komma 4 3 3 7" xfId="2152" xr:uid="{00000000-0005-0000-0000-000050070000}"/>
    <cellStyle name="Komma 4 3 4" xfId="121" xr:uid="{00000000-0005-0000-0000-000051070000}"/>
    <cellStyle name="Komma 4 3 4 2" xfId="637" xr:uid="{00000000-0005-0000-0000-000052070000}"/>
    <cellStyle name="Komma 4 3 4 2 2" xfId="1576" xr:uid="{00000000-0005-0000-0000-000053070000}"/>
    <cellStyle name="Komma 4 3 4 2 3" xfId="2345" xr:uid="{00000000-0005-0000-0000-000054070000}"/>
    <cellStyle name="Komma 4 3 4 3" xfId="379" xr:uid="{00000000-0005-0000-0000-000055070000}"/>
    <cellStyle name="Komma 4 3 4 4" xfId="1064" xr:uid="{00000000-0005-0000-0000-000056070000}"/>
    <cellStyle name="Komma 4 3 4 5" xfId="1319" xr:uid="{00000000-0005-0000-0000-000057070000}"/>
    <cellStyle name="Komma 4 3 4 6" xfId="1834" xr:uid="{00000000-0005-0000-0000-000058070000}"/>
    <cellStyle name="Komma 4 3 4 7" xfId="2090" xr:uid="{00000000-0005-0000-0000-000059070000}"/>
    <cellStyle name="Komma 4 3 5" xfId="529" xr:uid="{00000000-0005-0000-0000-00005A070000}"/>
    <cellStyle name="Komma 4 3 5 2" xfId="1468" xr:uid="{00000000-0005-0000-0000-00005B070000}"/>
    <cellStyle name="Komma 4 3 5 3" xfId="2237" xr:uid="{00000000-0005-0000-0000-00005C070000}"/>
    <cellStyle name="Komma 4 3 6" xfId="271" xr:uid="{00000000-0005-0000-0000-00005D070000}"/>
    <cellStyle name="Komma 4 3 7" xfId="956" xr:uid="{00000000-0005-0000-0000-00005E070000}"/>
    <cellStyle name="Komma 4 3 8" xfId="1211" xr:uid="{00000000-0005-0000-0000-00005F070000}"/>
    <cellStyle name="Komma 4 3 9" xfId="1726" xr:uid="{00000000-0005-0000-0000-000060070000}"/>
    <cellStyle name="Komma 4 4" xfId="63" xr:uid="{00000000-0005-0000-0000-000061070000}"/>
    <cellStyle name="Komma 4 4 2" xfId="233" xr:uid="{00000000-0005-0000-0000-000062070000}"/>
    <cellStyle name="Komma 4 4 2 2" xfId="749" xr:uid="{00000000-0005-0000-0000-000063070000}"/>
    <cellStyle name="Komma 4 4 2 2 2" xfId="1688" xr:uid="{00000000-0005-0000-0000-000064070000}"/>
    <cellStyle name="Komma 4 4 2 2 3" xfId="2457" xr:uid="{00000000-0005-0000-0000-000065070000}"/>
    <cellStyle name="Komma 4 4 2 3" xfId="491" xr:uid="{00000000-0005-0000-0000-000066070000}"/>
    <cellStyle name="Komma 4 4 2 4" xfId="1176" xr:uid="{00000000-0005-0000-0000-000067070000}"/>
    <cellStyle name="Komma 4 4 2 5" xfId="1431" xr:uid="{00000000-0005-0000-0000-000068070000}"/>
    <cellStyle name="Komma 4 4 2 6" xfId="1946" xr:uid="{00000000-0005-0000-0000-000069070000}"/>
    <cellStyle name="Komma 4 4 2 7" xfId="2202" xr:uid="{00000000-0005-0000-0000-00006A070000}"/>
    <cellStyle name="Komma 4 4 3" xfId="117" xr:uid="{00000000-0005-0000-0000-00006B070000}"/>
    <cellStyle name="Komma 4 4 3 2" xfId="633" xr:uid="{00000000-0005-0000-0000-00006C070000}"/>
    <cellStyle name="Komma 4 4 3 2 2" xfId="1572" xr:uid="{00000000-0005-0000-0000-00006D070000}"/>
    <cellStyle name="Komma 4 4 3 2 3" xfId="2341" xr:uid="{00000000-0005-0000-0000-00006E070000}"/>
    <cellStyle name="Komma 4 4 3 3" xfId="375" xr:uid="{00000000-0005-0000-0000-00006F070000}"/>
    <cellStyle name="Komma 4 4 3 4" xfId="1060" xr:uid="{00000000-0005-0000-0000-000070070000}"/>
    <cellStyle name="Komma 4 4 3 5" xfId="1315" xr:uid="{00000000-0005-0000-0000-000071070000}"/>
    <cellStyle name="Komma 4 4 3 6" xfId="1830" xr:uid="{00000000-0005-0000-0000-000072070000}"/>
    <cellStyle name="Komma 4 4 3 7" xfId="2086" xr:uid="{00000000-0005-0000-0000-000073070000}"/>
    <cellStyle name="Komma 4 4 4" xfId="579" xr:uid="{00000000-0005-0000-0000-000074070000}"/>
    <cellStyle name="Komma 4 4 4 2" xfId="1518" xr:uid="{00000000-0005-0000-0000-000075070000}"/>
    <cellStyle name="Komma 4 4 4 3" xfId="2287" xr:uid="{00000000-0005-0000-0000-000076070000}"/>
    <cellStyle name="Komma 4 4 5" xfId="321" xr:uid="{00000000-0005-0000-0000-000077070000}"/>
    <cellStyle name="Komma 4 4 6" xfId="1006" xr:uid="{00000000-0005-0000-0000-000078070000}"/>
    <cellStyle name="Komma 4 4 7" xfId="1261" xr:uid="{00000000-0005-0000-0000-000079070000}"/>
    <cellStyle name="Komma 4 4 8" xfId="1776" xr:uid="{00000000-0005-0000-0000-00007A070000}"/>
    <cellStyle name="Komma 4 4 9" xfId="2032" xr:uid="{00000000-0005-0000-0000-00007B070000}"/>
    <cellStyle name="Komma 4 5" xfId="34" xr:uid="{00000000-0005-0000-0000-00007C070000}"/>
    <cellStyle name="Komma 4 5 2" xfId="204" xr:uid="{00000000-0005-0000-0000-00007D070000}"/>
    <cellStyle name="Komma 4 5 2 2" xfId="720" xr:uid="{00000000-0005-0000-0000-00007E070000}"/>
    <cellStyle name="Komma 4 5 2 2 2" xfId="1659" xr:uid="{00000000-0005-0000-0000-00007F070000}"/>
    <cellStyle name="Komma 4 5 2 2 3" xfId="2428" xr:uid="{00000000-0005-0000-0000-000080070000}"/>
    <cellStyle name="Komma 4 5 2 3" xfId="462" xr:uid="{00000000-0005-0000-0000-000081070000}"/>
    <cellStyle name="Komma 4 5 2 4" xfId="1147" xr:uid="{00000000-0005-0000-0000-000082070000}"/>
    <cellStyle name="Komma 4 5 2 5" xfId="1402" xr:uid="{00000000-0005-0000-0000-000083070000}"/>
    <cellStyle name="Komma 4 5 2 6" xfId="1917" xr:uid="{00000000-0005-0000-0000-000084070000}"/>
    <cellStyle name="Komma 4 5 2 7" xfId="2173" xr:uid="{00000000-0005-0000-0000-000085070000}"/>
    <cellStyle name="Komma 4 5 3" xfId="159" xr:uid="{00000000-0005-0000-0000-000086070000}"/>
    <cellStyle name="Komma 4 5 3 2" xfId="675" xr:uid="{00000000-0005-0000-0000-000087070000}"/>
    <cellStyle name="Komma 4 5 3 2 2" xfId="1614" xr:uid="{00000000-0005-0000-0000-000088070000}"/>
    <cellStyle name="Komma 4 5 3 2 3" xfId="2383" xr:uid="{00000000-0005-0000-0000-000089070000}"/>
    <cellStyle name="Komma 4 5 3 3" xfId="417" xr:uid="{00000000-0005-0000-0000-00008A070000}"/>
    <cellStyle name="Komma 4 5 3 4" xfId="1102" xr:uid="{00000000-0005-0000-0000-00008B070000}"/>
    <cellStyle name="Komma 4 5 3 5" xfId="1357" xr:uid="{00000000-0005-0000-0000-00008C070000}"/>
    <cellStyle name="Komma 4 5 3 6" xfId="1872" xr:uid="{00000000-0005-0000-0000-00008D070000}"/>
    <cellStyle name="Komma 4 5 3 7" xfId="2128" xr:uid="{00000000-0005-0000-0000-00008E070000}"/>
    <cellStyle name="Komma 4 5 4" xfId="550" xr:uid="{00000000-0005-0000-0000-00008F070000}"/>
    <cellStyle name="Komma 4 5 4 2" xfId="1489" xr:uid="{00000000-0005-0000-0000-000090070000}"/>
    <cellStyle name="Komma 4 5 4 3" xfId="2258" xr:uid="{00000000-0005-0000-0000-000091070000}"/>
    <cellStyle name="Komma 4 5 5" xfId="292" xr:uid="{00000000-0005-0000-0000-000092070000}"/>
    <cellStyle name="Komma 4 5 6" xfId="977" xr:uid="{00000000-0005-0000-0000-000093070000}"/>
    <cellStyle name="Komma 4 5 7" xfId="1232" xr:uid="{00000000-0005-0000-0000-000094070000}"/>
    <cellStyle name="Komma 4 5 8" xfId="1747" xr:uid="{00000000-0005-0000-0000-000095070000}"/>
    <cellStyle name="Komma 4 5 9" xfId="2003" xr:uid="{00000000-0005-0000-0000-000096070000}"/>
    <cellStyle name="Komma 4 6" xfId="179" xr:uid="{00000000-0005-0000-0000-000097070000}"/>
    <cellStyle name="Komma 4 6 2" xfId="695" xr:uid="{00000000-0005-0000-0000-000098070000}"/>
    <cellStyle name="Komma 4 6 2 2" xfId="1634" xr:uid="{00000000-0005-0000-0000-000099070000}"/>
    <cellStyle name="Komma 4 6 2 3" xfId="2403" xr:uid="{00000000-0005-0000-0000-00009A070000}"/>
    <cellStyle name="Komma 4 6 3" xfId="437" xr:uid="{00000000-0005-0000-0000-00009B070000}"/>
    <cellStyle name="Komma 4 6 4" xfId="1122" xr:uid="{00000000-0005-0000-0000-00009C070000}"/>
    <cellStyle name="Komma 4 6 5" xfId="1377" xr:uid="{00000000-0005-0000-0000-00009D070000}"/>
    <cellStyle name="Komma 4 6 6" xfId="1892" xr:uid="{00000000-0005-0000-0000-00009E070000}"/>
    <cellStyle name="Komma 4 6 7" xfId="2148" xr:uid="{00000000-0005-0000-0000-00009F070000}"/>
    <cellStyle name="Komma 4 7" xfId="91" xr:uid="{00000000-0005-0000-0000-0000A0070000}"/>
    <cellStyle name="Komma 4 7 2" xfId="607" xr:uid="{00000000-0005-0000-0000-0000A1070000}"/>
    <cellStyle name="Komma 4 7 2 2" xfId="1546" xr:uid="{00000000-0005-0000-0000-0000A2070000}"/>
    <cellStyle name="Komma 4 7 2 3" xfId="2315" xr:uid="{00000000-0005-0000-0000-0000A3070000}"/>
    <cellStyle name="Komma 4 7 3" xfId="349" xr:uid="{00000000-0005-0000-0000-0000A4070000}"/>
    <cellStyle name="Komma 4 7 4" xfId="1034" xr:uid="{00000000-0005-0000-0000-0000A5070000}"/>
    <cellStyle name="Komma 4 7 5" xfId="1289" xr:uid="{00000000-0005-0000-0000-0000A6070000}"/>
    <cellStyle name="Komma 4 7 6" xfId="1804" xr:uid="{00000000-0005-0000-0000-0000A7070000}"/>
    <cellStyle name="Komma 4 7 7" xfId="2060" xr:uid="{00000000-0005-0000-0000-0000A8070000}"/>
    <cellStyle name="Komma 4 8" xfId="525" xr:uid="{00000000-0005-0000-0000-0000A9070000}"/>
    <cellStyle name="Komma 4 8 2" xfId="1464" xr:uid="{00000000-0005-0000-0000-0000AA070000}"/>
    <cellStyle name="Komma 4 8 3" xfId="2233" xr:uid="{00000000-0005-0000-0000-0000AB070000}"/>
    <cellStyle name="Komma 4 9" xfId="267" xr:uid="{00000000-0005-0000-0000-0000AC070000}"/>
    <cellStyle name="Komma 5" xfId="5" xr:uid="{00000000-0005-0000-0000-0000AD070000}"/>
    <cellStyle name="Komma 5 10" xfId="948" xr:uid="{00000000-0005-0000-0000-0000AE070000}"/>
    <cellStyle name="Komma 5 11" xfId="1203" xr:uid="{00000000-0005-0000-0000-0000AF070000}"/>
    <cellStyle name="Komma 5 12" xfId="1718" xr:uid="{00000000-0005-0000-0000-0000B0070000}"/>
    <cellStyle name="Komma 5 13" xfId="1974" xr:uid="{00000000-0005-0000-0000-0000B1070000}"/>
    <cellStyle name="Komma 5 2" xfId="25" xr:uid="{00000000-0005-0000-0000-0000B2070000}"/>
    <cellStyle name="Komma 5 2 10" xfId="1738" xr:uid="{00000000-0005-0000-0000-0000B3070000}"/>
    <cellStyle name="Komma 5 2 11" xfId="1994" xr:uid="{00000000-0005-0000-0000-0000B4070000}"/>
    <cellStyle name="Komma 5 2 2" xfId="79" xr:uid="{00000000-0005-0000-0000-0000B5070000}"/>
    <cellStyle name="Komma 5 2 2 2" xfId="249" xr:uid="{00000000-0005-0000-0000-0000B6070000}"/>
    <cellStyle name="Komma 5 2 2 2 2" xfId="765" xr:uid="{00000000-0005-0000-0000-0000B7070000}"/>
    <cellStyle name="Komma 5 2 2 2 2 2" xfId="1704" xr:uid="{00000000-0005-0000-0000-0000B8070000}"/>
    <cellStyle name="Komma 5 2 2 2 2 3" xfId="2473" xr:uid="{00000000-0005-0000-0000-0000B9070000}"/>
    <cellStyle name="Komma 5 2 2 2 3" xfId="507" xr:uid="{00000000-0005-0000-0000-0000BA070000}"/>
    <cellStyle name="Komma 5 2 2 2 4" xfId="1192" xr:uid="{00000000-0005-0000-0000-0000BB070000}"/>
    <cellStyle name="Komma 5 2 2 2 5" xfId="1447" xr:uid="{00000000-0005-0000-0000-0000BC070000}"/>
    <cellStyle name="Komma 5 2 2 2 6" xfId="1962" xr:uid="{00000000-0005-0000-0000-0000BD070000}"/>
    <cellStyle name="Komma 5 2 2 2 7" xfId="2218" xr:uid="{00000000-0005-0000-0000-0000BE070000}"/>
    <cellStyle name="Komma 5 2 2 3" xfId="133" xr:uid="{00000000-0005-0000-0000-0000BF070000}"/>
    <cellStyle name="Komma 5 2 2 3 2" xfId="649" xr:uid="{00000000-0005-0000-0000-0000C0070000}"/>
    <cellStyle name="Komma 5 2 2 3 2 2" xfId="1588" xr:uid="{00000000-0005-0000-0000-0000C1070000}"/>
    <cellStyle name="Komma 5 2 2 3 2 3" xfId="2357" xr:uid="{00000000-0005-0000-0000-0000C2070000}"/>
    <cellStyle name="Komma 5 2 2 3 3" xfId="391" xr:uid="{00000000-0005-0000-0000-0000C3070000}"/>
    <cellStyle name="Komma 5 2 2 3 4" xfId="1076" xr:uid="{00000000-0005-0000-0000-0000C4070000}"/>
    <cellStyle name="Komma 5 2 2 3 5" xfId="1331" xr:uid="{00000000-0005-0000-0000-0000C5070000}"/>
    <cellStyle name="Komma 5 2 2 3 6" xfId="1846" xr:uid="{00000000-0005-0000-0000-0000C6070000}"/>
    <cellStyle name="Komma 5 2 2 3 7" xfId="2102" xr:uid="{00000000-0005-0000-0000-0000C7070000}"/>
    <cellStyle name="Komma 5 2 2 4" xfId="595" xr:uid="{00000000-0005-0000-0000-0000C8070000}"/>
    <cellStyle name="Komma 5 2 2 4 2" xfId="1534" xr:uid="{00000000-0005-0000-0000-0000C9070000}"/>
    <cellStyle name="Komma 5 2 2 4 3" xfId="2303" xr:uid="{00000000-0005-0000-0000-0000CA070000}"/>
    <cellStyle name="Komma 5 2 2 5" xfId="337" xr:uid="{00000000-0005-0000-0000-0000CB070000}"/>
    <cellStyle name="Komma 5 2 2 6" xfId="1022" xr:uid="{00000000-0005-0000-0000-0000CC070000}"/>
    <cellStyle name="Komma 5 2 2 7" xfId="1277" xr:uid="{00000000-0005-0000-0000-0000CD070000}"/>
    <cellStyle name="Komma 5 2 2 8" xfId="1792" xr:uid="{00000000-0005-0000-0000-0000CE070000}"/>
    <cellStyle name="Komma 5 2 2 9" xfId="2048" xr:uid="{00000000-0005-0000-0000-0000CF070000}"/>
    <cellStyle name="Komma 5 2 3" xfId="46" xr:uid="{00000000-0005-0000-0000-0000D0070000}"/>
    <cellStyle name="Komma 5 2 3 2" xfId="216" xr:uid="{00000000-0005-0000-0000-0000D1070000}"/>
    <cellStyle name="Komma 5 2 3 2 2" xfId="732" xr:uid="{00000000-0005-0000-0000-0000D2070000}"/>
    <cellStyle name="Komma 5 2 3 2 2 2" xfId="1671" xr:uid="{00000000-0005-0000-0000-0000D3070000}"/>
    <cellStyle name="Komma 5 2 3 2 2 3" xfId="2440" xr:uid="{00000000-0005-0000-0000-0000D4070000}"/>
    <cellStyle name="Komma 5 2 3 2 3" xfId="474" xr:uid="{00000000-0005-0000-0000-0000D5070000}"/>
    <cellStyle name="Komma 5 2 3 2 4" xfId="1159" xr:uid="{00000000-0005-0000-0000-0000D6070000}"/>
    <cellStyle name="Komma 5 2 3 2 5" xfId="1414" xr:uid="{00000000-0005-0000-0000-0000D7070000}"/>
    <cellStyle name="Komma 5 2 3 2 6" xfId="1929" xr:uid="{00000000-0005-0000-0000-0000D8070000}"/>
    <cellStyle name="Komma 5 2 3 2 7" xfId="2185" xr:uid="{00000000-0005-0000-0000-0000D9070000}"/>
    <cellStyle name="Komma 5 2 3 3" xfId="153" xr:uid="{00000000-0005-0000-0000-0000DA070000}"/>
    <cellStyle name="Komma 5 2 3 3 2" xfId="669" xr:uid="{00000000-0005-0000-0000-0000DB070000}"/>
    <cellStyle name="Komma 5 2 3 3 2 2" xfId="1608" xr:uid="{00000000-0005-0000-0000-0000DC070000}"/>
    <cellStyle name="Komma 5 2 3 3 2 3" xfId="2377" xr:uid="{00000000-0005-0000-0000-0000DD070000}"/>
    <cellStyle name="Komma 5 2 3 3 3" xfId="411" xr:uid="{00000000-0005-0000-0000-0000DE070000}"/>
    <cellStyle name="Komma 5 2 3 3 4" xfId="1096" xr:uid="{00000000-0005-0000-0000-0000DF070000}"/>
    <cellStyle name="Komma 5 2 3 3 5" xfId="1351" xr:uid="{00000000-0005-0000-0000-0000E0070000}"/>
    <cellStyle name="Komma 5 2 3 3 6" xfId="1866" xr:uid="{00000000-0005-0000-0000-0000E1070000}"/>
    <cellStyle name="Komma 5 2 3 3 7" xfId="2122" xr:uid="{00000000-0005-0000-0000-0000E2070000}"/>
    <cellStyle name="Komma 5 2 3 4" xfId="562" xr:uid="{00000000-0005-0000-0000-0000E3070000}"/>
    <cellStyle name="Komma 5 2 3 4 2" xfId="1501" xr:uid="{00000000-0005-0000-0000-0000E4070000}"/>
    <cellStyle name="Komma 5 2 3 4 3" xfId="2270" xr:uid="{00000000-0005-0000-0000-0000E5070000}"/>
    <cellStyle name="Komma 5 2 3 5" xfId="304" xr:uid="{00000000-0005-0000-0000-0000E6070000}"/>
    <cellStyle name="Komma 5 2 3 6" xfId="989" xr:uid="{00000000-0005-0000-0000-0000E7070000}"/>
    <cellStyle name="Komma 5 2 3 7" xfId="1244" xr:uid="{00000000-0005-0000-0000-0000E8070000}"/>
    <cellStyle name="Komma 5 2 3 8" xfId="1759" xr:uid="{00000000-0005-0000-0000-0000E9070000}"/>
    <cellStyle name="Komma 5 2 3 9" xfId="2015" xr:uid="{00000000-0005-0000-0000-0000EA070000}"/>
    <cellStyle name="Komma 5 2 4" xfId="195" xr:uid="{00000000-0005-0000-0000-0000EB070000}"/>
    <cellStyle name="Komma 5 2 4 2" xfId="711" xr:uid="{00000000-0005-0000-0000-0000EC070000}"/>
    <cellStyle name="Komma 5 2 4 2 2" xfId="1650" xr:uid="{00000000-0005-0000-0000-0000ED070000}"/>
    <cellStyle name="Komma 5 2 4 2 3" xfId="2419" xr:uid="{00000000-0005-0000-0000-0000EE070000}"/>
    <cellStyle name="Komma 5 2 4 3" xfId="453" xr:uid="{00000000-0005-0000-0000-0000EF070000}"/>
    <cellStyle name="Komma 5 2 4 4" xfId="1138" xr:uid="{00000000-0005-0000-0000-0000F0070000}"/>
    <cellStyle name="Komma 5 2 4 5" xfId="1393" xr:uid="{00000000-0005-0000-0000-0000F1070000}"/>
    <cellStyle name="Komma 5 2 4 6" xfId="1908" xr:uid="{00000000-0005-0000-0000-0000F2070000}"/>
    <cellStyle name="Komma 5 2 4 7" xfId="2164" xr:uid="{00000000-0005-0000-0000-0000F3070000}"/>
    <cellStyle name="Komma 5 2 5" xfId="101" xr:uid="{00000000-0005-0000-0000-0000F4070000}"/>
    <cellStyle name="Komma 5 2 5 2" xfId="617" xr:uid="{00000000-0005-0000-0000-0000F5070000}"/>
    <cellStyle name="Komma 5 2 5 2 2" xfId="1556" xr:uid="{00000000-0005-0000-0000-0000F6070000}"/>
    <cellStyle name="Komma 5 2 5 2 3" xfId="2325" xr:uid="{00000000-0005-0000-0000-0000F7070000}"/>
    <cellStyle name="Komma 5 2 5 3" xfId="359" xr:uid="{00000000-0005-0000-0000-0000F8070000}"/>
    <cellStyle name="Komma 5 2 5 4" xfId="1044" xr:uid="{00000000-0005-0000-0000-0000F9070000}"/>
    <cellStyle name="Komma 5 2 5 5" xfId="1299" xr:uid="{00000000-0005-0000-0000-0000FA070000}"/>
    <cellStyle name="Komma 5 2 5 6" xfId="1814" xr:uid="{00000000-0005-0000-0000-0000FB070000}"/>
    <cellStyle name="Komma 5 2 5 7" xfId="2070" xr:uid="{00000000-0005-0000-0000-0000FC070000}"/>
    <cellStyle name="Komma 5 2 6" xfId="541" xr:uid="{00000000-0005-0000-0000-0000FD070000}"/>
    <cellStyle name="Komma 5 2 6 2" xfId="1480" xr:uid="{00000000-0005-0000-0000-0000FE070000}"/>
    <cellStyle name="Komma 5 2 6 3" xfId="2249" xr:uid="{00000000-0005-0000-0000-0000FF070000}"/>
    <cellStyle name="Komma 5 2 7" xfId="283" xr:uid="{00000000-0005-0000-0000-000000080000}"/>
    <cellStyle name="Komma 5 2 8" xfId="968" xr:uid="{00000000-0005-0000-0000-000001080000}"/>
    <cellStyle name="Komma 5 2 9" xfId="1223" xr:uid="{00000000-0005-0000-0000-000002080000}"/>
    <cellStyle name="Komma 5 3" xfId="21" xr:uid="{00000000-0005-0000-0000-000003080000}"/>
    <cellStyle name="Komma 5 3 10" xfId="1990" xr:uid="{00000000-0005-0000-0000-000004080000}"/>
    <cellStyle name="Komma 5 3 2" xfId="75" xr:uid="{00000000-0005-0000-0000-000005080000}"/>
    <cellStyle name="Komma 5 3 2 2" xfId="245" xr:uid="{00000000-0005-0000-0000-000006080000}"/>
    <cellStyle name="Komma 5 3 2 2 2" xfId="761" xr:uid="{00000000-0005-0000-0000-000007080000}"/>
    <cellStyle name="Komma 5 3 2 2 2 2" xfId="1700" xr:uid="{00000000-0005-0000-0000-000008080000}"/>
    <cellStyle name="Komma 5 3 2 2 2 3" xfId="2469" xr:uid="{00000000-0005-0000-0000-000009080000}"/>
    <cellStyle name="Komma 5 3 2 2 3" xfId="503" xr:uid="{00000000-0005-0000-0000-00000A080000}"/>
    <cellStyle name="Komma 5 3 2 2 4" xfId="1188" xr:uid="{00000000-0005-0000-0000-00000B080000}"/>
    <cellStyle name="Komma 5 3 2 2 5" xfId="1443" xr:uid="{00000000-0005-0000-0000-00000C080000}"/>
    <cellStyle name="Komma 5 3 2 2 6" xfId="1958" xr:uid="{00000000-0005-0000-0000-00000D080000}"/>
    <cellStyle name="Komma 5 3 2 2 7" xfId="2214" xr:uid="{00000000-0005-0000-0000-00000E080000}"/>
    <cellStyle name="Komma 5 3 2 3" xfId="171" xr:uid="{00000000-0005-0000-0000-00000F080000}"/>
    <cellStyle name="Komma 5 3 2 3 2" xfId="687" xr:uid="{00000000-0005-0000-0000-000010080000}"/>
    <cellStyle name="Komma 5 3 2 3 2 2" xfId="1626" xr:uid="{00000000-0005-0000-0000-000011080000}"/>
    <cellStyle name="Komma 5 3 2 3 2 3" xfId="2395" xr:uid="{00000000-0005-0000-0000-000012080000}"/>
    <cellStyle name="Komma 5 3 2 3 3" xfId="429" xr:uid="{00000000-0005-0000-0000-000013080000}"/>
    <cellStyle name="Komma 5 3 2 3 4" xfId="1114" xr:uid="{00000000-0005-0000-0000-000014080000}"/>
    <cellStyle name="Komma 5 3 2 3 5" xfId="1369" xr:uid="{00000000-0005-0000-0000-000015080000}"/>
    <cellStyle name="Komma 5 3 2 3 6" xfId="1884" xr:uid="{00000000-0005-0000-0000-000016080000}"/>
    <cellStyle name="Komma 5 3 2 3 7" xfId="2140" xr:uid="{00000000-0005-0000-0000-000017080000}"/>
    <cellStyle name="Komma 5 3 2 4" xfId="591" xr:uid="{00000000-0005-0000-0000-000018080000}"/>
    <cellStyle name="Komma 5 3 2 4 2" xfId="1530" xr:uid="{00000000-0005-0000-0000-000019080000}"/>
    <cellStyle name="Komma 5 3 2 4 3" xfId="2299" xr:uid="{00000000-0005-0000-0000-00001A080000}"/>
    <cellStyle name="Komma 5 3 2 5" xfId="333" xr:uid="{00000000-0005-0000-0000-00001B080000}"/>
    <cellStyle name="Komma 5 3 2 6" xfId="1018" xr:uid="{00000000-0005-0000-0000-00001C080000}"/>
    <cellStyle name="Komma 5 3 2 7" xfId="1273" xr:uid="{00000000-0005-0000-0000-00001D080000}"/>
    <cellStyle name="Komma 5 3 2 8" xfId="1788" xr:uid="{00000000-0005-0000-0000-00001E080000}"/>
    <cellStyle name="Komma 5 3 2 9" xfId="2044" xr:uid="{00000000-0005-0000-0000-00001F080000}"/>
    <cellStyle name="Komma 5 3 3" xfId="191" xr:uid="{00000000-0005-0000-0000-000020080000}"/>
    <cellStyle name="Komma 5 3 3 2" xfId="707" xr:uid="{00000000-0005-0000-0000-000021080000}"/>
    <cellStyle name="Komma 5 3 3 2 2" xfId="1646" xr:uid="{00000000-0005-0000-0000-000022080000}"/>
    <cellStyle name="Komma 5 3 3 2 3" xfId="2415" xr:uid="{00000000-0005-0000-0000-000023080000}"/>
    <cellStyle name="Komma 5 3 3 3" xfId="449" xr:uid="{00000000-0005-0000-0000-000024080000}"/>
    <cellStyle name="Komma 5 3 3 4" xfId="1134" xr:uid="{00000000-0005-0000-0000-000025080000}"/>
    <cellStyle name="Komma 5 3 3 5" xfId="1389" xr:uid="{00000000-0005-0000-0000-000026080000}"/>
    <cellStyle name="Komma 5 3 3 6" xfId="1904" xr:uid="{00000000-0005-0000-0000-000027080000}"/>
    <cellStyle name="Komma 5 3 3 7" xfId="2160" xr:uid="{00000000-0005-0000-0000-000028080000}"/>
    <cellStyle name="Komma 5 3 4" xfId="129" xr:uid="{00000000-0005-0000-0000-000029080000}"/>
    <cellStyle name="Komma 5 3 4 2" xfId="645" xr:uid="{00000000-0005-0000-0000-00002A080000}"/>
    <cellStyle name="Komma 5 3 4 2 2" xfId="1584" xr:uid="{00000000-0005-0000-0000-00002B080000}"/>
    <cellStyle name="Komma 5 3 4 2 3" xfId="2353" xr:uid="{00000000-0005-0000-0000-00002C080000}"/>
    <cellStyle name="Komma 5 3 4 3" xfId="387" xr:uid="{00000000-0005-0000-0000-00002D080000}"/>
    <cellStyle name="Komma 5 3 4 4" xfId="1072" xr:uid="{00000000-0005-0000-0000-00002E080000}"/>
    <cellStyle name="Komma 5 3 4 5" xfId="1327" xr:uid="{00000000-0005-0000-0000-00002F080000}"/>
    <cellStyle name="Komma 5 3 4 6" xfId="1842" xr:uid="{00000000-0005-0000-0000-000030080000}"/>
    <cellStyle name="Komma 5 3 4 7" xfId="2098" xr:uid="{00000000-0005-0000-0000-000031080000}"/>
    <cellStyle name="Komma 5 3 5" xfId="537" xr:uid="{00000000-0005-0000-0000-000032080000}"/>
    <cellStyle name="Komma 5 3 5 2" xfId="1476" xr:uid="{00000000-0005-0000-0000-000033080000}"/>
    <cellStyle name="Komma 5 3 5 3" xfId="2245" xr:uid="{00000000-0005-0000-0000-000034080000}"/>
    <cellStyle name="Komma 5 3 6" xfId="279" xr:uid="{00000000-0005-0000-0000-000035080000}"/>
    <cellStyle name="Komma 5 3 7" xfId="964" xr:uid="{00000000-0005-0000-0000-000036080000}"/>
    <cellStyle name="Komma 5 3 8" xfId="1219" xr:uid="{00000000-0005-0000-0000-000037080000}"/>
    <cellStyle name="Komma 5 3 9" xfId="1734" xr:uid="{00000000-0005-0000-0000-000038080000}"/>
    <cellStyle name="Komma 5 4" xfId="59" xr:uid="{00000000-0005-0000-0000-000039080000}"/>
    <cellStyle name="Komma 5 4 2" xfId="229" xr:uid="{00000000-0005-0000-0000-00003A080000}"/>
    <cellStyle name="Komma 5 4 2 2" xfId="745" xr:uid="{00000000-0005-0000-0000-00003B080000}"/>
    <cellStyle name="Komma 5 4 2 2 2" xfId="1684" xr:uid="{00000000-0005-0000-0000-00003C080000}"/>
    <cellStyle name="Komma 5 4 2 2 3" xfId="2453" xr:uid="{00000000-0005-0000-0000-00003D080000}"/>
    <cellStyle name="Komma 5 4 2 3" xfId="487" xr:uid="{00000000-0005-0000-0000-00003E080000}"/>
    <cellStyle name="Komma 5 4 2 4" xfId="1172" xr:uid="{00000000-0005-0000-0000-00003F080000}"/>
    <cellStyle name="Komma 5 4 2 5" xfId="1427" xr:uid="{00000000-0005-0000-0000-000040080000}"/>
    <cellStyle name="Komma 5 4 2 6" xfId="1942" xr:uid="{00000000-0005-0000-0000-000041080000}"/>
    <cellStyle name="Komma 5 4 2 7" xfId="2198" xr:uid="{00000000-0005-0000-0000-000042080000}"/>
    <cellStyle name="Komma 5 4 3" xfId="113" xr:uid="{00000000-0005-0000-0000-000043080000}"/>
    <cellStyle name="Komma 5 4 3 2" xfId="629" xr:uid="{00000000-0005-0000-0000-000044080000}"/>
    <cellStyle name="Komma 5 4 3 2 2" xfId="1568" xr:uid="{00000000-0005-0000-0000-000045080000}"/>
    <cellStyle name="Komma 5 4 3 2 3" xfId="2337" xr:uid="{00000000-0005-0000-0000-000046080000}"/>
    <cellStyle name="Komma 5 4 3 3" xfId="371" xr:uid="{00000000-0005-0000-0000-000047080000}"/>
    <cellStyle name="Komma 5 4 3 4" xfId="1056" xr:uid="{00000000-0005-0000-0000-000048080000}"/>
    <cellStyle name="Komma 5 4 3 5" xfId="1311" xr:uid="{00000000-0005-0000-0000-000049080000}"/>
    <cellStyle name="Komma 5 4 3 6" xfId="1826" xr:uid="{00000000-0005-0000-0000-00004A080000}"/>
    <cellStyle name="Komma 5 4 3 7" xfId="2082" xr:uid="{00000000-0005-0000-0000-00004B080000}"/>
    <cellStyle name="Komma 5 4 4" xfId="575" xr:uid="{00000000-0005-0000-0000-00004C080000}"/>
    <cellStyle name="Komma 5 4 4 2" xfId="1514" xr:uid="{00000000-0005-0000-0000-00004D080000}"/>
    <cellStyle name="Komma 5 4 4 3" xfId="2283" xr:uid="{00000000-0005-0000-0000-00004E080000}"/>
    <cellStyle name="Komma 5 4 5" xfId="317" xr:uid="{00000000-0005-0000-0000-00004F080000}"/>
    <cellStyle name="Komma 5 4 6" xfId="1002" xr:uid="{00000000-0005-0000-0000-000050080000}"/>
    <cellStyle name="Komma 5 4 7" xfId="1257" xr:uid="{00000000-0005-0000-0000-000051080000}"/>
    <cellStyle name="Komma 5 4 8" xfId="1772" xr:uid="{00000000-0005-0000-0000-000052080000}"/>
    <cellStyle name="Komma 5 4 9" xfId="2028" xr:uid="{00000000-0005-0000-0000-000053080000}"/>
    <cellStyle name="Komma 5 5" xfId="42" xr:uid="{00000000-0005-0000-0000-000054080000}"/>
    <cellStyle name="Komma 5 5 2" xfId="212" xr:uid="{00000000-0005-0000-0000-000055080000}"/>
    <cellStyle name="Komma 5 5 2 2" xfId="728" xr:uid="{00000000-0005-0000-0000-000056080000}"/>
    <cellStyle name="Komma 5 5 2 2 2" xfId="1667" xr:uid="{00000000-0005-0000-0000-000057080000}"/>
    <cellStyle name="Komma 5 5 2 2 3" xfId="2436" xr:uid="{00000000-0005-0000-0000-000058080000}"/>
    <cellStyle name="Komma 5 5 2 3" xfId="470" xr:uid="{00000000-0005-0000-0000-000059080000}"/>
    <cellStyle name="Komma 5 5 2 4" xfId="1155" xr:uid="{00000000-0005-0000-0000-00005A080000}"/>
    <cellStyle name="Komma 5 5 2 5" xfId="1410" xr:uid="{00000000-0005-0000-0000-00005B080000}"/>
    <cellStyle name="Komma 5 5 2 6" xfId="1925" xr:uid="{00000000-0005-0000-0000-00005C080000}"/>
    <cellStyle name="Komma 5 5 2 7" xfId="2181" xr:uid="{00000000-0005-0000-0000-00005D080000}"/>
    <cellStyle name="Komma 5 5 3" xfId="157" xr:uid="{00000000-0005-0000-0000-00005E080000}"/>
    <cellStyle name="Komma 5 5 3 2" xfId="673" xr:uid="{00000000-0005-0000-0000-00005F080000}"/>
    <cellStyle name="Komma 5 5 3 2 2" xfId="1612" xr:uid="{00000000-0005-0000-0000-000060080000}"/>
    <cellStyle name="Komma 5 5 3 2 3" xfId="2381" xr:uid="{00000000-0005-0000-0000-000061080000}"/>
    <cellStyle name="Komma 5 5 3 3" xfId="415" xr:uid="{00000000-0005-0000-0000-000062080000}"/>
    <cellStyle name="Komma 5 5 3 4" xfId="1100" xr:uid="{00000000-0005-0000-0000-000063080000}"/>
    <cellStyle name="Komma 5 5 3 5" xfId="1355" xr:uid="{00000000-0005-0000-0000-000064080000}"/>
    <cellStyle name="Komma 5 5 3 6" xfId="1870" xr:uid="{00000000-0005-0000-0000-000065080000}"/>
    <cellStyle name="Komma 5 5 3 7" xfId="2126" xr:uid="{00000000-0005-0000-0000-000066080000}"/>
    <cellStyle name="Komma 5 5 4" xfId="558" xr:uid="{00000000-0005-0000-0000-000067080000}"/>
    <cellStyle name="Komma 5 5 4 2" xfId="1497" xr:uid="{00000000-0005-0000-0000-000068080000}"/>
    <cellStyle name="Komma 5 5 4 3" xfId="2266" xr:uid="{00000000-0005-0000-0000-000069080000}"/>
    <cellStyle name="Komma 5 5 5" xfId="300" xr:uid="{00000000-0005-0000-0000-00006A080000}"/>
    <cellStyle name="Komma 5 5 6" xfId="985" xr:uid="{00000000-0005-0000-0000-00006B080000}"/>
    <cellStyle name="Komma 5 5 7" xfId="1240" xr:uid="{00000000-0005-0000-0000-00006C080000}"/>
    <cellStyle name="Komma 5 5 8" xfId="1755" xr:uid="{00000000-0005-0000-0000-00006D080000}"/>
    <cellStyle name="Komma 5 5 9" xfId="2011" xr:uid="{00000000-0005-0000-0000-00006E080000}"/>
    <cellStyle name="Komma 5 6" xfId="175" xr:uid="{00000000-0005-0000-0000-00006F080000}"/>
    <cellStyle name="Komma 5 6 2" xfId="691" xr:uid="{00000000-0005-0000-0000-000070080000}"/>
    <cellStyle name="Komma 5 6 2 2" xfId="1630" xr:uid="{00000000-0005-0000-0000-000071080000}"/>
    <cellStyle name="Komma 5 6 2 3" xfId="2399" xr:uid="{00000000-0005-0000-0000-000072080000}"/>
    <cellStyle name="Komma 5 6 3" xfId="433" xr:uid="{00000000-0005-0000-0000-000073080000}"/>
    <cellStyle name="Komma 5 6 4" xfId="1118" xr:uid="{00000000-0005-0000-0000-000074080000}"/>
    <cellStyle name="Komma 5 6 5" xfId="1373" xr:uid="{00000000-0005-0000-0000-000075080000}"/>
    <cellStyle name="Komma 5 6 6" xfId="1888" xr:uid="{00000000-0005-0000-0000-000076080000}"/>
    <cellStyle name="Komma 5 6 7" xfId="2144" xr:uid="{00000000-0005-0000-0000-000077080000}"/>
    <cellStyle name="Komma 5 7" xfId="94" xr:uid="{00000000-0005-0000-0000-000078080000}"/>
    <cellStyle name="Komma 5 7 2" xfId="610" xr:uid="{00000000-0005-0000-0000-000079080000}"/>
    <cellStyle name="Komma 5 7 2 2" xfId="1549" xr:uid="{00000000-0005-0000-0000-00007A080000}"/>
    <cellStyle name="Komma 5 7 2 3" xfId="2318" xr:uid="{00000000-0005-0000-0000-00007B080000}"/>
    <cellStyle name="Komma 5 7 3" xfId="352" xr:uid="{00000000-0005-0000-0000-00007C080000}"/>
    <cellStyle name="Komma 5 7 4" xfId="1037" xr:uid="{00000000-0005-0000-0000-00007D080000}"/>
    <cellStyle name="Komma 5 7 5" xfId="1292" xr:uid="{00000000-0005-0000-0000-00007E080000}"/>
    <cellStyle name="Komma 5 7 6" xfId="1807" xr:uid="{00000000-0005-0000-0000-00007F080000}"/>
    <cellStyle name="Komma 5 7 7" xfId="2063" xr:uid="{00000000-0005-0000-0000-000080080000}"/>
    <cellStyle name="Komma 5 8" xfId="521" xr:uid="{00000000-0005-0000-0000-000081080000}"/>
    <cellStyle name="Komma 5 8 2" xfId="1460" xr:uid="{00000000-0005-0000-0000-000082080000}"/>
    <cellStyle name="Komma 5 8 3" xfId="2229" xr:uid="{00000000-0005-0000-0000-000083080000}"/>
    <cellStyle name="Komma 5 9" xfId="263" xr:uid="{00000000-0005-0000-0000-000084080000}"/>
    <cellStyle name="Komma 6" xfId="12" xr:uid="{00000000-0005-0000-0000-000085080000}"/>
    <cellStyle name="Komma 6 10" xfId="1725" xr:uid="{00000000-0005-0000-0000-000086080000}"/>
    <cellStyle name="Komma 6 11" xfId="1981" xr:uid="{00000000-0005-0000-0000-000087080000}"/>
    <cellStyle name="Komma 6 2" xfId="66" xr:uid="{00000000-0005-0000-0000-000088080000}"/>
    <cellStyle name="Komma 6 2 2" xfId="236" xr:uid="{00000000-0005-0000-0000-000089080000}"/>
    <cellStyle name="Komma 6 2 2 2" xfId="752" xr:uid="{00000000-0005-0000-0000-00008A080000}"/>
    <cellStyle name="Komma 6 2 2 2 2" xfId="1691" xr:uid="{00000000-0005-0000-0000-00008B080000}"/>
    <cellStyle name="Komma 6 2 2 2 3" xfId="2460" xr:uid="{00000000-0005-0000-0000-00008C080000}"/>
    <cellStyle name="Komma 6 2 2 3" xfId="494" xr:uid="{00000000-0005-0000-0000-00008D080000}"/>
    <cellStyle name="Komma 6 2 2 4" xfId="1179" xr:uid="{00000000-0005-0000-0000-00008E080000}"/>
    <cellStyle name="Komma 6 2 2 5" xfId="1434" xr:uid="{00000000-0005-0000-0000-00008F080000}"/>
    <cellStyle name="Komma 6 2 2 6" xfId="1949" xr:uid="{00000000-0005-0000-0000-000090080000}"/>
    <cellStyle name="Komma 6 2 2 7" xfId="2205" xr:uid="{00000000-0005-0000-0000-000091080000}"/>
    <cellStyle name="Komma 6 2 3" xfId="120" xr:uid="{00000000-0005-0000-0000-000092080000}"/>
    <cellStyle name="Komma 6 2 3 2" xfId="636" xr:uid="{00000000-0005-0000-0000-000093080000}"/>
    <cellStyle name="Komma 6 2 3 2 2" xfId="1575" xr:uid="{00000000-0005-0000-0000-000094080000}"/>
    <cellStyle name="Komma 6 2 3 2 3" xfId="2344" xr:uid="{00000000-0005-0000-0000-000095080000}"/>
    <cellStyle name="Komma 6 2 3 3" xfId="378" xr:uid="{00000000-0005-0000-0000-000096080000}"/>
    <cellStyle name="Komma 6 2 3 4" xfId="1063" xr:uid="{00000000-0005-0000-0000-000097080000}"/>
    <cellStyle name="Komma 6 2 3 5" xfId="1318" xr:uid="{00000000-0005-0000-0000-000098080000}"/>
    <cellStyle name="Komma 6 2 3 6" xfId="1833" xr:uid="{00000000-0005-0000-0000-000099080000}"/>
    <cellStyle name="Komma 6 2 3 7" xfId="2089" xr:uid="{00000000-0005-0000-0000-00009A080000}"/>
    <cellStyle name="Komma 6 2 4" xfId="582" xr:uid="{00000000-0005-0000-0000-00009B080000}"/>
    <cellStyle name="Komma 6 2 4 2" xfId="1521" xr:uid="{00000000-0005-0000-0000-00009C080000}"/>
    <cellStyle name="Komma 6 2 4 3" xfId="2290" xr:uid="{00000000-0005-0000-0000-00009D080000}"/>
    <cellStyle name="Komma 6 2 5" xfId="324" xr:uid="{00000000-0005-0000-0000-00009E080000}"/>
    <cellStyle name="Komma 6 2 6" xfId="1009" xr:uid="{00000000-0005-0000-0000-00009F080000}"/>
    <cellStyle name="Komma 6 2 7" xfId="1264" xr:uid="{00000000-0005-0000-0000-0000A0080000}"/>
    <cellStyle name="Komma 6 2 8" xfId="1779" xr:uid="{00000000-0005-0000-0000-0000A1080000}"/>
    <cellStyle name="Komma 6 2 9" xfId="2035" xr:uid="{00000000-0005-0000-0000-0000A2080000}"/>
    <cellStyle name="Komma 6 3" xfId="53" xr:uid="{00000000-0005-0000-0000-0000A3080000}"/>
    <cellStyle name="Komma 6 3 2" xfId="223" xr:uid="{00000000-0005-0000-0000-0000A4080000}"/>
    <cellStyle name="Komma 6 3 2 2" xfId="739" xr:uid="{00000000-0005-0000-0000-0000A5080000}"/>
    <cellStyle name="Komma 6 3 2 2 2" xfId="1678" xr:uid="{00000000-0005-0000-0000-0000A6080000}"/>
    <cellStyle name="Komma 6 3 2 2 3" xfId="2447" xr:uid="{00000000-0005-0000-0000-0000A7080000}"/>
    <cellStyle name="Komma 6 3 2 3" xfId="481" xr:uid="{00000000-0005-0000-0000-0000A8080000}"/>
    <cellStyle name="Komma 6 3 2 4" xfId="1166" xr:uid="{00000000-0005-0000-0000-0000A9080000}"/>
    <cellStyle name="Komma 6 3 2 5" xfId="1421" xr:uid="{00000000-0005-0000-0000-0000AA080000}"/>
    <cellStyle name="Komma 6 3 2 6" xfId="1936" xr:uid="{00000000-0005-0000-0000-0000AB080000}"/>
    <cellStyle name="Komma 6 3 2 7" xfId="2192" xr:uid="{00000000-0005-0000-0000-0000AC080000}"/>
    <cellStyle name="Komma 6 3 3" xfId="143" xr:uid="{00000000-0005-0000-0000-0000AD080000}"/>
    <cellStyle name="Komma 6 3 3 2" xfId="659" xr:uid="{00000000-0005-0000-0000-0000AE080000}"/>
    <cellStyle name="Komma 6 3 3 2 2" xfId="1598" xr:uid="{00000000-0005-0000-0000-0000AF080000}"/>
    <cellStyle name="Komma 6 3 3 2 3" xfId="2367" xr:uid="{00000000-0005-0000-0000-0000B0080000}"/>
    <cellStyle name="Komma 6 3 3 3" xfId="401" xr:uid="{00000000-0005-0000-0000-0000B1080000}"/>
    <cellStyle name="Komma 6 3 3 4" xfId="1086" xr:uid="{00000000-0005-0000-0000-0000B2080000}"/>
    <cellStyle name="Komma 6 3 3 5" xfId="1341" xr:uid="{00000000-0005-0000-0000-0000B3080000}"/>
    <cellStyle name="Komma 6 3 3 6" xfId="1856" xr:uid="{00000000-0005-0000-0000-0000B4080000}"/>
    <cellStyle name="Komma 6 3 3 7" xfId="2112" xr:uid="{00000000-0005-0000-0000-0000B5080000}"/>
    <cellStyle name="Komma 6 3 4" xfId="569" xr:uid="{00000000-0005-0000-0000-0000B6080000}"/>
    <cellStyle name="Komma 6 3 4 2" xfId="1508" xr:uid="{00000000-0005-0000-0000-0000B7080000}"/>
    <cellStyle name="Komma 6 3 4 3" xfId="2277" xr:uid="{00000000-0005-0000-0000-0000B8080000}"/>
    <cellStyle name="Komma 6 3 5" xfId="311" xr:uid="{00000000-0005-0000-0000-0000B9080000}"/>
    <cellStyle name="Komma 6 3 6" xfId="996" xr:uid="{00000000-0005-0000-0000-0000BA080000}"/>
    <cellStyle name="Komma 6 3 7" xfId="1251" xr:uid="{00000000-0005-0000-0000-0000BB080000}"/>
    <cellStyle name="Komma 6 3 8" xfId="1766" xr:uid="{00000000-0005-0000-0000-0000BC080000}"/>
    <cellStyle name="Komma 6 3 9" xfId="2022" xr:uid="{00000000-0005-0000-0000-0000BD080000}"/>
    <cellStyle name="Komma 6 4" xfId="182" xr:uid="{00000000-0005-0000-0000-0000BE080000}"/>
    <cellStyle name="Komma 6 4 2" xfId="698" xr:uid="{00000000-0005-0000-0000-0000BF080000}"/>
    <cellStyle name="Komma 6 4 2 2" xfId="1637" xr:uid="{00000000-0005-0000-0000-0000C0080000}"/>
    <cellStyle name="Komma 6 4 2 3" xfId="2406" xr:uid="{00000000-0005-0000-0000-0000C1080000}"/>
    <cellStyle name="Komma 6 4 3" xfId="440" xr:uid="{00000000-0005-0000-0000-0000C2080000}"/>
    <cellStyle name="Komma 6 4 4" xfId="1125" xr:uid="{00000000-0005-0000-0000-0000C3080000}"/>
    <cellStyle name="Komma 6 4 5" xfId="1380" xr:uid="{00000000-0005-0000-0000-0000C4080000}"/>
    <cellStyle name="Komma 6 4 6" xfId="1895" xr:uid="{00000000-0005-0000-0000-0000C5080000}"/>
    <cellStyle name="Komma 6 4 7" xfId="2151" xr:uid="{00000000-0005-0000-0000-0000C6080000}"/>
    <cellStyle name="Komma 6 5" xfId="108" xr:uid="{00000000-0005-0000-0000-0000C7080000}"/>
    <cellStyle name="Komma 6 5 2" xfId="624" xr:uid="{00000000-0005-0000-0000-0000C8080000}"/>
    <cellStyle name="Komma 6 5 2 2" xfId="1563" xr:uid="{00000000-0005-0000-0000-0000C9080000}"/>
    <cellStyle name="Komma 6 5 2 3" xfId="2332" xr:uid="{00000000-0005-0000-0000-0000CA080000}"/>
    <cellStyle name="Komma 6 5 3" xfId="366" xr:uid="{00000000-0005-0000-0000-0000CB080000}"/>
    <cellStyle name="Komma 6 5 4" xfId="1051" xr:uid="{00000000-0005-0000-0000-0000CC080000}"/>
    <cellStyle name="Komma 6 5 5" xfId="1306" xr:uid="{00000000-0005-0000-0000-0000CD080000}"/>
    <cellStyle name="Komma 6 5 6" xfId="1821" xr:uid="{00000000-0005-0000-0000-0000CE080000}"/>
    <cellStyle name="Komma 6 5 7" xfId="2077" xr:uid="{00000000-0005-0000-0000-0000CF080000}"/>
    <cellStyle name="Komma 6 6" xfId="528" xr:uid="{00000000-0005-0000-0000-0000D0080000}"/>
    <cellStyle name="Komma 6 6 2" xfId="1467" xr:uid="{00000000-0005-0000-0000-0000D1080000}"/>
    <cellStyle name="Komma 6 6 3" xfId="2236" xr:uid="{00000000-0005-0000-0000-0000D2080000}"/>
    <cellStyle name="Komma 6 7" xfId="270" xr:uid="{00000000-0005-0000-0000-0000D3080000}"/>
    <cellStyle name="Komma 6 8" xfId="955" xr:uid="{00000000-0005-0000-0000-0000D4080000}"/>
    <cellStyle name="Komma 6 9" xfId="1210" xr:uid="{00000000-0005-0000-0000-0000D5080000}"/>
    <cellStyle name="Komma 7" xfId="22" xr:uid="{00000000-0005-0000-0000-0000D6080000}"/>
    <cellStyle name="Komma 7 10" xfId="1735" xr:uid="{00000000-0005-0000-0000-0000D7080000}"/>
    <cellStyle name="Komma 7 11" xfId="1991" xr:uid="{00000000-0005-0000-0000-0000D8080000}"/>
    <cellStyle name="Komma 7 2" xfId="76" xr:uid="{00000000-0005-0000-0000-0000D9080000}"/>
    <cellStyle name="Komma 7 2 2" xfId="246" xr:uid="{00000000-0005-0000-0000-0000DA080000}"/>
    <cellStyle name="Komma 7 2 2 2" xfId="762" xr:uid="{00000000-0005-0000-0000-0000DB080000}"/>
    <cellStyle name="Komma 7 2 2 2 2" xfId="1701" xr:uid="{00000000-0005-0000-0000-0000DC080000}"/>
    <cellStyle name="Komma 7 2 2 2 3" xfId="2470" xr:uid="{00000000-0005-0000-0000-0000DD080000}"/>
    <cellStyle name="Komma 7 2 2 3" xfId="504" xr:uid="{00000000-0005-0000-0000-0000DE080000}"/>
    <cellStyle name="Komma 7 2 2 4" xfId="1189" xr:uid="{00000000-0005-0000-0000-0000DF080000}"/>
    <cellStyle name="Komma 7 2 2 5" xfId="1444" xr:uid="{00000000-0005-0000-0000-0000E0080000}"/>
    <cellStyle name="Komma 7 2 2 6" xfId="1959" xr:uid="{00000000-0005-0000-0000-0000E1080000}"/>
    <cellStyle name="Komma 7 2 2 7" xfId="2215" xr:uid="{00000000-0005-0000-0000-0000E2080000}"/>
    <cellStyle name="Komma 7 2 3" xfId="130" xr:uid="{00000000-0005-0000-0000-0000E3080000}"/>
    <cellStyle name="Komma 7 2 3 2" xfId="646" xr:uid="{00000000-0005-0000-0000-0000E4080000}"/>
    <cellStyle name="Komma 7 2 3 2 2" xfId="1585" xr:uid="{00000000-0005-0000-0000-0000E5080000}"/>
    <cellStyle name="Komma 7 2 3 2 3" xfId="2354" xr:uid="{00000000-0005-0000-0000-0000E6080000}"/>
    <cellStyle name="Komma 7 2 3 3" xfId="388" xr:uid="{00000000-0005-0000-0000-0000E7080000}"/>
    <cellStyle name="Komma 7 2 3 4" xfId="1073" xr:uid="{00000000-0005-0000-0000-0000E8080000}"/>
    <cellStyle name="Komma 7 2 3 5" xfId="1328" xr:uid="{00000000-0005-0000-0000-0000E9080000}"/>
    <cellStyle name="Komma 7 2 3 6" xfId="1843" xr:uid="{00000000-0005-0000-0000-0000EA080000}"/>
    <cellStyle name="Komma 7 2 3 7" xfId="2099" xr:uid="{00000000-0005-0000-0000-0000EB080000}"/>
    <cellStyle name="Komma 7 2 4" xfId="592" xr:uid="{00000000-0005-0000-0000-0000EC080000}"/>
    <cellStyle name="Komma 7 2 4 2" xfId="1531" xr:uid="{00000000-0005-0000-0000-0000ED080000}"/>
    <cellStyle name="Komma 7 2 4 3" xfId="2300" xr:uid="{00000000-0005-0000-0000-0000EE080000}"/>
    <cellStyle name="Komma 7 2 5" xfId="334" xr:uid="{00000000-0005-0000-0000-0000EF080000}"/>
    <cellStyle name="Komma 7 2 6" xfId="1019" xr:uid="{00000000-0005-0000-0000-0000F0080000}"/>
    <cellStyle name="Komma 7 2 7" xfId="1274" xr:uid="{00000000-0005-0000-0000-0000F1080000}"/>
    <cellStyle name="Komma 7 2 8" xfId="1789" xr:uid="{00000000-0005-0000-0000-0000F2080000}"/>
    <cellStyle name="Komma 7 2 9" xfId="2045" xr:uid="{00000000-0005-0000-0000-0000F3080000}"/>
    <cellStyle name="Komma 7 3" xfId="43" xr:uid="{00000000-0005-0000-0000-0000F4080000}"/>
    <cellStyle name="Komma 7 3 2" xfId="213" xr:uid="{00000000-0005-0000-0000-0000F5080000}"/>
    <cellStyle name="Komma 7 3 2 2" xfId="729" xr:uid="{00000000-0005-0000-0000-0000F6080000}"/>
    <cellStyle name="Komma 7 3 2 2 2" xfId="1668" xr:uid="{00000000-0005-0000-0000-0000F7080000}"/>
    <cellStyle name="Komma 7 3 2 2 3" xfId="2437" xr:uid="{00000000-0005-0000-0000-0000F8080000}"/>
    <cellStyle name="Komma 7 3 2 3" xfId="471" xr:uid="{00000000-0005-0000-0000-0000F9080000}"/>
    <cellStyle name="Komma 7 3 2 4" xfId="1156" xr:uid="{00000000-0005-0000-0000-0000FA080000}"/>
    <cellStyle name="Komma 7 3 2 5" xfId="1411" xr:uid="{00000000-0005-0000-0000-0000FB080000}"/>
    <cellStyle name="Komma 7 3 2 6" xfId="1926" xr:uid="{00000000-0005-0000-0000-0000FC080000}"/>
    <cellStyle name="Komma 7 3 2 7" xfId="2182" xr:uid="{00000000-0005-0000-0000-0000FD080000}"/>
    <cellStyle name="Komma 7 3 3" xfId="162" xr:uid="{00000000-0005-0000-0000-0000FE080000}"/>
    <cellStyle name="Komma 7 3 3 2" xfId="678" xr:uid="{00000000-0005-0000-0000-0000FF080000}"/>
    <cellStyle name="Komma 7 3 3 2 2" xfId="1617" xr:uid="{00000000-0005-0000-0000-000000090000}"/>
    <cellStyle name="Komma 7 3 3 2 3" xfId="2386" xr:uid="{00000000-0005-0000-0000-000001090000}"/>
    <cellStyle name="Komma 7 3 3 3" xfId="420" xr:uid="{00000000-0005-0000-0000-000002090000}"/>
    <cellStyle name="Komma 7 3 3 4" xfId="1105" xr:uid="{00000000-0005-0000-0000-000003090000}"/>
    <cellStyle name="Komma 7 3 3 5" xfId="1360" xr:uid="{00000000-0005-0000-0000-000004090000}"/>
    <cellStyle name="Komma 7 3 3 6" xfId="1875" xr:uid="{00000000-0005-0000-0000-000005090000}"/>
    <cellStyle name="Komma 7 3 3 7" xfId="2131" xr:uid="{00000000-0005-0000-0000-000006090000}"/>
    <cellStyle name="Komma 7 3 4" xfId="559" xr:uid="{00000000-0005-0000-0000-000007090000}"/>
    <cellStyle name="Komma 7 3 4 2" xfId="1498" xr:uid="{00000000-0005-0000-0000-000008090000}"/>
    <cellStyle name="Komma 7 3 4 3" xfId="2267" xr:uid="{00000000-0005-0000-0000-000009090000}"/>
    <cellStyle name="Komma 7 3 5" xfId="301" xr:uid="{00000000-0005-0000-0000-00000A090000}"/>
    <cellStyle name="Komma 7 3 6" xfId="986" xr:uid="{00000000-0005-0000-0000-00000B090000}"/>
    <cellStyle name="Komma 7 3 7" xfId="1241" xr:uid="{00000000-0005-0000-0000-00000C090000}"/>
    <cellStyle name="Komma 7 3 8" xfId="1756" xr:uid="{00000000-0005-0000-0000-00000D090000}"/>
    <cellStyle name="Komma 7 3 9" xfId="2012" xr:uid="{00000000-0005-0000-0000-00000E090000}"/>
    <cellStyle name="Komma 7 4" xfId="192" xr:uid="{00000000-0005-0000-0000-00000F090000}"/>
    <cellStyle name="Komma 7 4 2" xfId="708" xr:uid="{00000000-0005-0000-0000-000010090000}"/>
    <cellStyle name="Komma 7 4 2 2" xfId="1647" xr:uid="{00000000-0005-0000-0000-000011090000}"/>
    <cellStyle name="Komma 7 4 2 3" xfId="2416" xr:uid="{00000000-0005-0000-0000-000012090000}"/>
    <cellStyle name="Komma 7 4 3" xfId="450" xr:uid="{00000000-0005-0000-0000-000013090000}"/>
    <cellStyle name="Komma 7 4 4" xfId="1135" xr:uid="{00000000-0005-0000-0000-000014090000}"/>
    <cellStyle name="Komma 7 4 5" xfId="1390" xr:uid="{00000000-0005-0000-0000-000015090000}"/>
    <cellStyle name="Komma 7 4 6" xfId="1905" xr:uid="{00000000-0005-0000-0000-000016090000}"/>
    <cellStyle name="Komma 7 4 7" xfId="2161" xr:uid="{00000000-0005-0000-0000-000017090000}"/>
    <cellStyle name="Komma 7 5" xfId="98" xr:uid="{00000000-0005-0000-0000-000018090000}"/>
    <cellStyle name="Komma 7 5 2" xfId="614" xr:uid="{00000000-0005-0000-0000-000019090000}"/>
    <cellStyle name="Komma 7 5 2 2" xfId="1553" xr:uid="{00000000-0005-0000-0000-00001A090000}"/>
    <cellStyle name="Komma 7 5 2 3" xfId="2322" xr:uid="{00000000-0005-0000-0000-00001B090000}"/>
    <cellStyle name="Komma 7 5 3" xfId="356" xr:uid="{00000000-0005-0000-0000-00001C090000}"/>
    <cellStyle name="Komma 7 5 4" xfId="1041" xr:uid="{00000000-0005-0000-0000-00001D090000}"/>
    <cellStyle name="Komma 7 5 5" xfId="1296" xr:uid="{00000000-0005-0000-0000-00001E090000}"/>
    <cellStyle name="Komma 7 5 6" xfId="1811" xr:uid="{00000000-0005-0000-0000-00001F090000}"/>
    <cellStyle name="Komma 7 5 7" xfId="2067" xr:uid="{00000000-0005-0000-0000-000020090000}"/>
    <cellStyle name="Komma 7 6" xfId="538" xr:uid="{00000000-0005-0000-0000-000021090000}"/>
    <cellStyle name="Komma 7 6 2" xfId="1477" xr:uid="{00000000-0005-0000-0000-000022090000}"/>
    <cellStyle name="Komma 7 6 3" xfId="2246" xr:uid="{00000000-0005-0000-0000-000023090000}"/>
    <cellStyle name="Komma 7 7" xfId="280" xr:uid="{00000000-0005-0000-0000-000024090000}"/>
    <cellStyle name="Komma 7 8" xfId="965" xr:uid="{00000000-0005-0000-0000-000025090000}"/>
    <cellStyle name="Komma 7 9" xfId="1220" xr:uid="{00000000-0005-0000-0000-000026090000}"/>
    <cellStyle name="Komma 8" xfId="56" xr:uid="{00000000-0005-0000-0000-000027090000}"/>
    <cellStyle name="Komma 8 2" xfId="226" xr:uid="{00000000-0005-0000-0000-000028090000}"/>
    <cellStyle name="Komma 8 2 2" xfId="742" xr:uid="{00000000-0005-0000-0000-000029090000}"/>
    <cellStyle name="Komma 8 2 2 2" xfId="1681" xr:uid="{00000000-0005-0000-0000-00002A090000}"/>
    <cellStyle name="Komma 8 2 2 3" xfId="2450" xr:uid="{00000000-0005-0000-0000-00002B090000}"/>
    <cellStyle name="Komma 8 2 3" xfId="484" xr:uid="{00000000-0005-0000-0000-00002C090000}"/>
    <cellStyle name="Komma 8 2 4" xfId="1169" xr:uid="{00000000-0005-0000-0000-00002D090000}"/>
    <cellStyle name="Komma 8 2 5" xfId="1424" xr:uid="{00000000-0005-0000-0000-00002E090000}"/>
    <cellStyle name="Komma 8 2 6" xfId="1939" xr:uid="{00000000-0005-0000-0000-00002F090000}"/>
    <cellStyle name="Komma 8 2 7" xfId="2195" xr:uid="{00000000-0005-0000-0000-000030090000}"/>
    <cellStyle name="Komma 8 3" xfId="110" xr:uid="{00000000-0005-0000-0000-000031090000}"/>
    <cellStyle name="Komma 8 3 2" xfId="626" xr:uid="{00000000-0005-0000-0000-000032090000}"/>
    <cellStyle name="Komma 8 3 2 2" xfId="1565" xr:uid="{00000000-0005-0000-0000-000033090000}"/>
    <cellStyle name="Komma 8 3 2 3" xfId="2334" xr:uid="{00000000-0005-0000-0000-000034090000}"/>
    <cellStyle name="Komma 8 3 3" xfId="368" xr:uid="{00000000-0005-0000-0000-000035090000}"/>
    <cellStyle name="Komma 8 3 4" xfId="1053" xr:uid="{00000000-0005-0000-0000-000036090000}"/>
    <cellStyle name="Komma 8 3 5" xfId="1308" xr:uid="{00000000-0005-0000-0000-000037090000}"/>
    <cellStyle name="Komma 8 3 6" xfId="1823" xr:uid="{00000000-0005-0000-0000-000038090000}"/>
    <cellStyle name="Komma 8 3 7" xfId="2079" xr:uid="{00000000-0005-0000-0000-000039090000}"/>
    <cellStyle name="Komma 8 4" xfId="572" xr:uid="{00000000-0005-0000-0000-00003A090000}"/>
    <cellStyle name="Komma 8 4 2" xfId="1511" xr:uid="{00000000-0005-0000-0000-00003B090000}"/>
    <cellStyle name="Komma 8 4 3" xfId="2280" xr:uid="{00000000-0005-0000-0000-00003C090000}"/>
    <cellStyle name="Komma 8 5" xfId="314" xr:uid="{00000000-0005-0000-0000-00003D090000}"/>
    <cellStyle name="Komma 8 6" xfId="999" xr:uid="{00000000-0005-0000-0000-00003E090000}"/>
    <cellStyle name="Komma 8 7" xfId="1254" xr:uid="{00000000-0005-0000-0000-00003F090000}"/>
    <cellStyle name="Komma 8 8" xfId="1769" xr:uid="{00000000-0005-0000-0000-000040090000}"/>
    <cellStyle name="Komma 8 9" xfId="2025" xr:uid="{00000000-0005-0000-0000-000041090000}"/>
    <cellStyle name="Komma 9" xfId="33" xr:uid="{00000000-0005-0000-0000-000042090000}"/>
    <cellStyle name="Komma 9 2" xfId="203" xr:uid="{00000000-0005-0000-0000-000043090000}"/>
    <cellStyle name="Komma 9 2 2" xfId="719" xr:uid="{00000000-0005-0000-0000-000044090000}"/>
    <cellStyle name="Komma 9 2 2 2" xfId="1658" xr:uid="{00000000-0005-0000-0000-000045090000}"/>
    <cellStyle name="Komma 9 2 2 3" xfId="2427" xr:uid="{00000000-0005-0000-0000-000046090000}"/>
    <cellStyle name="Komma 9 2 3" xfId="461" xr:uid="{00000000-0005-0000-0000-000047090000}"/>
    <cellStyle name="Komma 9 2 4" xfId="1146" xr:uid="{00000000-0005-0000-0000-000048090000}"/>
    <cellStyle name="Komma 9 2 5" xfId="1401" xr:uid="{00000000-0005-0000-0000-000049090000}"/>
    <cellStyle name="Komma 9 2 6" xfId="1916" xr:uid="{00000000-0005-0000-0000-00004A090000}"/>
    <cellStyle name="Komma 9 2 7" xfId="2172" xr:uid="{00000000-0005-0000-0000-00004B090000}"/>
    <cellStyle name="Komma 9 3" xfId="155" xr:uid="{00000000-0005-0000-0000-00004C090000}"/>
    <cellStyle name="Komma 9 3 2" xfId="671" xr:uid="{00000000-0005-0000-0000-00004D090000}"/>
    <cellStyle name="Komma 9 3 2 2" xfId="1610" xr:uid="{00000000-0005-0000-0000-00004E090000}"/>
    <cellStyle name="Komma 9 3 2 3" xfId="2379" xr:uid="{00000000-0005-0000-0000-00004F090000}"/>
    <cellStyle name="Komma 9 3 3" xfId="413" xr:uid="{00000000-0005-0000-0000-000050090000}"/>
    <cellStyle name="Komma 9 3 4" xfId="1098" xr:uid="{00000000-0005-0000-0000-000051090000}"/>
    <cellStyle name="Komma 9 3 5" xfId="1353" xr:uid="{00000000-0005-0000-0000-000052090000}"/>
    <cellStyle name="Komma 9 3 6" xfId="1868" xr:uid="{00000000-0005-0000-0000-000053090000}"/>
    <cellStyle name="Komma 9 3 7" xfId="2124" xr:uid="{00000000-0005-0000-0000-000054090000}"/>
    <cellStyle name="Komma 9 4" xfId="549" xr:uid="{00000000-0005-0000-0000-000055090000}"/>
    <cellStyle name="Komma 9 4 2" xfId="1488" xr:uid="{00000000-0005-0000-0000-000056090000}"/>
    <cellStyle name="Komma 9 4 3" xfId="2257" xr:uid="{00000000-0005-0000-0000-000057090000}"/>
    <cellStyle name="Komma 9 5" xfId="291" xr:uid="{00000000-0005-0000-0000-000058090000}"/>
    <cellStyle name="Komma 9 6" xfId="976" xr:uid="{00000000-0005-0000-0000-000059090000}"/>
    <cellStyle name="Komma 9 7" xfId="1231" xr:uid="{00000000-0005-0000-0000-00005A090000}"/>
    <cellStyle name="Komma 9 8" xfId="1746" xr:uid="{00000000-0005-0000-0000-00005B090000}"/>
    <cellStyle name="Komma 9 9" xfId="2002" xr:uid="{00000000-0005-0000-0000-00005C090000}"/>
    <cellStyle name="Link" xfId="257" builtinId="8"/>
    <cellStyle name="Neutral 2" xfId="877" xr:uid="{00000000-0005-0000-0000-00005E090000}"/>
    <cellStyle name="Notiz 2" xfId="878" xr:uid="{00000000-0005-0000-0000-00005F090000}"/>
    <cellStyle name="Notiz 3" xfId="879" xr:uid="{00000000-0005-0000-0000-000060090000}"/>
    <cellStyle name="Notiz 4" xfId="880" xr:uid="{00000000-0005-0000-0000-000061090000}"/>
    <cellStyle name="Notiz 5" xfId="881" xr:uid="{00000000-0005-0000-0000-000062090000}"/>
    <cellStyle name="Notiz 6" xfId="882" xr:uid="{00000000-0005-0000-0000-000063090000}"/>
    <cellStyle name="Notiz 7" xfId="883" xr:uid="{00000000-0005-0000-0000-000064090000}"/>
    <cellStyle name="Notiz 8" xfId="884" xr:uid="{00000000-0005-0000-0000-000065090000}"/>
    <cellStyle name="Prozent" xfId="2" builtinId="5"/>
    <cellStyle name="Prozent 2" xfId="518" xr:uid="{00000000-0005-0000-0000-000067090000}"/>
    <cellStyle name="Prozent 2 2" xfId="918" xr:uid="{00000000-0005-0000-0000-000068090000}"/>
    <cellStyle name="Prozent 2 2 2" xfId="919" xr:uid="{00000000-0005-0000-0000-000069090000}"/>
    <cellStyle name="Prozent 2 2 2 2" xfId="940" xr:uid="{00000000-0005-0000-0000-00006A090000}"/>
    <cellStyle name="Prozent 2 2 3" xfId="939" xr:uid="{00000000-0005-0000-0000-00006B090000}"/>
    <cellStyle name="Prozent 2 3" xfId="920" xr:uid="{00000000-0005-0000-0000-00006C090000}"/>
    <cellStyle name="Prozent 2 3 2" xfId="941" xr:uid="{00000000-0005-0000-0000-00006D090000}"/>
    <cellStyle name="Prozent 2 4" xfId="906" xr:uid="{00000000-0005-0000-0000-00006E090000}"/>
    <cellStyle name="Prozent 3" xfId="1457" xr:uid="{00000000-0005-0000-0000-00006F090000}"/>
    <cellStyle name="Schlecht 2" xfId="885" xr:uid="{00000000-0005-0000-0000-000070090000}"/>
    <cellStyle name="Standard" xfId="0" builtinId="0"/>
    <cellStyle name="Standard 10" xfId="785" xr:uid="{00000000-0005-0000-0000-000072090000}"/>
    <cellStyle name="Standard 11" xfId="905" xr:uid="{00000000-0005-0000-0000-000073090000}"/>
    <cellStyle name="Standard 11 2" xfId="931" xr:uid="{00000000-0005-0000-0000-000074090000}"/>
    <cellStyle name="Standard 12" xfId="922" xr:uid="{00000000-0005-0000-0000-000075090000}"/>
    <cellStyle name="Standard 13" xfId="943" xr:uid="{00000000-0005-0000-0000-000076090000}"/>
    <cellStyle name="Standard 14" xfId="944" xr:uid="{00000000-0005-0000-0000-000077090000}"/>
    <cellStyle name="Standard 15" xfId="773" xr:uid="{00000000-0005-0000-0000-000078090000}"/>
    <cellStyle name="Standard 16" xfId="1455" xr:uid="{00000000-0005-0000-0000-000079090000}"/>
    <cellStyle name="Standard 2" xfId="258" xr:uid="{00000000-0005-0000-0000-00007A090000}"/>
    <cellStyle name="Standard 2 2" xfId="886" xr:uid="{00000000-0005-0000-0000-00007B090000}"/>
    <cellStyle name="Standard 2 2 2" xfId="921" xr:uid="{00000000-0005-0000-0000-00007C090000}"/>
    <cellStyle name="Standard 2 2 2 2" xfId="942" xr:uid="{00000000-0005-0000-0000-00007D090000}"/>
    <cellStyle name="Standard 2 3" xfId="887" xr:uid="{00000000-0005-0000-0000-00007E090000}"/>
    <cellStyle name="Standard 2 4" xfId="888" xr:uid="{00000000-0005-0000-0000-00007F090000}"/>
    <cellStyle name="Standard 2 5" xfId="889" xr:uid="{00000000-0005-0000-0000-000080090000}"/>
    <cellStyle name="Standard 2 6" xfId="907" xr:uid="{00000000-0005-0000-0000-000081090000}"/>
    <cellStyle name="Standard 2 7" xfId="924" xr:uid="{00000000-0005-0000-0000-000082090000}"/>
    <cellStyle name="Standard 2 8" xfId="923" xr:uid="{00000000-0005-0000-0000-000083090000}"/>
    <cellStyle name="Standard 2 9" xfId="774" xr:uid="{00000000-0005-0000-0000-000084090000}"/>
    <cellStyle name="Standard 3" xfId="516" xr:uid="{00000000-0005-0000-0000-000085090000}"/>
    <cellStyle name="Standard 3 2" xfId="777" xr:uid="{00000000-0005-0000-0000-000086090000}"/>
    <cellStyle name="Standard 3 2 2" xfId="909" xr:uid="{00000000-0005-0000-0000-000087090000}"/>
    <cellStyle name="Standard 3 2 2 2" xfId="933" xr:uid="{00000000-0005-0000-0000-000088090000}"/>
    <cellStyle name="Standard 3 2 3" xfId="926" xr:uid="{00000000-0005-0000-0000-000089090000}"/>
    <cellStyle name="Standard 3 3" xfId="780" xr:uid="{00000000-0005-0000-0000-00008A090000}"/>
    <cellStyle name="Standard 3 3 2" xfId="784" xr:uid="{00000000-0005-0000-0000-00008B090000}"/>
    <cellStyle name="Standard 3 3 2 2" xfId="904" xr:uid="{00000000-0005-0000-0000-00008C090000}"/>
    <cellStyle name="Standard 3 3 2 2 2" xfId="916" xr:uid="{00000000-0005-0000-0000-00008D090000}"/>
    <cellStyle name="Standard 3 3 2 2 2 2" xfId="937" xr:uid="{00000000-0005-0000-0000-00008E090000}"/>
    <cellStyle name="Standard 3 3 2 2 3" xfId="930" xr:uid="{00000000-0005-0000-0000-00008F090000}"/>
    <cellStyle name="Standard 3 3 2 3" xfId="914" xr:uid="{00000000-0005-0000-0000-000090090000}"/>
    <cellStyle name="Standard 3 3 2 3 2" xfId="935" xr:uid="{00000000-0005-0000-0000-000091090000}"/>
    <cellStyle name="Standard 3 3 2 4" xfId="928" xr:uid="{00000000-0005-0000-0000-000092090000}"/>
    <cellStyle name="Standard 3 3 3" xfId="910" xr:uid="{00000000-0005-0000-0000-000093090000}"/>
    <cellStyle name="Standard 3 3 3 2" xfId="934" xr:uid="{00000000-0005-0000-0000-000094090000}"/>
    <cellStyle name="Standard 3 3 4" xfId="927" xr:uid="{00000000-0005-0000-0000-000095090000}"/>
    <cellStyle name="Standard 3 4" xfId="890" xr:uid="{00000000-0005-0000-0000-000096090000}"/>
    <cellStyle name="Standard 3 4 2" xfId="903" xr:uid="{00000000-0005-0000-0000-000097090000}"/>
    <cellStyle name="Standard 3 4 2 2" xfId="915" xr:uid="{00000000-0005-0000-0000-000098090000}"/>
    <cellStyle name="Standard 3 4 2 2 2" xfId="936" xr:uid="{00000000-0005-0000-0000-000099090000}"/>
    <cellStyle name="Standard 3 4 2 3" xfId="929" xr:uid="{00000000-0005-0000-0000-00009A090000}"/>
    <cellStyle name="Standard 3 5" xfId="908" xr:uid="{00000000-0005-0000-0000-00009B090000}"/>
    <cellStyle name="Standard 3 5 2" xfId="932" xr:uid="{00000000-0005-0000-0000-00009C090000}"/>
    <cellStyle name="Standard 3 6" xfId="925" xr:uid="{00000000-0005-0000-0000-00009D090000}"/>
    <cellStyle name="Standard 3 7" xfId="775" xr:uid="{00000000-0005-0000-0000-00009E090000}"/>
    <cellStyle name="Standard 4" xfId="776" xr:uid="{00000000-0005-0000-0000-00009F090000}"/>
    <cellStyle name="Standard 4 2" xfId="891" xr:uid="{00000000-0005-0000-0000-0000A0090000}"/>
    <cellStyle name="Standard 5" xfId="778" xr:uid="{00000000-0005-0000-0000-0000A1090000}"/>
    <cellStyle name="Standard 5 2" xfId="892" xr:uid="{00000000-0005-0000-0000-0000A2090000}"/>
    <cellStyle name="Standard 6" xfId="779" xr:uid="{00000000-0005-0000-0000-0000A3090000}"/>
    <cellStyle name="Standard 6 2" xfId="893" xr:uid="{00000000-0005-0000-0000-0000A4090000}"/>
    <cellStyle name="Standard 7" xfId="781" xr:uid="{00000000-0005-0000-0000-0000A5090000}"/>
    <cellStyle name="Standard 7 2" xfId="894" xr:uid="{00000000-0005-0000-0000-0000A6090000}"/>
    <cellStyle name="Standard 7 3" xfId="911" xr:uid="{00000000-0005-0000-0000-0000A7090000}"/>
    <cellStyle name="Standard 8" xfId="782" xr:uid="{00000000-0005-0000-0000-0000A8090000}"/>
    <cellStyle name="Standard 8 2" xfId="895" xr:uid="{00000000-0005-0000-0000-0000A9090000}"/>
    <cellStyle name="Standard 8 3" xfId="912" xr:uid="{00000000-0005-0000-0000-0000AA090000}"/>
    <cellStyle name="Standard 9" xfId="783" xr:uid="{00000000-0005-0000-0000-0000AB090000}"/>
    <cellStyle name="Standard 9 2" xfId="913" xr:uid="{00000000-0005-0000-0000-0000AC090000}"/>
    <cellStyle name="Überschrift 1 2" xfId="896" xr:uid="{00000000-0005-0000-0000-0000AD090000}"/>
    <cellStyle name="Überschrift 2 2" xfId="897" xr:uid="{00000000-0005-0000-0000-0000AE090000}"/>
    <cellStyle name="Überschrift 3 2" xfId="898" xr:uid="{00000000-0005-0000-0000-0000AF090000}"/>
    <cellStyle name="Überschrift 4 2" xfId="899" xr:uid="{00000000-0005-0000-0000-0000B0090000}"/>
    <cellStyle name="Verknüpfte Zelle 2" xfId="900" xr:uid="{00000000-0005-0000-0000-0000B1090000}"/>
    <cellStyle name="Warnender Text 2" xfId="901" xr:uid="{00000000-0005-0000-0000-0000B2090000}"/>
    <cellStyle name="Zelle überprüfen 2" xfId="902" xr:uid="{00000000-0005-0000-0000-0000B3090000}"/>
  </cellStyles>
  <dxfs count="3932">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theme="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ill>
        <patternFill>
          <bgColor rgb="FFCCFFCC"/>
        </patternFill>
      </fill>
    </dxf>
    <dxf>
      <fill>
        <patternFill>
          <bgColor rgb="FFCCFFCC"/>
        </patternFill>
      </fill>
    </dxf>
    <dxf>
      <fill>
        <patternFill>
          <bgColor rgb="FFFFFF99"/>
        </patternFill>
      </fill>
    </dxf>
    <dxf>
      <fill>
        <patternFill>
          <bgColor rgb="FFFF99CC"/>
        </patternFill>
      </fill>
    </dxf>
    <dxf>
      <fill>
        <patternFill>
          <bgColor rgb="FFCCFFCC"/>
        </patternFill>
      </fill>
    </dxf>
    <dxf>
      <fill>
        <patternFill>
          <bgColor rgb="FFCCFFCC"/>
        </patternFill>
      </fill>
    </dxf>
    <dxf>
      <fill>
        <patternFill>
          <bgColor rgb="FFFFFF99"/>
        </patternFill>
      </fill>
    </dxf>
    <dxf>
      <fill>
        <patternFill>
          <bgColor rgb="FFFF99CC"/>
        </patternFill>
      </fill>
    </dxf>
    <dxf>
      <fill>
        <patternFill>
          <bgColor rgb="FFCCFFCC"/>
        </patternFill>
      </fill>
    </dxf>
    <dxf>
      <fill>
        <patternFill>
          <bgColor rgb="FFCCFFCC"/>
        </patternFill>
      </fill>
    </dxf>
    <dxf>
      <fill>
        <patternFill>
          <bgColor rgb="FFFFFF99"/>
        </patternFill>
      </fill>
    </dxf>
    <dxf>
      <fill>
        <patternFill>
          <bgColor rgb="FFFF99CC"/>
        </patternFill>
      </fill>
    </dxf>
    <dxf>
      <fill>
        <patternFill>
          <bgColor rgb="FFCCFFCC"/>
        </patternFill>
      </fill>
    </dxf>
    <dxf>
      <fill>
        <patternFill>
          <bgColor rgb="FFCCFFCC"/>
        </patternFill>
      </fill>
    </dxf>
    <dxf>
      <fill>
        <patternFill>
          <bgColor rgb="FFFFFF99"/>
        </patternFill>
      </fill>
    </dxf>
    <dxf>
      <fill>
        <patternFill>
          <bgColor rgb="FFFF99CC"/>
        </patternFill>
      </fill>
    </dxf>
    <dxf>
      <fill>
        <patternFill>
          <bgColor rgb="FFCCFFCC"/>
        </patternFill>
      </fill>
    </dxf>
    <dxf>
      <fill>
        <patternFill>
          <bgColor rgb="FFCCFFCC"/>
        </patternFill>
      </fill>
    </dxf>
    <dxf>
      <fill>
        <patternFill>
          <bgColor rgb="FFFFFF99"/>
        </patternFill>
      </fill>
    </dxf>
    <dxf>
      <fill>
        <patternFill>
          <bgColor rgb="FFFF99CC"/>
        </patternFill>
      </fill>
    </dxf>
    <dxf>
      <fill>
        <patternFill>
          <bgColor rgb="FFCCFFCC"/>
        </patternFill>
      </fill>
    </dxf>
    <dxf>
      <fill>
        <patternFill>
          <bgColor rgb="FFCCFFCC"/>
        </patternFill>
      </fill>
    </dxf>
    <dxf>
      <fill>
        <patternFill>
          <bgColor rgb="FFFFFF99"/>
        </patternFill>
      </fill>
    </dxf>
    <dxf>
      <fill>
        <patternFill>
          <bgColor rgb="FFFF99CC"/>
        </patternFill>
      </fill>
    </dxf>
    <dxf>
      <fill>
        <patternFill>
          <bgColor rgb="FFCCFFCC"/>
        </patternFill>
      </fill>
    </dxf>
    <dxf>
      <fill>
        <patternFill>
          <bgColor rgb="FFCCFFCC"/>
        </patternFill>
      </fill>
    </dxf>
    <dxf>
      <fill>
        <patternFill>
          <bgColor rgb="FFFFFF99"/>
        </patternFill>
      </fill>
    </dxf>
    <dxf>
      <fill>
        <patternFill>
          <bgColor rgb="FFFF99CC"/>
        </patternFill>
      </fill>
    </dxf>
    <dxf>
      <fill>
        <patternFill>
          <bgColor rgb="FFCCFFCC"/>
        </patternFill>
      </fill>
    </dxf>
    <dxf>
      <fill>
        <patternFill>
          <bgColor rgb="FFCCFFCC"/>
        </patternFill>
      </fill>
    </dxf>
    <dxf>
      <fill>
        <patternFill>
          <bgColor rgb="FFFFFF99"/>
        </patternFill>
      </fill>
    </dxf>
    <dxf>
      <fill>
        <patternFill>
          <bgColor rgb="FFFF99CC"/>
        </patternFill>
      </fill>
    </dxf>
    <dxf>
      <fill>
        <patternFill>
          <bgColor rgb="FFCCFFCC"/>
        </patternFill>
      </fill>
    </dxf>
    <dxf>
      <fill>
        <patternFill>
          <bgColor rgb="FFCCFFCC"/>
        </patternFill>
      </fill>
    </dxf>
    <dxf>
      <fill>
        <patternFill>
          <bgColor rgb="FFFFFF99"/>
        </patternFill>
      </fill>
    </dxf>
    <dxf>
      <fill>
        <patternFill>
          <bgColor rgb="FFFF99CC"/>
        </patternFill>
      </fill>
    </dxf>
    <dxf>
      <fill>
        <patternFill>
          <bgColor rgb="FFCCFFCC"/>
        </patternFill>
      </fill>
    </dxf>
    <dxf>
      <fill>
        <patternFill>
          <bgColor rgb="FFCCFFCC"/>
        </patternFill>
      </fill>
    </dxf>
    <dxf>
      <fill>
        <patternFill>
          <bgColor rgb="FFFFFF99"/>
        </patternFill>
      </fill>
    </dxf>
    <dxf>
      <fill>
        <patternFill>
          <bgColor rgb="FFFF99CC"/>
        </patternFill>
      </fill>
    </dxf>
    <dxf>
      <fill>
        <patternFill>
          <bgColor rgb="FFCCFFCC"/>
        </patternFill>
      </fill>
    </dxf>
    <dxf>
      <fill>
        <patternFill>
          <bgColor rgb="FFCCFFCC"/>
        </patternFill>
      </fill>
    </dxf>
    <dxf>
      <fill>
        <patternFill>
          <bgColor rgb="FFFFFF99"/>
        </patternFill>
      </fill>
    </dxf>
    <dxf>
      <fill>
        <patternFill>
          <bgColor rgb="FFFF99CC"/>
        </patternFill>
      </fill>
    </dxf>
    <dxf>
      <fill>
        <patternFill>
          <bgColor rgb="FFCCFFCC"/>
        </patternFill>
      </fill>
    </dxf>
    <dxf>
      <fill>
        <patternFill>
          <bgColor rgb="FFCCFFCC"/>
        </patternFill>
      </fill>
    </dxf>
    <dxf>
      <fill>
        <patternFill>
          <bgColor rgb="FFFFFF99"/>
        </patternFill>
      </fill>
    </dxf>
    <dxf>
      <fill>
        <patternFill>
          <bgColor rgb="FFFF99CC"/>
        </patternFill>
      </fill>
    </dxf>
    <dxf>
      <fill>
        <patternFill>
          <bgColor rgb="FFCCFFCC"/>
        </patternFill>
      </fill>
    </dxf>
    <dxf>
      <fill>
        <patternFill>
          <bgColor rgb="FFCCFFCC"/>
        </patternFill>
      </fill>
    </dxf>
    <dxf>
      <fill>
        <patternFill>
          <bgColor rgb="FFFFFF99"/>
        </patternFill>
      </fill>
    </dxf>
    <dxf>
      <fill>
        <patternFill>
          <bgColor rgb="FFFF99CC"/>
        </patternFill>
      </fill>
    </dxf>
    <dxf>
      <fill>
        <patternFill>
          <bgColor rgb="FFCCFFCC"/>
        </patternFill>
      </fill>
    </dxf>
    <dxf>
      <fill>
        <patternFill>
          <bgColor rgb="FFCCFFCC"/>
        </patternFill>
      </fill>
    </dxf>
    <dxf>
      <fill>
        <patternFill>
          <bgColor rgb="FFFFFF99"/>
        </patternFill>
      </fill>
    </dxf>
    <dxf>
      <fill>
        <patternFill>
          <bgColor rgb="FFFF99CC"/>
        </patternFill>
      </fill>
    </dxf>
    <dxf>
      <fill>
        <patternFill>
          <bgColor rgb="FFCCFFCC"/>
        </patternFill>
      </fill>
    </dxf>
    <dxf>
      <fill>
        <patternFill>
          <bgColor rgb="FFCCFFCC"/>
        </patternFill>
      </fill>
    </dxf>
    <dxf>
      <fill>
        <patternFill>
          <bgColor rgb="FFFFFF99"/>
        </patternFill>
      </fill>
    </dxf>
    <dxf>
      <fill>
        <patternFill>
          <bgColor rgb="FFFF99CC"/>
        </patternFill>
      </fill>
    </dxf>
    <dxf>
      <fill>
        <patternFill>
          <bgColor rgb="FFCCFFCC"/>
        </patternFill>
      </fill>
    </dxf>
    <dxf>
      <fill>
        <patternFill>
          <bgColor rgb="FFCCFFCC"/>
        </patternFill>
      </fill>
    </dxf>
    <dxf>
      <fill>
        <patternFill>
          <bgColor rgb="FFFFFF99"/>
        </patternFill>
      </fill>
    </dxf>
    <dxf>
      <fill>
        <patternFill>
          <bgColor rgb="FFFF99CC"/>
        </patternFill>
      </fill>
    </dxf>
    <dxf>
      <fill>
        <patternFill>
          <bgColor rgb="FFCCFFCC"/>
        </patternFill>
      </fill>
    </dxf>
    <dxf>
      <fill>
        <patternFill>
          <bgColor rgb="FFCCFFCC"/>
        </patternFill>
      </fill>
    </dxf>
    <dxf>
      <fill>
        <patternFill>
          <bgColor rgb="FFFFFF99"/>
        </patternFill>
      </fill>
    </dxf>
    <dxf>
      <fill>
        <patternFill>
          <bgColor rgb="FFFF99CC"/>
        </patternFill>
      </fill>
    </dxf>
    <dxf>
      <fill>
        <patternFill>
          <bgColor rgb="FFCCFFCC"/>
        </patternFill>
      </fill>
    </dxf>
    <dxf>
      <fill>
        <patternFill>
          <bgColor rgb="FFCCFFCC"/>
        </patternFill>
      </fill>
    </dxf>
    <dxf>
      <fill>
        <patternFill>
          <bgColor rgb="FFFFFF99"/>
        </patternFill>
      </fill>
    </dxf>
    <dxf>
      <fill>
        <patternFill>
          <bgColor rgb="FFFF99CC"/>
        </patternFill>
      </fill>
    </dxf>
    <dxf>
      <fill>
        <patternFill>
          <bgColor rgb="FFCCFFCC"/>
        </patternFill>
      </fill>
    </dxf>
    <dxf>
      <fill>
        <patternFill>
          <bgColor rgb="FFCCFFCC"/>
        </patternFill>
      </fill>
    </dxf>
    <dxf>
      <fill>
        <patternFill>
          <bgColor rgb="FFFFFF99"/>
        </patternFill>
      </fill>
    </dxf>
    <dxf>
      <fill>
        <patternFill>
          <bgColor rgb="FFFF99CC"/>
        </patternFill>
      </fill>
    </dxf>
    <dxf>
      <fill>
        <patternFill>
          <bgColor rgb="FFCCFFCC"/>
        </patternFill>
      </fill>
    </dxf>
    <dxf>
      <fill>
        <patternFill>
          <bgColor rgb="FFCCFFCC"/>
        </patternFill>
      </fill>
    </dxf>
    <dxf>
      <fill>
        <patternFill>
          <bgColor rgb="FFFFFF99"/>
        </patternFill>
      </fill>
    </dxf>
    <dxf>
      <fill>
        <patternFill>
          <bgColor rgb="FFFF99CC"/>
        </patternFill>
      </fill>
    </dxf>
    <dxf>
      <fill>
        <patternFill>
          <bgColor rgb="FFCCFFCC"/>
        </patternFill>
      </fill>
    </dxf>
    <dxf>
      <fill>
        <patternFill>
          <bgColor rgb="FFCCFFCC"/>
        </patternFill>
      </fill>
    </dxf>
    <dxf>
      <fill>
        <patternFill>
          <bgColor rgb="FFFFFF99"/>
        </patternFill>
      </fill>
    </dxf>
    <dxf>
      <fill>
        <patternFill>
          <bgColor rgb="FFFF99CC"/>
        </patternFill>
      </fill>
    </dxf>
    <dxf>
      <fill>
        <patternFill>
          <bgColor rgb="FFCCFFCC"/>
        </patternFill>
      </fill>
    </dxf>
    <dxf>
      <fill>
        <patternFill>
          <bgColor rgb="FFCCFFCC"/>
        </patternFill>
      </fill>
    </dxf>
    <dxf>
      <fill>
        <patternFill>
          <bgColor rgb="FFFFFF99"/>
        </patternFill>
      </fill>
    </dxf>
    <dxf>
      <fill>
        <patternFill>
          <bgColor rgb="FFFF99CC"/>
        </patternFill>
      </fill>
    </dxf>
    <dxf>
      <fill>
        <patternFill>
          <bgColor rgb="FFCCFFCC"/>
        </patternFill>
      </fill>
    </dxf>
    <dxf>
      <fill>
        <patternFill>
          <bgColor rgb="FFCCFFCC"/>
        </patternFill>
      </fill>
    </dxf>
    <dxf>
      <fill>
        <patternFill>
          <bgColor rgb="FFFFFF99"/>
        </patternFill>
      </fill>
    </dxf>
    <dxf>
      <fill>
        <patternFill>
          <bgColor rgb="FFFF99CC"/>
        </patternFill>
      </fill>
    </dxf>
    <dxf>
      <fill>
        <patternFill>
          <bgColor rgb="FFCCFFCC"/>
        </patternFill>
      </fill>
    </dxf>
    <dxf>
      <fill>
        <patternFill>
          <bgColor rgb="FFCCFFCC"/>
        </patternFill>
      </fill>
    </dxf>
    <dxf>
      <fill>
        <patternFill>
          <bgColor rgb="FFFFFF99"/>
        </patternFill>
      </fill>
    </dxf>
    <dxf>
      <fill>
        <patternFill>
          <bgColor rgb="FFFF99CC"/>
        </patternFill>
      </fill>
    </dxf>
    <dxf>
      <fill>
        <patternFill>
          <bgColor rgb="FFCCFFCC"/>
        </patternFill>
      </fill>
    </dxf>
    <dxf>
      <fill>
        <patternFill>
          <bgColor rgb="FFCCFFCC"/>
        </patternFill>
      </fill>
    </dxf>
    <dxf>
      <fill>
        <patternFill>
          <bgColor rgb="FFFFFF99"/>
        </patternFill>
      </fill>
    </dxf>
    <dxf>
      <fill>
        <patternFill>
          <bgColor rgb="FFFF99CC"/>
        </patternFill>
      </fill>
    </dxf>
    <dxf>
      <fill>
        <patternFill>
          <bgColor rgb="FFCCFFCC"/>
        </patternFill>
      </fill>
    </dxf>
    <dxf>
      <fill>
        <patternFill>
          <bgColor rgb="FFCCFFCC"/>
        </patternFill>
      </fill>
    </dxf>
    <dxf>
      <fill>
        <patternFill>
          <bgColor rgb="FFFFFF99"/>
        </patternFill>
      </fill>
    </dxf>
    <dxf>
      <fill>
        <patternFill>
          <bgColor rgb="FFFF99CC"/>
        </patternFill>
      </fill>
    </dxf>
    <dxf>
      <fill>
        <patternFill>
          <bgColor rgb="FFCCFFCC"/>
        </patternFill>
      </fill>
    </dxf>
    <dxf>
      <fill>
        <patternFill>
          <bgColor rgb="FFCCFFCC"/>
        </patternFill>
      </fill>
    </dxf>
    <dxf>
      <fill>
        <patternFill>
          <bgColor rgb="FFFFFF99"/>
        </patternFill>
      </fill>
    </dxf>
    <dxf>
      <fill>
        <patternFill>
          <bgColor rgb="FFFF99CC"/>
        </patternFill>
      </fill>
    </dxf>
    <dxf>
      <fill>
        <patternFill>
          <bgColor rgb="FFCCFFCC"/>
        </patternFill>
      </fill>
    </dxf>
    <dxf>
      <fill>
        <patternFill>
          <bgColor rgb="FFCCFFCC"/>
        </patternFill>
      </fill>
    </dxf>
    <dxf>
      <fill>
        <patternFill>
          <bgColor rgb="FFFFFF99"/>
        </patternFill>
      </fill>
    </dxf>
    <dxf>
      <fill>
        <patternFill>
          <bgColor rgb="FFFF99CC"/>
        </patternFill>
      </fill>
    </dxf>
    <dxf>
      <fill>
        <patternFill>
          <bgColor rgb="FFCCFFCC"/>
        </patternFill>
      </fill>
    </dxf>
    <dxf>
      <fill>
        <patternFill>
          <bgColor rgb="FFCCFFCC"/>
        </patternFill>
      </fill>
    </dxf>
    <dxf>
      <fill>
        <patternFill>
          <bgColor rgb="FFFFFF99"/>
        </patternFill>
      </fill>
    </dxf>
    <dxf>
      <fill>
        <patternFill>
          <bgColor rgb="FFFF99CC"/>
        </patternFill>
      </fill>
    </dxf>
    <dxf>
      <fill>
        <patternFill>
          <bgColor rgb="FFCCFFCC"/>
        </patternFill>
      </fill>
    </dxf>
    <dxf>
      <fill>
        <patternFill>
          <bgColor rgb="FFCCFFCC"/>
        </patternFill>
      </fill>
    </dxf>
    <dxf>
      <fill>
        <patternFill>
          <bgColor rgb="FFFFFF99"/>
        </patternFill>
      </fill>
    </dxf>
    <dxf>
      <fill>
        <patternFill>
          <bgColor rgb="FFFF99CC"/>
        </patternFill>
      </fill>
    </dxf>
    <dxf>
      <fill>
        <patternFill>
          <bgColor rgb="FFCCFFCC"/>
        </patternFill>
      </fill>
    </dxf>
    <dxf>
      <fill>
        <patternFill>
          <bgColor rgb="FFCCFFCC"/>
        </patternFill>
      </fill>
    </dxf>
    <dxf>
      <fill>
        <patternFill>
          <bgColor rgb="FFFFFF99"/>
        </patternFill>
      </fill>
    </dxf>
    <dxf>
      <fill>
        <patternFill>
          <bgColor rgb="FFFF99CC"/>
        </patternFill>
      </fill>
    </dxf>
    <dxf>
      <fill>
        <patternFill>
          <bgColor rgb="FFCCFFCC"/>
        </patternFill>
      </fill>
    </dxf>
    <dxf>
      <fill>
        <patternFill>
          <bgColor rgb="FFCCFFCC"/>
        </patternFill>
      </fill>
    </dxf>
    <dxf>
      <fill>
        <patternFill>
          <bgColor rgb="FFFFFF99"/>
        </patternFill>
      </fill>
    </dxf>
    <dxf>
      <fill>
        <patternFill>
          <bgColor rgb="FFFF99CC"/>
        </patternFill>
      </fill>
    </dxf>
    <dxf>
      <fill>
        <patternFill>
          <bgColor rgb="FFCCFFCC"/>
        </patternFill>
      </fill>
    </dxf>
    <dxf>
      <fill>
        <patternFill>
          <bgColor rgb="FFCCFFCC"/>
        </patternFill>
      </fill>
    </dxf>
    <dxf>
      <fill>
        <patternFill>
          <bgColor rgb="FFFFFF99"/>
        </patternFill>
      </fill>
    </dxf>
    <dxf>
      <fill>
        <patternFill>
          <bgColor rgb="FFFF99CC"/>
        </patternFill>
      </fill>
    </dxf>
    <dxf>
      <fill>
        <patternFill>
          <bgColor rgb="FFCCFFCC"/>
        </patternFill>
      </fill>
    </dxf>
    <dxf>
      <fill>
        <patternFill>
          <bgColor rgb="FFCCFFCC"/>
        </patternFill>
      </fill>
    </dxf>
    <dxf>
      <fill>
        <patternFill>
          <bgColor rgb="FFFFFF99"/>
        </patternFill>
      </fill>
    </dxf>
    <dxf>
      <fill>
        <patternFill>
          <bgColor rgb="FFFF99CC"/>
        </patternFill>
      </fill>
    </dxf>
    <dxf>
      <fill>
        <patternFill>
          <bgColor rgb="FFCCFFCC"/>
        </patternFill>
      </fill>
    </dxf>
    <dxf>
      <fill>
        <patternFill>
          <bgColor rgb="FFCCFFCC"/>
        </patternFill>
      </fill>
    </dxf>
    <dxf>
      <fill>
        <patternFill>
          <bgColor rgb="FFFFFF99"/>
        </patternFill>
      </fill>
    </dxf>
    <dxf>
      <fill>
        <patternFill>
          <bgColor rgb="FFFF99CC"/>
        </patternFill>
      </fill>
    </dxf>
    <dxf>
      <fill>
        <patternFill>
          <bgColor rgb="FFCCFFCC"/>
        </patternFill>
      </fill>
    </dxf>
    <dxf>
      <fill>
        <patternFill>
          <bgColor rgb="FFCCFFCC"/>
        </patternFill>
      </fill>
    </dxf>
    <dxf>
      <fill>
        <patternFill>
          <bgColor rgb="FFFFFF99"/>
        </patternFill>
      </fill>
    </dxf>
    <dxf>
      <fill>
        <patternFill>
          <bgColor rgb="FFFF99CC"/>
        </patternFill>
      </fill>
    </dxf>
    <dxf>
      <fill>
        <patternFill>
          <bgColor rgb="FFCCFFCC"/>
        </patternFill>
      </fill>
    </dxf>
    <dxf>
      <fill>
        <patternFill>
          <bgColor rgb="FFCCFFCC"/>
        </patternFill>
      </fill>
    </dxf>
    <dxf>
      <fill>
        <patternFill>
          <bgColor rgb="FFFFFF99"/>
        </patternFill>
      </fill>
    </dxf>
    <dxf>
      <fill>
        <patternFill>
          <bgColor rgb="FFFF99CC"/>
        </patternFill>
      </fill>
    </dxf>
    <dxf>
      <fill>
        <patternFill>
          <bgColor rgb="FFCCFFCC"/>
        </patternFill>
      </fill>
    </dxf>
    <dxf>
      <fill>
        <patternFill>
          <bgColor rgb="FFCCFFCC"/>
        </patternFill>
      </fill>
    </dxf>
    <dxf>
      <fill>
        <patternFill>
          <bgColor rgb="FFFFFF99"/>
        </patternFill>
      </fill>
    </dxf>
    <dxf>
      <fill>
        <patternFill>
          <bgColor rgb="FFFF99CC"/>
        </patternFill>
      </fill>
    </dxf>
    <dxf>
      <fill>
        <patternFill>
          <bgColor rgb="FFCCFFCC"/>
        </patternFill>
      </fill>
    </dxf>
    <dxf>
      <fill>
        <patternFill>
          <bgColor rgb="FFCCFFCC"/>
        </patternFill>
      </fill>
    </dxf>
    <dxf>
      <fill>
        <patternFill>
          <bgColor rgb="FFFFFF99"/>
        </patternFill>
      </fill>
    </dxf>
    <dxf>
      <fill>
        <patternFill>
          <bgColor rgb="FFFF99CC"/>
        </patternFill>
      </fill>
    </dxf>
    <dxf>
      <fill>
        <patternFill>
          <bgColor rgb="FFCCFFCC"/>
        </patternFill>
      </fill>
    </dxf>
    <dxf>
      <fill>
        <patternFill>
          <bgColor rgb="FFCCFFCC"/>
        </patternFill>
      </fill>
    </dxf>
    <dxf>
      <fill>
        <patternFill>
          <bgColor rgb="FFFFFF99"/>
        </patternFill>
      </fill>
    </dxf>
    <dxf>
      <fill>
        <patternFill>
          <bgColor rgb="FFFF99CC"/>
        </patternFill>
      </fill>
    </dxf>
    <dxf>
      <fill>
        <patternFill>
          <bgColor rgb="FFCCFFCC"/>
        </patternFill>
      </fill>
    </dxf>
    <dxf>
      <fill>
        <patternFill>
          <bgColor rgb="FFCCFFCC"/>
        </patternFill>
      </fill>
    </dxf>
    <dxf>
      <fill>
        <patternFill>
          <bgColor rgb="FFFFFF99"/>
        </patternFill>
      </fill>
    </dxf>
    <dxf>
      <fill>
        <patternFill>
          <bgColor rgb="FFFF99CC"/>
        </patternFill>
      </fill>
    </dxf>
    <dxf>
      <fill>
        <patternFill>
          <bgColor rgb="FFCCFFCC"/>
        </patternFill>
      </fill>
    </dxf>
    <dxf>
      <fill>
        <patternFill>
          <bgColor rgb="FFCCFFCC"/>
        </patternFill>
      </fill>
    </dxf>
    <dxf>
      <fill>
        <patternFill>
          <bgColor rgb="FFFFFF99"/>
        </patternFill>
      </fill>
    </dxf>
    <dxf>
      <fill>
        <patternFill>
          <bgColor rgb="FFFF99CC"/>
        </patternFill>
      </fill>
    </dxf>
    <dxf>
      <fill>
        <patternFill>
          <bgColor rgb="FFCCFFCC"/>
        </patternFill>
      </fill>
    </dxf>
    <dxf>
      <fill>
        <patternFill>
          <bgColor rgb="FFCCFFCC"/>
        </patternFill>
      </fill>
    </dxf>
    <dxf>
      <fill>
        <patternFill>
          <bgColor rgb="FFFFFF99"/>
        </patternFill>
      </fill>
    </dxf>
    <dxf>
      <fill>
        <patternFill>
          <bgColor rgb="FFFF99CC"/>
        </patternFill>
      </fill>
    </dxf>
    <dxf>
      <fill>
        <patternFill>
          <bgColor rgb="FFCCFFCC"/>
        </patternFill>
      </fill>
    </dxf>
    <dxf>
      <fill>
        <patternFill>
          <bgColor rgb="FFCCFFCC"/>
        </patternFill>
      </fill>
    </dxf>
    <dxf>
      <fill>
        <patternFill>
          <bgColor rgb="FFFFFF99"/>
        </patternFill>
      </fill>
    </dxf>
    <dxf>
      <fill>
        <patternFill>
          <bgColor rgb="FFFF99CC"/>
        </patternFill>
      </fill>
    </dxf>
    <dxf>
      <fill>
        <patternFill>
          <bgColor rgb="FFCCFFCC"/>
        </patternFill>
      </fill>
    </dxf>
    <dxf>
      <fill>
        <patternFill>
          <bgColor rgb="FFCCFFCC"/>
        </patternFill>
      </fill>
    </dxf>
    <dxf>
      <fill>
        <patternFill>
          <bgColor rgb="FFFFFF99"/>
        </patternFill>
      </fill>
    </dxf>
    <dxf>
      <fill>
        <patternFill>
          <bgColor rgb="FFFF99CC"/>
        </patternFill>
      </fill>
    </dxf>
    <dxf>
      <fill>
        <patternFill>
          <bgColor rgb="FFCCFFCC"/>
        </patternFill>
      </fill>
    </dxf>
    <dxf>
      <fill>
        <patternFill>
          <bgColor rgb="FFCCFFCC"/>
        </patternFill>
      </fill>
    </dxf>
    <dxf>
      <fill>
        <patternFill>
          <bgColor rgb="FFFFFF99"/>
        </patternFill>
      </fill>
    </dxf>
    <dxf>
      <fill>
        <patternFill>
          <bgColor rgb="FFFF99CC"/>
        </patternFill>
      </fill>
    </dxf>
    <dxf>
      <fill>
        <patternFill>
          <bgColor rgb="FFCCFFCC"/>
        </patternFill>
      </fill>
    </dxf>
    <dxf>
      <fill>
        <patternFill>
          <bgColor rgb="FFCCFFCC"/>
        </patternFill>
      </fill>
    </dxf>
    <dxf>
      <fill>
        <patternFill>
          <bgColor rgb="FFFFFF99"/>
        </patternFill>
      </fill>
    </dxf>
    <dxf>
      <fill>
        <patternFill>
          <bgColor rgb="FFFF99CC"/>
        </patternFill>
      </fill>
    </dxf>
    <dxf>
      <fill>
        <patternFill>
          <bgColor rgb="FFCCFFCC"/>
        </patternFill>
      </fill>
    </dxf>
    <dxf>
      <fill>
        <patternFill>
          <bgColor rgb="FFCCFFCC"/>
        </patternFill>
      </fill>
    </dxf>
    <dxf>
      <fill>
        <patternFill>
          <bgColor rgb="FFFFFF99"/>
        </patternFill>
      </fill>
    </dxf>
    <dxf>
      <fill>
        <patternFill>
          <bgColor rgb="FFFF99CC"/>
        </patternFill>
      </fill>
    </dxf>
    <dxf>
      <fill>
        <patternFill>
          <bgColor rgb="FFCCFFCC"/>
        </patternFill>
      </fill>
    </dxf>
    <dxf>
      <fill>
        <patternFill>
          <bgColor rgb="FFCCFFCC"/>
        </patternFill>
      </fill>
    </dxf>
    <dxf>
      <fill>
        <patternFill>
          <bgColor rgb="FFFFFF99"/>
        </patternFill>
      </fill>
    </dxf>
    <dxf>
      <fill>
        <patternFill>
          <bgColor rgb="FFFF99CC"/>
        </patternFill>
      </fill>
    </dxf>
    <dxf>
      <fill>
        <patternFill>
          <bgColor rgb="FFCCFFCC"/>
        </patternFill>
      </fill>
    </dxf>
    <dxf>
      <fill>
        <patternFill>
          <bgColor rgb="FFCCFFCC"/>
        </patternFill>
      </fill>
    </dxf>
    <dxf>
      <fill>
        <patternFill>
          <bgColor rgb="FFFFFF99"/>
        </patternFill>
      </fill>
    </dxf>
    <dxf>
      <fill>
        <patternFill>
          <bgColor rgb="FFFF99CC"/>
        </patternFill>
      </fill>
    </dxf>
    <dxf>
      <fill>
        <patternFill>
          <bgColor rgb="FFCCFFCC"/>
        </patternFill>
      </fill>
    </dxf>
    <dxf>
      <fill>
        <patternFill>
          <bgColor rgb="FFCCFFCC"/>
        </patternFill>
      </fill>
    </dxf>
    <dxf>
      <fill>
        <patternFill>
          <bgColor rgb="FFFFFF99"/>
        </patternFill>
      </fill>
    </dxf>
    <dxf>
      <fill>
        <patternFill>
          <bgColor rgb="FFFF99CC"/>
        </patternFill>
      </fill>
    </dxf>
    <dxf>
      <fill>
        <patternFill>
          <bgColor rgb="FFCCFFCC"/>
        </patternFill>
      </fill>
    </dxf>
    <dxf>
      <fill>
        <patternFill>
          <bgColor rgb="FFCCFFCC"/>
        </patternFill>
      </fill>
    </dxf>
    <dxf>
      <fill>
        <patternFill>
          <bgColor rgb="FFFFFF99"/>
        </patternFill>
      </fill>
    </dxf>
    <dxf>
      <fill>
        <patternFill>
          <bgColor rgb="FFFF99CC"/>
        </patternFill>
      </fill>
    </dxf>
    <dxf>
      <fill>
        <patternFill>
          <bgColor rgb="FFCCFFCC"/>
        </patternFill>
      </fill>
    </dxf>
    <dxf>
      <fill>
        <patternFill>
          <bgColor rgb="FFCCFFCC"/>
        </patternFill>
      </fill>
    </dxf>
    <dxf>
      <fill>
        <patternFill>
          <bgColor rgb="FFFFFF99"/>
        </patternFill>
      </fill>
    </dxf>
    <dxf>
      <fill>
        <patternFill>
          <bgColor rgb="FFFF99CC"/>
        </patternFill>
      </fill>
    </dxf>
    <dxf>
      <fill>
        <patternFill>
          <bgColor rgb="FFCCFFCC"/>
        </patternFill>
      </fill>
    </dxf>
    <dxf>
      <fill>
        <patternFill>
          <bgColor rgb="FFCCFFCC"/>
        </patternFill>
      </fill>
    </dxf>
    <dxf>
      <fill>
        <patternFill>
          <bgColor rgb="FFFFFF99"/>
        </patternFill>
      </fill>
    </dxf>
    <dxf>
      <fill>
        <patternFill>
          <bgColor rgb="FFFF99CC"/>
        </patternFill>
      </fill>
    </dxf>
    <dxf>
      <fill>
        <patternFill>
          <bgColor rgb="FFCCFFCC"/>
        </patternFill>
      </fill>
    </dxf>
    <dxf>
      <fill>
        <patternFill>
          <bgColor rgb="FFCCFFCC"/>
        </patternFill>
      </fill>
    </dxf>
    <dxf>
      <fill>
        <patternFill>
          <bgColor rgb="FFFFFF99"/>
        </patternFill>
      </fill>
    </dxf>
    <dxf>
      <fill>
        <patternFill>
          <bgColor rgb="FFFF99CC"/>
        </patternFill>
      </fill>
    </dxf>
    <dxf>
      <fill>
        <patternFill>
          <bgColor rgb="FFCCFFCC"/>
        </patternFill>
      </fill>
    </dxf>
    <dxf>
      <fill>
        <patternFill>
          <bgColor rgb="FFCCFFCC"/>
        </patternFill>
      </fill>
    </dxf>
    <dxf>
      <fill>
        <patternFill>
          <bgColor rgb="FFFFFF99"/>
        </patternFill>
      </fill>
    </dxf>
    <dxf>
      <fill>
        <patternFill>
          <bgColor rgb="FFFF99CC"/>
        </patternFill>
      </fill>
    </dxf>
    <dxf>
      <fill>
        <patternFill>
          <bgColor rgb="FFCCFFCC"/>
        </patternFill>
      </fill>
    </dxf>
    <dxf>
      <fill>
        <patternFill>
          <bgColor rgb="FFCCFFCC"/>
        </patternFill>
      </fill>
    </dxf>
    <dxf>
      <fill>
        <patternFill>
          <bgColor rgb="FFFFFF99"/>
        </patternFill>
      </fill>
    </dxf>
    <dxf>
      <fill>
        <patternFill>
          <bgColor rgb="FFFF99CC"/>
        </patternFill>
      </fill>
    </dxf>
    <dxf>
      <fill>
        <patternFill>
          <bgColor rgb="FFCCFFCC"/>
        </patternFill>
      </fill>
    </dxf>
    <dxf>
      <fill>
        <patternFill>
          <bgColor rgb="FFCCFFCC"/>
        </patternFill>
      </fill>
    </dxf>
    <dxf>
      <fill>
        <patternFill>
          <bgColor rgb="FFFFFF99"/>
        </patternFill>
      </fill>
    </dxf>
    <dxf>
      <fill>
        <patternFill>
          <bgColor rgb="FFFF99CC"/>
        </patternFill>
      </fill>
    </dxf>
    <dxf>
      <fill>
        <patternFill>
          <bgColor rgb="FFCCFFCC"/>
        </patternFill>
      </fill>
    </dxf>
    <dxf>
      <fill>
        <patternFill>
          <bgColor rgb="FFCCFFCC"/>
        </patternFill>
      </fill>
    </dxf>
    <dxf>
      <fill>
        <patternFill>
          <bgColor rgb="FFFFFF99"/>
        </patternFill>
      </fill>
    </dxf>
    <dxf>
      <fill>
        <patternFill>
          <bgColor rgb="FFFF99CC"/>
        </patternFill>
      </fill>
    </dxf>
    <dxf>
      <fill>
        <patternFill>
          <bgColor rgb="FFCCFFCC"/>
        </patternFill>
      </fill>
    </dxf>
    <dxf>
      <fill>
        <patternFill>
          <bgColor rgb="FFCCFFCC"/>
        </patternFill>
      </fill>
    </dxf>
    <dxf>
      <fill>
        <patternFill>
          <bgColor rgb="FFFFFF99"/>
        </patternFill>
      </fill>
    </dxf>
    <dxf>
      <fill>
        <patternFill>
          <bgColor rgb="FFFF99CC"/>
        </patternFill>
      </fill>
    </dxf>
    <dxf>
      <fill>
        <patternFill>
          <bgColor rgb="FFCCFFCC"/>
        </patternFill>
      </fill>
    </dxf>
    <dxf>
      <fill>
        <patternFill>
          <bgColor rgb="FFCCFFCC"/>
        </patternFill>
      </fill>
    </dxf>
    <dxf>
      <fill>
        <patternFill>
          <bgColor rgb="FFFFFF99"/>
        </patternFill>
      </fill>
    </dxf>
    <dxf>
      <fill>
        <patternFill>
          <bgColor rgb="FFFF99CC"/>
        </patternFill>
      </fill>
    </dxf>
    <dxf>
      <fill>
        <patternFill>
          <bgColor rgb="FFCCFFCC"/>
        </patternFill>
      </fill>
    </dxf>
    <dxf>
      <fill>
        <patternFill>
          <bgColor rgb="FFCCFFCC"/>
        </patternFill>
      </fill>
    </dxf>
    <dxf>
      <fill>
        <patternFill>
          <bgColor rgb="FFFFFF99"/>
        </patternFill>
      </fill>
    </dxf>
    <dxf>
      <fill>
        <patternFill>
          <bgColor rgb="FFFF99CC"/>
        </patternFill>
      </fill>
    </dxf>
    <dxf>
      <fill>
        <patternFill>
          <bgColor rgb="FFCCFFCC"/>
        </patternFill>
      </fill>
    </dxf>
    <dxf>
      <fill>
        <patternFill>
          <bgColor rgb="FFCCFFCC"/>
        </patternFill>
      </fill>
    </dxf>
    <dxf>
      <fill>
        <patternFill>
          <bgColor rgb="FFFFFF99"/>
        </patternFill>
      </fill>
    </dxf>
    <dxf>
      <fill>
        <patternFill>
          <bgColor rgb="FFFF99CC"/>
        </patternFill>
      </fill>
    </dxf>
    <dxf>
      <fill>
        <patternFill>
          <bgColor rgb="FFCCFFCC"/>
        </patternFill>
      </fill>
    </dxf>
    <dxf>
      <fill>
        <patternFill>
          <bgColor rgb="FFCCFFCC"/>
        </patternFill>
      </fill>
    </dxf>
    <dxf>
      <fill>
        <patternFill>
          <bgColor rgb="FFFFFF99"/>
        </patternFill>
      </fill>
    </dxf>
    <dxf>
      <fill>
        <patternFill>
          <bgColor rgb="FFFF99CC"/>
        </patternFill>
      </fill>
    </dxf>
    <dxf>
      <fill>
        <patternFill>
          <bgColor rgb="FFCCFFCC"/>
        </patternFill>
      </fill>
    </dxf>
    <dxf>
      <fill>
        <patternFill>
          <bgColor rgb="FFCCFFCC"/>
        </patternFill>
      </fill>
    </dxf>
    <dxf>
      <fill>
        <patternFill>
          <bgColor rgb="FFFFFF99"/>
        </patternFill>
      </fill>
    </dxf>
    <dxf>
      <fill>
        <patternFill>
          <bgColor rgb="FFFF99CC"/>
        </patternFill>
      </fill>
    </dxf>
    <dxf>
      <fill>
        <patternFill>
          <bgColor rgb="FFCCFFCC"/>
        </patternFill>
      </fill>
    </dxf>
    <dxf>
      <fill>
        <patternFill>
          <bgColor rgb="FFCCFFCC"/>
        </patternFill>
      </fill>
    </dxf>
    <dxf>
      <fill>
        <patternFill>
          <bgColor rgb="FFFFFF99"/>
        </patternFill>
      </fill>
    </dxf>
    <dxf>
      <fill>
        <patternFill>
          <bgColor rgb="FFFF99CC"/>
        </patternFill>
      </fill>
    </dxf>
    <dxf>
      <fill>
        <patternFill>
          <bgColor rgb="FFCCFFCC"/>
        </patternFill>
      </fill>
    </dxf>
    <dxf>
      <fill>
        <patternFill>
          <bgColor rgb="FFCCFFCC"/>
        </patternFill>
      </fill>
    </dxf>
    <dxf>
      <fill>
        <patternFill>
          <bgColor rgb="FFFFFF99"/>
        </patternFill>
      </fill>
    </dxf>
    <dxf>
      <fill>
        <patternFill>
          <bgColor rgb="FFFF99CC"/>
        </patternFill>
      </fill>
    </dxf>
    <dxf>
      <fill>
        <patternFill>
          <bgColor rgb="FFCCFFCC"/>
        </patternFill>
      </fill>
    </dxf>
    <dxf>
      <fill>
        <patternFill>
          <bgColor rgb="FFCCFFCC"/>
        </patternFill>
      </fill>
    </dxf>
    <dxf>
      <fill>
        <patternFill>
          <bgColor rgb="FFFFFF99"/>
        </patternFill>
      </fill>
    </dxf>
    <dxf>
      <fill>
        <patternFill>
          <bgColor rgb="FFFF99CC"/>
        </patternFill>
      </fill>
    </dxf>
    <dxf>
      <fill>
        <patternFill>
          <bgColor rgb="FFCCFFCC"/>
        </patternFill>
      </fill>
    </dxf>
    <dxf>
      <fill>
        <patternFill>
          <bgColor rgb="FFCCFFCC"/>
        </patternFill>
      </fill>
    </dxf>
    <dxf>
      <fill>
        <patternFill>
          <bgColor rgb="FFFFFF99"/>
        </patternFill>
      </fill>
    </dxf>
    <dxf>
      <fill>
        <patternFill>
          <bgColor rgb="FFFF99CC"/>
        </patternFill>
      </fill>
    </dxf>
    <dxf>
      <fill>
        <patternFill>
          <bgColor rgb="FFCCFFCC"/>
        </patternFill>
      </fill>
    </dxf>
    <dxf>
      <fill>
        <patternFill>
          <bgColor rgb="FFCCFFCC"/>
        </patternFill>
      </fill>
    </dxf>
    <dxf>
      <fill>
        <patternFill>
          <bgColor rgb="FFFFFF99"/>
        </patternFill>
      </fill>
    </dxf>
    <dxf>
      <fill>
        <patternFill>
          <bgColor rgb="FFFF99CC"/>
        </patternFill>
      </fill>
    </dxf>
    <dxf>
      <fill>
        <patternFill>
          <bgColor rgb="FFCCFFCC"/>
        </patternFill>
      </fill>
    </dxf>
    <dxf>
      <fill>
        <patternFill>
          <bgColor rgb="FFCCFFCC"/>
        </patternFill>
      </fill>
    </dxf>
    <dxf>
      <fill>
        <patternFill>
          <bgColor rgb="FFFFFF99"/>
        </patternFill>
      </fill>
    </dxf>
    <dxf>
      <fill>
        <patternFill>
          <bgColor rgb="FFFF99CC"/>
        </patternFill>
      </fill>
    </dxf>
    <dxf>
      <fill>
        <patternFill>
          <bgColor rgb="FFCCFFCC"/>
        </patternFill>
      </fill>
    </dxf>
    <dxf>
      <fill>
        <patternFill>
          <bgColor rgb="FFCCFFCC"/>
        </patternFill>
      </fill>
    </dxf>
    <dxf>
      <fill>
        <patternFill>
          <bgColor rgb="FFFFFF99"/>
        </patternFill>
      </fill>
    </dxf>
    <dxf>
      <fill>
        <patternFill>
          <bgColor rgb="FFFF99CC"/>
        </patternFill>
      </fill>
    </dxf>
    <dxf>
      <fill>
        <patternFill>
          <bgColor rgb="FFCCFFCC"/>
        </patternFill>
      </fill>
    </dxf>
    <dxf>
      <fill>
        <patternFill>
          <bgColor rgb="FFCCFFCC"/>
        </patternFill>
      </fill>
    </dxf>
    <dxf>
      <fill>
        <patternFill>
          <bgColor rgb="FFFFFF99"/>
        </patternFill>
      </fill>
    </dxf>
    <dxf>
      <fill>
        <patternFill>
          <bgColor rgb="FFFF99CC"/>
        </patternFill>
      </fill>
    </dxf>
    <dxf>
      <fill>
        <patternFill>
          <bgColor rgb="FFCCFFCC"/>
        </patternFill>
      </fill>
    </dxf>
    <dxf>
      <fill>
        <patternFill>
          <bgColor rgb="FFCCFFCC"/>
        </patternFill>
      </fill>
    </dxf>
    <dxf>
      <fill>
        <patternFill>
          <bgColor rgb="FFFFFF99"/>
        </patternFill>
      </fill>
    </dxf>
    <dxf>
      <fill>
        <patternFill>
          <bgColor rgb="FFFF99CC"/>
        </patternFill>
      </fill>
    </dxf>
    <dxf>
      <fill>
        <patternFill>
          <bgColor rgb="FFCCFFCC"/>
        </patternFill>
      </fill>
    </dxf>
    <dxf>
      <fill>
        <patternFill>
          <bgColor rgb="FFCCFFCC"/>
        </patternFill>
      </fill>
    </dxf>
    <dxf>
      <fill>
        <patternFill>
          <bgColor rgb="FFFFFF99"/>
        </patternFill>
      </fill>
    </dxf>
    <dxf>
      <fill>
        <patternFill>
          <bgColor rgb="FFFF99CC"/>
        </patternFill>
      </fill>
    </dxf>
    <dxf>
      <fill>
        <patternFill>
          <bgColor rgb="FFCCFFCC"/>
        </patternFill>
      </fill>
    </dxf>
    <dxf>
      <fill>
        <patternFill>
          <bgColor rgb="FFCCFFCC"/>
        </patternFill>
      </fill>
    </dxf>
    <dxf>
      <fill>
        <patternFill>
          <bgColor rgb="FFFFFF99"/>
        </patternFill>
      </fill>
    </dxf>
    <dxf>
      <fill>
        <patternFill>
          <bgColor rgb="FFFF99CC"/>
        </patternFill>
      </fill>
    </dxf>
    <dxf>
      <fill>
        <patternFill>
          <bgColor rgb="FFCCFFCC"/>
        </patternFill>
      </fill>
    </dxf>
    <dxf>
      <fill>
        <patternFill>
          <bgColor rgb="FFCCFFCC"/>
        </patternFill>
      </fill>
    </dxf>
    <dxf>
      <fill>
        <patternFill>
          <bgColor rgb="FFFFFF99"/>
        </patternFill>
      </fill>
    </dxf>
    <dxf>
      <fill>
        <patternFill>
          <bgColor rgb="FFFF99CC"/>
        </patternFill>
      </fill>
    </dxf>
    <dxf>
      <fill>
        <patternFill>
          <bgColor rgb="FFCCFFCC"/>
        </patternFill>
      </fill>
    </dxf>
    <dxf>
      <fill>
        <patternFill>
          <bgColor rgb="FFCCFFCC"/>
        </patternFill>
      </fill>
    </dxf>
    <dxf>
      <fill>
        <patternFill>
          <bgColor rgb="FFFFFF99"/>
        </patternFill>
      </fill>
    </dxf>
    <dxf>
      <fill>
        <patternFill>
          <bgColor rgb="FFFF99CC"/>
        </patternFill>
      </fill>
    </dxf>
    <dxf>
      <fill>
        <patternFill>
          <bgColor rgb="FFCCFFCC"/>
        </patternFill>
      </fill>
    </dxf>
    <dxf>
      <fill>
        <patternFill>
          <bgColor rgb="FFCCFFCC"/>
        </patternFill>
      </fill>
    </dxf>
    <dxf>
      <fill>
        <patternFill>
          <bgColor rgb="FFFFFF99"/>
        </patternFill>
      </fill>
    </dxf>
    <dxf>
      <fill>
        <patternFill>
          <bgColor rgb="FFFF99CC"/>
        </patternFill>
      </fill>
    </dxf>
    <dxf>
      <fill>
        <patternFill>
          <bgColor rgb="FFCCFFCC"/>
        </patternFill>
      </fill>
    </dxf>
    <dxf>
      <fill>
        <patternFill>
          <bgColor rgb="FFCCFFCC"/>
        </patternFill>
      </fill>
    </dxf>
    <dxf>
      <fill>
        <patternFill>
          <bgColor rgb="FFFFFF99"/>
        </patternFill>
      </fill>
    </dxf>
    <dxf>
      <fill>
        <patternFill>
          <bgColor rgb="FFFF99CC"/>
        </patternFill>
      </fill>
    </dxf>
  </dxfs>
  <tableStyles count="0" defaultTableStyle="TableStyleMedium2" defaultPivotStyle="PivotStyleLight16"/>
  <colors>
    <mruColors>
      <color rgb="FFFF99CC"/>
      <color rgb="FFFF6699"/>
      <color rgb="FF0000FF"/>
      <color rgb="FFFFFF99"/>
      <color rgb="FF3366FF"/>
      <color rgb="FFCCFFCC"/>
      <color rgb="FFFFCCFF"/>
      <color rgb="FF0066FF"/>
      <color rgb="FF3F8DFF"/>
      <color rgb="FFFF99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47" Type="http://schemas.microsoft.com/office/2006/relationships/vbaProject" Target="vbaProject.bin"/><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 Id="rId46"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microsoft.com/office/2017/10/relationships/person" Target="persons/perso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1.xml"/><Relationship Id="rId40" Type="http://schemas.openxmlformats.org/officeDocument/2006/relationships/sharedStrings" Target="sharedStrings.xml"/><Relationship Id="rId45"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1.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10.xml.rels><?xml version="1.0" encoding="UTF-8" standalone="yes"?>
<Relationships xmlns="http://schemas.openxmlformats.org/package/2006/relationships"><Relationship Id="rId1" Type="http://schemas.microsoft.com/office/2006/relationships/activeXControlBinary" Target="activeX10.bin"/></Relationships>
</file>

<file path=xl/activeX/_rels/activeX11.xml.rels><?xml version="1.0" encoding="UTF-8" standalone="yes"?>
<Relationships xmlns="http://schemas.openxmlformats.org/package/2006/relationships"><Relationship Id="rId1" Type="http://schemas.microsoft.com/office/2006/relationships/activeXControlBinary" Target="activeX11.bin"/></Relationships>
</file>

<file path=xl/activeX/_rels/activeX12.xml.rels><?xml version="1.0" encoding="UTF-8" standalone="yes"?>
<Relationships xmlns="http://schemas.openxmlformats.org/package/2006/relationships"><Relationship Id="rId1" Type="http://schemas.microsoft.com/office/2006/relationships/activeXControlBinary" Target="activeX12.bin"/></Relationships>
</file>

<file path=xl/activeX/_rels/activeX13.xml.rels><?xml version="1.0" encoding="UTF-8" standalone="yes"?>
<Relationships xmlns="http://schemas.openxmlformats.org/package/2006/relationships"><Relationship Id="rId1" Type="http://schemas.microsoft.com/office/2006/relationships/activeXControlBinary" Target="activeX13.bin"/></Relationships>
</file>

<file path=xl/activeX/_rels/activeX14.xml.rels><?xml version="1.0" encoding="UTF-8" standalone="yes"?>
<Relationships xmlns="http://schemas.openxmlformats.org/package/2006/relationships"><Relationship Id="rId1" Type="http://schemas.microsoft.com/office/2006/relationships/activeXControlBinary" Target="activeX14.bin"/></Relationships>
</file>

<file path=xl/activeX/_rels/activeX15.xml.rels><?xml version="1.0" encoding="UTF-8" standalone="yes"?>
<Relationships xmlns="http://schemas.openxmlformats.org/package/2006/relationships"><Relationship Id="rId1" Type="http://schemas.microsoft.com/office/2006/relationships/activeXControlBinary" Target="activeX15.bin"/></Relationships>
</file>

<file path=xl/activeX/_rels/activeX16.xml.rels><?xml version="1.0" encoding="UTF-8" standalone="yes"?>
<Relationships xmlns="http://schemas.openxmlformats.org/package/2006/relationships"><Relationship Id="rId1" Type="http://schemas.microsoft.com/office/2006/relationships/activeXControlBinary" Target="activeX16.bin"/></Relationships>
</file>

<file path=xl/activeX/_rels/activeX17.xml.rels><?xml version="1.0" encoding="UTF-8" standalone="yes"?>
<Relationships xmlns="http://schemas.openxmlformats.org/package/2006/relationships"><Relationship Id="rId1" Type="http://schemas.microsoft.com/office/2006/relationships/activeXControlBinary" Target="activeX17.bin"/></Relationships>
</file>

<file path=xl/activeX/_rels/activeX18.xml.rels><?xml version="1.0" encoding="UTF-8" standalone="yes"?>
<Relationships xmlns="http://schemas.openxmlformats.org/package/2006/relationships"><Relationship Id="rId1" Type="http://schemas.microsoft.com/office/2006/relationships/activeXControlBinary" Target="activeX18.bin"/></Relationships>
</file>

<file path=xl/activeX/_rels/activeX19.xml.rels><?xml version="1.0" encoding="UTF-8" standalone="yes"?>
<Relationships xmlns="http://schemas.openxmlformats.org/package/2006/relationships"><Relationship Id="rId1" Type="http://schemas.microsoft.com/office/2006/relationships/activeXControlBinary" Target="activeX19.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20.xml.rels><?xml version="1.0" encoding="UTF-8" standalone="yes"?>
<Relationships xmlns="http://schemas.openxmlformats.org/package/2006/relationships"><Relationship Id="rId1" Type="http://schemas.microsoft.com/office/2006/relationships/activeXControlBinary" Target="activeX20.bin"/></Relationships>
</file>

<file path=xl/activeX/_rels/activeX21.xml.rels><?xml version="1.0" encoding="UTF-8" standalone="yes"?>
<Relationships xmlns="http://schemas.openxmlformats.org/package/2006/relationships"><Relationship Id="rId1" Type="http://schemas.microsoft.com/office/2006/relationships/activeXControlBinary" Target="activeX21.bin"/></Relationships>
</file>

<file path=xl/activeX/_rels/activeX22.xml.rels><?xml version="1.0" encoding="UTF-8" standalone="yes"?>
<Relationships xmlns="http://schemas.openxmlformats.org/package/2006/relationships"><Relationship Id="rId1" Type="http://schemas.microsoft.com/office/2006/relationships/activeXControlBinary" Target="activeX22.bin"/></Relationships>
</file>

<file path=xl/activeX/_rels/activeX23.xml.rels><?xml version="1.0" encoding="UTF-8" standalone="yes"?>
<Relationships xmlns="http://schemas.openxmlformats.org/package/2006/relationships"><Relationship Id="rId1" Type="http://schemas.microsoft.com/office/2006/relationships/activeXControlBinary" Target="activeX23.bin"/></Relationships>
</file>

<file path=xl/activeX/_rels/activeX24.xml.rels><?xml version="1.0" encoding="UTF-8" standalone="yes"?>
<Relationships xmlns="http://schemas.openxmlformats.org/package/2006/relationships"><Relationship Id="rId1" Type="http://schemas.microsoft.com/office/2006/relationships/activeXControlBinary" Target="activeX24.bin"/></Relationships>
</file>

<file path=xl/activeX/_rels/activeX25.xml.rels><?xml version="1.0" encoding="UTF-8" standalone="yes"?>
<Relationships xmlns="http://schemas.openxmlformats.org/package/2006/relationships"><Relationship Id="rId1" Type="http://schemas.microsoft.com/office/2006/relationships/activeXControlBinary" Target="activeX25.bin"/></Relationships>
</file>

<file path=xl/activeX/_rels/activeX26.xml.rels><?xml version="1.0" encoding="UTF-8" standalone="yes"?>
<Relationships xmlns="http://schemas.openxmlformats.org/package/2006/relationships"><Relationship Id="rId1" Type="http://schemas.microsoft.com/office/2006/relationships/activeXControlBinary" Target="activeX26.bin"/></Relationships>
</file>

<file path=xl/activeX/_rels/activeX27.xml.rels><?xml version="1.0" encoding="UTF-8" standalone="yes"?>
<Relationships xmlns="http://schemas.openxmlformats.org/package/2006/relationships"><Relationship Id="rId1" Type="http://schemas.microsoft.com/office/2006/relationships/activeXControlBinary" Target="activeX27.bin"/></Relationships>
</file>

<file path=xl/activeX/_rels/activeX28.xml.rels><?xml version="1.0" encoding="UTF-8" standalone="yes"?>
<Relationships xmlns="http://schemas.openxmlformats.org/package/2006/relationships"><Relationship Id="rId1" Type="http://schemas.microsoft.com/office/2006/relationships/activeXControlBinary" Target="activeX28.bin"/></Relationships>
</file>

<file path=xl/activeX/_rels/activeX29.xml.rels><?xml version="1.0" encoding="UTF-8" standalone="yes"?>
<Relationships xmlns="http://schemas.openxmlformats.org/package/2006/relationships"><Relationship Id="rId1" Type="http://schemas.microsoft.com/office/2006/relationships/activeXControlBinary" Target="activeX29.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30.xml.rels><?xml version="1.0" encoding="UTF-8" standalone="yes"?>
<Relationships xmlns="http://schemas.openxmlformats.org/package/2006/relationships"><Relationship Id="rId1" Type="http://schemas.microsoft.com/office/2006/relationships/activeXControlBinary" Target="activeX30.bin"/></Relationships>
</file>

<file path=xl/activeX/_rels/activeX31.xml.rels><?xml version="1.0" encoding="UTF-8" standalone="yes"?>
<Relationships xmlns="http://schemas.openxmlformats.org/package/2006/relationships"><Relationship Id="rId1" Type="http://schemas.microsoft.com/office/2006/relationships/activeXControlBinary" Target="activeX31.bin"/></Relationships>
</file>

<file path=xl/activeX/_rels/activeX32.xml.rels><?xml version="1.0" encoding="UTF-8" standalone="yes"?>
<Relationships xmlns="http://schemas.openxmlformats.org/package/2006/relationships"><Relationship Id="rId1" Type="http://schemas.microsoft.com/office/2006/relationships/activeXControlBinary" Target="activeX32.bin"/></Relationships>
</file>

<file path=xl/activeX/_rels/activeX33.xml.rels><?xml version="1.0" encoding="UTF-8" standalone="yes"?>
<Relationships xmlns="http://schemas.openxmlformats.org/package/2006/relationships"><Relationship Id="rId1" Type="http://schemas.microsoft.com/office/2006/relationships/activeXControlBinary" Target="activeX33.bin"/></Relationships>
</file>

<file path=xl/activeX/_rels/activeX34.xml.rels><?xml version="1.0" encoding="UTF-8" standalone="yes"?>
<Relationships xmlns="http://schemas.openxmlformats.org/package/2006/relationships"><Relationship Id="rId1" Type="http://schemas.microsoft.com/office/2006/relationships/activeXControlBinary" Target="activeX34.bin"/></Relationships>
</file>

<file path=xl/activeX/_rels/activeX35.xml.rels><?xml version="1.0" encoding="UTF-8" standalone="yes"?>
<Relationships xmlns="http://schemas.openxmlformats.org/package/2006/relationships"><Relationship Id="rId1" Type="http://schemas.microsoft.com/office/2006/relationships/activeXControlBinary" Target="activeX35.bin"/></Relationships>
</file>

<file path=xl/activeX/_rels/activeX36.xml.rels><?xml version="1.0" encoding="UTF-8" standalone="yes"?>
<Relationships xmlns="http://schemas.openxmlformats.org/package/2006/relationships"><Relationship Id="rId1" Type="http://schemas.microsoft.com/office/2006/relationships/activeXControlBinary" Target="activeX36.bin"/></Relationships>
</file>

<file path=xl/activeX/_rels/activeX37.xml.rels><?xml version="1.0" encoding="UTF-8" standalone="yes"?>
<Relationships xmlns="http://schemas.openxmlformats.org/package/2006/relationships"><Relationship Id="rId1" Type="http://schemas.microsoft.com/office/2006/relationships/activeXControlBinary" Target="activeX37.bin"/></Relationships>
</file>

<file path=xl/activeX/_rels/activeX38.xml.rels><?xml version="1.0" encoding="UTF-8" standalone="yes"?>
<Relationships xmlns="http://schemas.openxmlformats.org/package/2006/relationships"><Relationship Id="rId1" Type="http://schemas.microsoft.com/office/2006/relationships/activeXControlBinary" Target="activeX38.bin"/></Relationships>
</file>

<file path=xl/activeX/_rels/activeX39.xml.rels><?xml version="1.0" encoding="UTF-8" standalone="yes"?>
<Relationships xmlns="http://schemas.openxmlformats.org/package/2006/relationships"><Relationship Id="rId1" Type="http://schemas.microsoft.com/office/2006/relationships/activeXControlBinary" Target="activeX39.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40.xml.rels><?xml version="1.0" encoding="UTF-8" standalone="yes"?>
<Relationships xmlns="http://schemas.openxmlformats.org/package/2006/relationships"><Relationship Id="rId1" Type="http://schemas.microsoft.com/office/2006/relationships/activeXControlBinary" Target="activeX40.bin"/></Relationships>
</file>

<file path=xl/activeX/_rels/activeX41.xml.rels><?xml version="1.0" encoding="UTF-8" standalone="yes"?>
<Relationships xmlns="http://schemas.openxmlformats.org/package/2006/relationships"><Relationship Id="rId1" Type="http://schemas.microsoft.com/office/2006/relationships/activeXControlBinary" Target="activeX41.bin"/></Relationships>
</file>

<file path=xl/activeX/_rels/activeX42.xml.rels><?xml version="1.0" encoding="UTF-8" standalone="yes"?>
<Relationships xmlns="http://schemas.openxmlformats.org/package/2006/relationships"><Relationship Id="rId1" Type="http://schemas.microsoft.com/office/2006/relationships/activeXControlBinary" Target="activeX42.bin"/></Relationships>
</file>

<file path=xl/activeX/_rels/activeX43.xml.rels><?xml version="1.0" encoding="UTF-8" standalone="yes"?>
<Relationships xmlns="http://schemas.openxmlformats.org/package/2006/relationships"><Relationship Id="rId1" Type="http://schemas.microsoft.com/office/2006/relationships/activeXControlBinary" Target="activeX43.bin"/></Relationships>
</file>

<file path=xl/activeX/_rels/activeX44.xml.rels><?xml version="1.0" encoding="UTF-8" standalone="yes"?>
<Relationships xmlns="http://schemas.openxmlformats.org/package/2006/relationships"><Relationship Id="rId1" Type="http://schemas.microsoft.com/office/2006/relationships/activeXControlBinary" Target="activeX44.bin"/></Relationships>
</file>

<file path=xl/activeX/_rels/activeX45.xml.rels><?xml version="1.0" encoding="UTF-8" standalone="yes"?>
<Relationships xmlns="http://schemas.openxmlformats.org/package/2006/relationships"><Relationship Id="rId1" Type="http://schemas.microsoft.com/office/2006/relationships/activeXControlBinary" Target="activeX45.bin"/></Relationships>
</file>

<file path=xl/activeX/_rels/activeX46.xml.rels><?xml version="1.0" encoding="UTF-8" standalone="yes"?>
<Relationships xmlns="http://schemas.openxmlformats.org/package/2006/relationships"><Relationship Id="rId1" Type="http://schemas.microsoft.com/office/2006/relationships/activeXControlBinary" Target="activeX46.bin"/></Relationships>
</file>

<file path=xl/activeX/_rels/activeX47.xml.rels><?xml version="1.0" encoding="UTF-8" standalone="yes"?>
<Relationships xmlns="http://schemas.openxmlformats.org/package/2006/relationships"><Relationship Id="rId1" Type="http://schemas.microsoft.com/office/2006/relationships/activeXControlBinary" Target="activeX47.bin"/></Relationships>
</file>

<file path=xl/activeX/_rels/activeX48.xml.rels><?xml version="1.0" encoding="UTF-8" standalone="yes"?>
<Relationships xmlns="http://schemas.openxmlformats.org/package/2006/relationships"><Relationship Id="rId1" Type="http://schemas.microsoft.com/office/2006/relationships/activeXControlBinary" Target="activeX48.bin"/></Relationships>
</file>

<file path=xl/activeX/_rels/activeX49.xml.rels><?xml version="1.0" encoding="UTF-8" standalone="yes"?>
<Relationships xmlns="http://schemas.openxmlformats.org/package/2006/relationships"><Relationship Id="rId1" Type="http://schemas.microsoft.com/office/2006/relationships/activeXControlBinary" Target="activeX49.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50.xml.rels><?xml version="1.0" encoding="UTF-8" standalone="yes"?>
<Relationships xmlns="http://schemas.openxmlformats.org/package/2006/relationships"><Relationship Id="rId1" Type="http://schemas.microsoft.com/office/2006/relationships/activeXControlBinary" Target="activeX50.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_rels/activeX9.xml.rels><?xml version="1.0" encoding="UTF-8" standalone="yes"?>
<Relationships xmlns="http://schemas.openxmlformats.org/package/2006/relationships"><Relationship Id="rId1" Type="http://schemas.microsoft.com/office/2006/relationships/activeXControlBinary" Target="activeX9.bin"/></Relationships>
</file>

<file path=xl/activeX/activeX1.xml><?xml version="1.0" encoding="utf-8"?>
<ax:ocx xmlns:ax="http://schemas.microsoft.com/office/2006/activeX" xmlns:r="http://schemas.openxmlformats.org/officeDocument/2006/relationships" ax:classid="{8BD21D40-EC42-11CE-9E0D-00AA006002F3}" ax:persistence="persistStreamInit" r:id="rId1"/>
</file>

<file path=xl/activeX/activeX10.xml><?xml version="1.0" encoding="utf-8"?>
<ax:ocx xmlns:ax="http://schemas.microsoft.com/office/2006/activeX" xmlns:r="http://schemas.openxmlformats.org/officeDocument/2006/relationships" ax:classid="{8BD21D40-EC42-11CE-9E0D-00AA006002F3}" ax:persistence="persistStreamInit" r:id="rId1"/>
</file>

<file path=xl/activeX/activeX11.xml><?xml version="1.0" encoding="utf-8"?>
<ax:ocx xmlns:ax="http://schemas.microsoft.com/office/2006/activeX" xmlns:r="http://schemas.openxmlformats.org/officeDocument/2006/relationships" ax:classid="{8BD21D40-EC42-11CE-9E0D-00AA006002F3}" ax:persistence="persistStreamInit" r:id="rId1"/>
</file>

<file path=xl/activeX/activeX12.xml><?xml version="1.0" encoding="utf-8"?>
<ax:ocx xmlns:ax="http://schemas.microsoft.com/office/2006/activeX" xmlns:r="http://schemas.openxmlformats.org/officeDocument/2006/relationships" ax:classid="{8BD21D40-EC42-11CE-9E0D-00AA006002F3}" ax:persistence="persistStreamInit" r:id="rId1"/>
</file>

<file path=xl/activeX/activeX13.xml><?xml version="1.0" encoding="utf-8"?>
<ax:ocx xmlns:ax="http://schemas.microsoft.com/office/2006/activeX" xmlns:r="http://schemas.openxmlformats.org/officeDocument/2006/relationships" ax:classid="{8BD21D40-EC42-11CE-9E0D-00AA006002F3}" ax:persistence="persistStreamInit" r:id="rId1"/>
</file>

<file path=xl/activeX/activeX14.xml><?xml version="1.0" encoding="utf-8"?>
<ax:ocx xmlns:ax="http://schemas.microsoft.com/office/2006/activeX" xmlns:r="http://schemas.openxmlformats.org/officeDocument/2006/relationships" ax:classid="{8BD21D40-EC42-11CE-9E0D-00AA006002F3}" ax:persistence="persistStreamInit" r:id="rId1"/>
</file>

<file path=xl/activeX/activeX15.xml><?xml version="1.0" encoding="utf-8"?>
<ax:ocx xmlns:ax="http://schemas.microsoft.com/office/2006/activeX" xmlns:r="http://schemas.openxmlformats.org/officeDocument/2006/relationships" ax:classid="{8BD21D40-EC42-11CE-9E0D-00AA006002F3}" ax:persistence="persistStreamInit" r:id="rId1"/>
</file>

<file path=xl/activeX/activeX16.xml><?xml version="1.0" encoding="utf-8"?>
<ax:ocx xmlns:ax="http://schemas.microsoft.com/office/2006/activeX" xmlns:r="http://schemas.openxmlformats.org/officeDocument/2006/relationships" ax:classid="{8BD21D40-EC42-11CE-9E0D-00AA006002F3}" ax:persistence="persistStreamInit" r:id="rId1"/>
</file>

<file path=xl/activeX/activeX17.xml><?xml version="1.0" encoding="utf-8"?>
<ax:ocx xmlns:ax="http://schemas.microsoft.com/office/2006/activeX" xmlns:r="http://schemas.openxmlformats.org/officeDocument/2006/relationships" ax:classid="{8BD21D40-EC42-11CE-9E0D-00AA006002F3}" ax:persistence="persistStreamInit" r:id="rId1"/>
</file>

<file path=xl/activeX/activeX18.xml><?xml version="1.0" encoding="utf-8"?>
<ax:ocx xmlns:ax="http://schemas.microsoft.com/office/2006/activeX" xmlns:r="http://schemas.openxmlformats.org/officeDocument/2006/relationships" ax:classid="{8BD21D40-EC42-11CE-9E0D-00AA006002F3}" ax:persistence="persistStreamInit" r:id="rId1"/>
</file>

<file path=xl/activeX/activeX19.xml><?xml version="1.0" encoding="utf-8"?>
<ax:ocx xmlns:ax="http://schemas.microsoft.com/office/2006/activeX" xmlns:r="http://schemas.openxmlformats.org/officeDocument/2006/relationships" ax:classid="{8BD21D40-EC42-11CE-9E0D-00AA006002F3}" ax:persistence="persistStreamInit" r:id="rId1"/>
</file>

<file path=xl/activeX/activeX2.xml><?xml version="1.0" encoding="utf-8"?>
<ax:ocx xmlns:ax="http://schemas.microsoft.com/office/2006/activeX" xmlns:r="http://schemas.openxmlformats.org/officeDocument/2006/relationships" ax:classid="{8BD21D40-EC42-11CE-9E0D-00AA006002F3}" ax:persistence="persistStreamInit" r:id="rId1"/>
</file>

<file path=xl/activeX/activeX20.xml><?xml version="1.0" encoding="utf-8"?>
<ax:ocx xmlns:ax="http://schemas.microsoft.com/office/2006/activeX" xmlns:r="http://schemas.openxmlformats.org/officeDocument/2006/relationships" ax:classid="{8BD21D40-EC42-11CE-9E0D-00AA006002F3}" ax:persistence="persistStreamInit" r:id="rId1"/>
</file>

<file path=xl/activeX/activeX21.xml><?xml version="1.0" encoding="utf-8"?>
<ax:ocx xmlns:ax="http://schemas.microsoft.com/office/2006/activeX" xmlns:r="http://schemas.openxmlformats.org/officeDocument/2006/relationships" ax:classid="{8BD21D40-EC42-11CE-9E0D-00AA006002F3}" ax:persistence="persistStreamInit" r:id="rId1"/>
</file>

<file path=xl/activeX/activeX22.xml><?xml version="1.0" encoding="utf-8"?>
<ax:ocx xmlns:ax="http://schemas.microsoft.com/office/2006/activeX" xmlns:r="http://schemas.openxmlformats.org/officeDocument/2006/relationships" ax:classid="{8BD21D40-EC42-11CE-9E0D-00AA006002F3}" ax:persistence="persistStreamInit" r:id="rId1"/>
</file>

<file path=xl/activeX/activeX23.xml><?xml version="1.0" encoding="utf-8"?>
<ax:ocx xmlns:ax="http://schemas.microsoft.com/office/2006/activeX" xmlns:r="http://schemas.openxmlformats.org/officeDocument/2006/relationships" ax:classid="{8BD21D40-EC42-11CE-9E0D-00AA006002F3}" ax:persistence="persistStreamInit" r:id="rId1"/>
</file>

<file path=xl/activeX/activeX24.xml><?xml version="1.0" encoding="utf-8"?>
<ax:ocx xmlns:ax="http://schemas.microsoft.com/office/2006/activeX" xmlns:r="http://schemas.openxmlformats.org/officeDocument/2006/relationships" ax:classid="{8BD21D40-EC42-11CE-9E0D-00AA006002F3}" ax:persistence="persistStreamInit" r:id="rId1"/>
</file>

<file path=xl/activeX/activeX25.xml><?xml version="1.0" encoding="utf-8"?>
<ax:ocx xmlns:ax="http://schemas.microsoft.com/office/2006/activeX" xmlns:r="http://schemas.openxmlformats.org/officeDocument/2006/relationships" ax:classid="{8BD21D40-EC42-11CE-9E0D-00AA006002F3}" ax:persistence="persistStreamInit" r:id="rId1"/>
</file>

<file path=xl/activeX/activeX26.xml><?xml version="1.0" encoding="utf-8"?>
<ax:ocx xmlns:ax="http://schemas.microsoft.com/office/2006/activeX" xmlns:r="http://schemas.openxmlformats.org/officeDocument/2006/relationships" ax:classid="{8BD21D40-EC42-11CE-9E0D-00AA006002F3}" ax:persistence="persistStreamInit" r:id="rId1"/>
</file>

<file path=xl/activeX/activeX27.xml><?xml version="1.0" encoding="utf-8"?>
<ax:ocx xmlns:ax="http://schemas.microsoft.com/office/2006/activeX" xmlns:r="http://schemas.openxmlformats.org/officeDocument/2006/relationships" ax:classid="{8BD21D40-EC42-11CE-9E0D-00AA006002F3}" ax:persistence="persistStreamInit" r:id="rId1"/>
</file>

<file path=xl/activeX/activeX28.xml><?xml version="1.0" encoding="utf-8"?>
<ax:ocx xmlns:ax="http://schemas.microsoft.com/office/2006/activeX" xmlns:r="http://schemas.openxmlformats.org/officeDocument/2006/relationships" ax:classid="{8BD21D40-EC42-11CE-9E0D-00AA006002F3}" ax:persistence="persistStreamInit" r:id="rId1"/>
</file>

<file path=xl/activeX/activeX29.xml><?xml version="1.0" encoding="utf-8"?>
<ax:ocx xmlns:ax="http://schemas.microsoft.com/office/2006/activeX" xmlns:r="http://schemas.openxmlformats.org/officeDocument/2006/relationships" ax:classid="{8BD21D40-EC42-11CE-9E0D-00AA006002F3}" ax:persistence="persistStreamInit" r:id="rId1"/>
</file>

<file path=xl/activeX/activeX3.xml><?xml version="1.0" encoding="utf-8"?>
<ax:ocx xmlns:ax="http://schemas.microsoft.com/office/2006/activeX" xmlns:r="http://schemas.openxmlformats.org/officeDocument/2006/relationships" ax:classid="{8BD21D40-EC42-11CE-9E0D-00AA006002F3}" ax:persistence="persistStreamInit" r:id="rId1"/>
</file>

<file path=xl/activeX/activeX30.xml><?xml version="1.0" encoding="utf-8"?>
<ax:ocx xmlns:ax="http://schemas.microsoft.com/office/2006/activeX" xmlns:r="http://schemas.openxmlformats.org/officeDocument/2006/relationships" ax:classid="{8BD21D40-EC42-11CE-9E0D-00AA006002F3}" ax:persistence="persistStreamInit" r:id="rId1"/>
</file>

<file path=xl/activeX/activeX31.xml><?xml version="1.0" encoding="utf-8"?>
<ax:ocx xmlns:ax="http://schemas.microsoft.com/office/2006/activeX" xmlns:r="http://schemas.openxmlformats.org/officeDocument/2006/relationships" ax:classid="{8BD21D40-EC42-11CE-9E0D-00AA006002F3}" ax:persistence="persistStreamInit" r:id="rId1"/>
</file>

<file path=xl/activeX/activeX32.xml><?xml version="1.0" encoding="utf-8"?>
<ax:ocx xmlns:ax="http://schemas.microsoft.com/office/2006/activeX" xmlns:r="http://schemas.openxmlformats.org/officeDocument/2006/relationships" ax:classid="{8BD21D40-EC42-11CE-9E0D-00AA006002F3}" ax:persistence="persistStreamInit" r:id="rId1"/>
</file>

<file path=xl/activeX/activeX33.xml><?xml version="1.0" encoding="utf-8"?>
<ax:ocx xmlns:ax="http://schemas.microsoft.com/office/2006/activeX" xmlns:r="http://schemas.openxmlformats.org/officeDocument/2006/relationships" ax:classid="{8BD21D40-EC42-11CE-9E0D-00AA006002F3}" ax:persistence="persistStreamInit" r:id="rId1"/>
</file>

<file path=xl/activeX/activeX34.xml><?xml version="1.0" encoding="utf-8"?>
<ax:ocx xmlns:ax="http://schemas.microsoft.com/office/2006/activeX" xmlns:r="http://schemas.openxmlformats.org/officeDocument/2006/relationships" ax:classid="{8BD21D40-EC42-11CE-9E0D-00AA006002F3}" ax:persistence="persistStreamInit" r:id="rId1"/>
</file>

<file path=xl/activeX/activeX35.xml><?xml version="1.0" encoding="utf-8"?>
<ax:ocx xmlns:ax="http://schemas.microsoft.com/office/2006/activeX" xmlns:r="http://schemas.openxmlformats.org/officeDocument/2006/relationships" ax:classid="{8BD21D40-EC42-11CE-9E0D-00AA006002F3}" ax:persistence="persistStreamInit" r:id="rId1"/>
</file>

<file path=xl/activeX/activeX36.xml><?xml version="1.0" encoding="utf-8"?>
<ax:ocx xmlns:ax="http://schemas.microsoft.com/office/2006/activeX" xmlns:r="http://schemas.openxmlformats.org/officeDocument/2006/relationships" ax:classid="{8BD21D40-EC42-11CE-9E0D-00AA006002F3}" ax:persistence="persistStreamInit" r:id="rId1"/>
</file>

<file path=xl/activeX/activeX37.xml><?xml version="1.0" encoding="utf-8"?>
<ax:ocx xmlns:ax="http://schemas.microsoft.com/office/2006/activeX" xmlns:r="http://schemas.openxmlformats.org/officeDocument/2006/relationships" ax:classid="{8BD21D40-EC42-11CE-9E0D-00AA006002F3}" ax:persistence="persistStreamInit" r:id="rId1"/>
</file>

<file path=xl/activeX/activeX38.xml><?xml version="1.0" encoding="utf-8"?>
<ax:ocx xmlns:ax="http://schemas.microsoft.com/office/2006/activeX" xmlns:r="http://schemas.openxmlformats.org/officeDocument/2006/relationships" ax:classid="{8BD21D40-EC42-11CE-9E0D-00AA006002F3}" ax:persistence="persistStreamInit" r:id="rId1"/>
</file>

<file path=xl/activeX/activeX39.xml><?xml version="1.0" encoding="utf-8"?>
<ax:ocx xmlns:ax="http://schemas.microsoft.com/office/2006/activeX" xmlns:r="http://schemas.openxmlformats.org/officeDocument/2006/relationships" ax:classid="{8BD21D40-EC42-11CE-9E0D-00AA006002F3}" ax:persistence="persistStreamInit" r:id="rId1"/>
</file>

<file path=xl/activeX/activeX4.xml><?xml version="1.0" encoding="utf-8"?>
<ax:ocx xmlns:ax="http://schemas.microsoft.com/office/2006/activeX" xmlns:r="http://schemas.openxmlformats.org/officeDocument/2006/relationships" ax:classid="{8BD21D40-EC42-11CE-9E0D-00AA006002F3}" ax:persistence="persistStreamInit" r:id="rId1"/>
</file>

<file path=xl/activeX/activeX40.xml><?xml version="1.0" encoding="utf-8"?>
<ax:ocx xmlns:ax="http://schemas.microsoft.com/office/2006/activeX" xmlns:r="http://schemas.openxmlformats.org/officeDocument/2006/relationships" ax:classid="{8BD21D40-EC42-11CE-9E0D-00AA006002F3}" ax:persistence="persistStreamInit" r:id="rId1"/>
</file>

<file path=xl/activeX/activeX41.xml><?xml version="1.0" encoding="utf-8"?>
<ax:ocx xmlns:ax="http://schemas.microsoft.com/office/2006/activeX" xmlns:r="http://schemas.openxmlformats.org/officeDocument/2006/relationships" ax:classid="{8BD21D40-EC42-11CE-9E0D-00AA006002F3}" ax:persistence="persistStreamInit" r:id="rId1"/>
</file>

<file path=xl/activeX/activeX42.xml><?xml version="1.0" encoding="utf-8"?>
<ax:ocx xmlns:ax="http://schemas.microsoft.com/office/2006/activeX" xmlns:r="http://schemas.openxmlformats.org/officeDocument/2006/relationships" ax:classid="{8BD21D40-EC42-11CE-9E0D-00AA006002F3}" ax:persistence="persistStreamInit" r:id="rId1"/>
</file>

<file path=xl/activeX/activeX43.xml><?xml version="1.0" encoding="utf-8"?>
<ax:ocx xmlns:ax="http://schemas.microsoft.com/office/2006/activeX" xmlns:r="http://schemas.openxmlformats.org/officeDocument/2006/relationships" ax:classid="{8BD21D40-EC42-11CE-9E0D-00AA006002F3}" ax:persistence="persistStreamInit" r:id="rId1"/>
</file>

<file path=xl/activeX/activeX44.xml><?xml version="1.0" encoding="utf-8"?>
<ax:ocx xmlns:ax="http://schemas.microsoft.com/office/2006/activeX" xmlns:r="http://schemas.openxmlformats.org/officeDocument/2006/relationships" ax:classid="{8BD21D40-EC42-11CE-9E0D-00AA006002F3}" ax:persistence="persistStreamInit" r:id="rId1"/>
</file>

<file path=xl/activeX/activeX45.xml><?xml version="1.0" encoding="utf-8"?>
<ax:ocx xmlns:ax="http://schemas.microsoft.com/office/2006/activeX" xmlns:r="http://schemas.openxmlformats.org/officeDocument/2006/relationships" ax:classid="{8BD21D40-EC42-11CE-9E0D-00AA006002F3}" ax:persistence="persistStreamInit" r:id="rId1"/>
</file>

<file path=xl/activeX/activeX46.xml><?xml version="1.0" encoding="utf-8"?>
<ax:ocx xmlns:ax="http://schemas.microsoft.com/office/2006/activeX" xmlns:r="http://schemas.openxmlformats.org/officeDocument/2006/relationships" ax:classid="{8BD21D40-EC42-11CE-9E0D-00AA006002F3}" ax:persistence="persistStreamInit" r:id="rId1"/>
</file>

<file path=xl/activeX/activeX47.xml><?xml version="1.0" encoding="utf-8"?>
<ax:ocx xmlns:ax="http://schemas.microsoft.com/office/2006/activeX" xmlns:r="http://schemas.openxmlformats.org/officeDocument/2006/relationships" ax:classid="{8BD21D40-EC42-11CE-9E0D-00AA006002F3}" ax:persistence="persistStreamInit" r:id="rId1"/>
</file>

<file path=xl/activeX/activeX48.xml><?xml version="1.0" encoding="utf-8"?>
<ax:ocx xmlns:ax="http://schemas.microsoft.com/office/2006/activeX" xmlns:r="http://schemas.openxmlformats.org/officeDocument/2006/relationships" ax:classid="{8BD21D40-EC42-11CE-9E0D-00AA006002F3}" ax:persistence="persistStreamInit" r:id="rId1"/>
</file>

<file path=xl/activeX/activeX49.xml><?xml version="1.0" encoding="utf-8"?>
<ax:ocx xmlns:ax="http://schemas.microsoft.com/office/2006/activeX" xmlns:r="http://schemas.openxmlformats.org/officeDocument/2006/relationships" ax:classid="{8BD21D40-EC42-11CE-9E0D-00AA006002F3}" ax:persistence="persistStreamInit" r:id="rId1"/>
</file>

<file path=xl/activeX/activeX5.xml><?xml version="1.0" encoding="utf-8"?>
<ax:ocx xmlns:ax="http://schemas.microsoft.com/office/2006/activeX" xmlns:r="http://schemas.openxmlformats.org/officeDocument/2006/relationships" ax:classid="{8BD21D40-EC42-11CE-9E0D-00AA006002F3}" ax:persistence="persistStreamInit" r:id="rId1"/>
</file>

<file path=xl/activeX/activeX50.xml><?xml version="1.0" encoding="utf-8"?>
<ax:ocx xmlns:ax="http://schemas.microsoft.com/office/2006/activeX" xmlns:r="http://schemas.openxmlformats.org/officeDocument/2006/relationships" ax:classid="{8BD21D40-EC42-11CE-9E0D-00AA006002F3}" ax:persistence="persistStreamInit" r:id="rId1"/>
</file>

<file path=xl/activeX/activeX6.xml><?xml version="1.0" encoding="utf-8"?>
<ax:ocx xmlns:ax="http://schemas.microsoft.com/office/2006/activeX" xmlns:r="http://schemas.openxmlformats.org/officeDocument/2006/relationships" ax:classid="{8BD21D40-EC42-11CE-9E0D-00AA006002F3}" ax:persistence="persistStreamInit" r:id="rId1"/>
</file>

<file path=xl/activeX/activeX7.xml><?xml version="1.0" encoding="utf-8"?>
<ax:ocx xmlns:ax="http://schemas.microsoft.com/office/2006/activeX" xmlns:r="http://schemas.openxmlformats.org/officeDocument/2006/relationships" ax:classid="{8BD21D40-EC42-11CE-9E0D-00AA006002F3}" ax:persistence="persistStreamInit" r:id="rId1"/>
</file>

<file path=xl/activeX/activeX8.xml><?xml version="1.0" encoding="utf-8"?>
<ax:ocx xmlns:ax="http://schemas.microsoft.com/office/2006/activeX" xmlns:r="http://schemas.openxmlformats.org/officeDocument/2006/relationships" ax:classid="{8BD21D40-EC42-11CE-9E0D-00AA006002F3}" ax:persistence="persistStreamInit" r:id="rId1"/>
</file>

<file path=xl/activeX/activeX9.xml><?xml version="1.0" encoding="utf-8"?>
<ax:ocx xmlns:ax="http://schemas.microsoft.com/office/2006/activeX" xmlns:r="http://schemas.openxmlformats.org/officeDocument/2006/relationships" ax:classid="{8BD21D40-EC42-11CE-9E0D-00AA006002F3}" ax:persistence="persistStreamInit" r:id="rId1"/>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5115220836644214E-2"/>
          <c:y val="4.7947090327324492E-2"/>
          <c:w val="0.89235025985353722"/>
          <c:h val="0.86369474119394007"/>
        </c:manualLayout>
      </c:layout>
      <c:barChart>
        <c:barDir val="col"/>
        <c:grouping val="stacked"/>
        <c:varyColors val="0"/>
        <c:ser>
          <c:idx val="4"/>
          <c:order val="0"/>
          <c:tx>
            <c:strRef>
              <c:f>Dropdown!$AC$7:$AF$7</c:f>
              <c:strCache>
                <c:ptCount val="4"/>
                <c:pt idx="0">
                  <c:v>Jahresenergie unrentable Wasserkraft</c:v>
                </c:pt>
                <c:pt idx="1">
                  <c:v>Grundversorgungs-potential</c:v>
                </c:pt>
                <c:pt idx="2">
                  <c:v>Bereinigter Grundversorgungsabzug</c:v>
                </c:pt>
                <c:pt idx="3">
                  <c:v>Bereinigter Grundversorgungsabzug</c:v>
                </c:pt>
              </c:strCache>
            </c:strRef>
          </c:tx>
          <c:spPr>
            <a:solidFill>
              <a:srgbClr val="00B050"/>
            </a:solidFill>
            <a:ln w="12700">
              <a:noFill/>
            </a:ln>
            <a:effectLst/>
          </c:spPr>
          <c:invertIfNegative val="0"/>
          <c:dPt>
            <c:idx val="0"/>
            <c:invertIfNegative val="0"/>
            <c:bubble3D val="0"/>
            <c:spPr>
              <a:solidFill>
                <a:schemeClr val="accent1">
                  <a:lumMod val="75000"/>
                </a:schemeClr>
              </a:solidFill>
              <a:ln w="12700">
                <a:noFill/>
              </a:ln>
              <a:effectLst/>
            </c:spPr>
            <c:extLst>
              <c:ext xmlns:c16="http://schemas.microsoft.com/office/drawing/2014/chart" uri="{C3380CC4-5D6E-409C-BE32-E72D297353CC}">
                <c16:uniqueId val="{00000002-BF92-49A0-A481-DCED8A30BFB2}"/>
              </c:ext>
            </c:extLst>
          </c:dPt>
          <c:dPt>
            <c:idx val="1"/>
            <c:invertIfNegative val="0"/>
            <c:bubble3D val="0"/>
            <c:spPr>
              <a:solidFill>
                <a:schemeClr val="accent2">
                  <a:lumMod val="60000"/>
                  <a:lumOff val="40000"/>
                </a:schemeClr>
              </a:solidFill>
              <a:ln w="12700">
                <a:noFill/>
              </a:ln>
              <a:effectLst/>
            </c:spPr>
            <c:extLst>
              <c:ext xmlns:c16="http://schemas.microsoft.com/office/drawing/2014/chart" uri="{C3380CC4-5D6E-409C-BE32-E72D297353CC}">
                <c16:uniqueId val="{00000003-4C2F-46BB-833D-EF6739EEE65B}"/>
              </c:ext>
            </c:extLst>
          </c:dPt>
          <c:dPt>
            <c:idx val="2"/>
            <c:invertIfNegative val="0"/>
            <c:bubble3D val="0"/>
            <c:spPr>
              <a:solidFill>
                <a:schemeClr val="accent4">
                  <a:lumMod val="60000"/>
                  <a:lumOff val="40000"/>
                </a:schemeClr>
              </a:solidFill>
              <a:ln w="12700">
                <a:noFill/>
              </a:ln>
              <a:effectLst/>
            </c:spPr>
            <c:extLst>
              <c:ext xmlns:c16="http://schemas.microsoft.com/office/drawing/2014/chart" uri="{C3380CC4-5D6E-409C-BE32-E72D297353CC}">
                <c16:uniqueId val="{00000004-4C2F-46BB-833D-EF6739EEE65B}"/>
              </c:ext>
            </c:extLst>
          </c:dPt>
          <c:dPt>
            <c:idx val="3"/>
            <c:invertIfNegative val="0"/>
            <c:bubble3D val="0"/>
            <c:spPr>
              <a:solidFill>
                <a:schemeClr val="accent4">
                  <a:lumMod val="60000"/>
                  <a:lumOff val="40000"/>
                </a:schemeClr>
              </a:solidFill>
              <a:ln w="12700">
                <a:noFill/>
              </a:ln>
              <a:effectLst/>
            </c:spPr>
            <c:extLst>
              <c:ext xmlns:c16="http://schemas.microsoft.com/office/drawing/2014/chart" uri="{C3380CC4-5D6E-409C-BE32-E72D297353CC}">
                <c16:uniqueId val="{00000005-4C2F-46BB-833D-EF6739EEE65B}"/>
              </c:ext>
            </c:extLst>
          </c:dPt>
          <c:dLbls>
            <c:dLbl>
              <c:idx val="0"/>
              <c:layout>
                <c:manualLayout>
                  <c:x val="0"/>
                  <c:y val="-3.67405769570881E-2"/>
                </c:manualLayout>
              </c:layout>
              <c:tx>
                <c:rich>
                  <a:bodyPr/>
                  <a:lstStyle/>
                  <a:p>
                    <a:fld id="{03ECBC2D-7C20-4B57-9815-1820BA991A1E}" type="CELLREF">
                      <a:rPr lang="en-US"/>
                      <a:pPr/>
                      <a:t>[ZELLBEZ]</a:t>
                    </a:fld>
                    <a:r>
                      <a:rPr lang="en-US"/>
                      <a:t> </a:t>
                    </a:r>
                  </a:p>
                  <a:p>
                    <a:fld id="{04490DB5-45EB-4E32-98BA-8C2B6BA702D8}" type="VALUE">
                      <a:rPr lang="en-US"/>
                      <a:pPr/>
                      <a:t>[WERT]</a:t>
                    </a:fld>
                    <a:endParaRPr lang="de-CH"/>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dlblFTEntry>
                      <c15:txfldGUID>{03ECBC2D-7C20-4B57-9815-1820BA991A1E}</c15:txfldGUID>
                      <c15:f>Dropdown!$AC$7</c15:f>
                      <c15:dlblFieldTableCache>
                        <c:ptCount val="1"/>
                        <c:pt idx="0">
                          <c:v>Jahresenergie unrentable Wasserkraft</c:v>
                        </c:pt>
                      </c15:dlblFieldTableCache>
                    </c15:dlblFTEntry>
                  </c15:dlblFieldTable>
                  <c15:showDataLabelsRange val="1"/>
                </c:ext>
                <c:ext xmlns:c16="http://schemas.microsoft.com/office/drawing/2014/chart" uri="{C3380CC4-5D6E-409C-BE32-E72D297353CC}">
                  <c16:uniqueId val="{00000002-BF92-49A0-A481-DCED8A30BFB2}"/>
                </c:ext>
              </c:extLst>
            </c:dLbl>
            <c:dLbl>
              <c:idx val="1"/>
              <c:layout>
                <c:manualLayout>
                  <c:x val="1.4452073696270889E-3"/>
                  <c:y val="-3.3645970173108178E-2"/>
                </c:manualLayout>
              </c:layout>
              <c:tx>
                <c:rich>
                  <a:bodyPr rot="0" spcFirstLastPara="1" vertOverflow="ellipsis" vert="horz" wrap="square" lIns="38100" tIns="19050" rIns="38100" bIns="19050" anchor="ctr" anchorCtr="1">
                    <a:noAutofit/>
                  </a:bodyPr>
                  <a:lstStyle/>
                  <a:p>
                    <a:pPr>
                      <a:defRPr sz="900" b="1" i="0" u="none" strike="noStrike" kern="1200" baseline="0">
                        <a:solidFill>
                          <a:sysClr val="windowText" lastClr="000000"/>
                        </a:solidFill>
                        <a:latin typeface="+mn-lt"/>
                        <a:ea typeface="+mn-ea"/>
                        <a:cs typeface="+mn-cs"/>
                      </a:defRPr>
                    </a:pPr>
                    <a:fld id="{F5662F44-AE67-4423-ACF6-F66C78872CDA}" type="CELLREF">
                      <a:rPr lang="en-US"/>
                      <a:pPr>
                        <a:defRPr b="1">
                          <a:solidFill>
                            <a:sysClr val="windowText" lastClr="000000"/>
                          </a:solidFill>
                        </a:defRPr>
                      </a:pPr>
                      <a:t>[ZELLBEZ]</a:t>
                    </a:fld>
                    <a:endParaRPr lang="en-US"/>
                  </a:p>
                  <a:p>
                    <a:pPr>
                      <a:defRPr b="1">
                        <a:solidFill>
                          <a:sysClr val="windowText" lastClr="000000"/>
                        </a:solidFill>
                      </a:defRPr>
                    </a:pPr>
                    <a:fld id="{D118E388-ECAF-47BA-B89D-07DE39E88F9E}" type="VALUE">
                      <a:rPr lang="en-US"/>
                      <a:pPr>
                        <a:defRPr b="1">
                          <a:solidFill>
                            <a:sysClr val="windowText" lastClr="000000"/>
                          </a:solidFill>
                        </a:defRPr>
                      </a:pPr>
                      <a:t>[WERT]</a:t>
                    </a:fld>
                    <a:endParaRPr lang="de-CH"/>
                  </a:p>
                </c:rich>
              </c:tx>
              <c:numFmt formatCode="#,##0.000;\-\ #,##0.000;" sourceLinked="0"/>
              <c:spPr>
                <a:noFill/>
                <a:ln w="25400">
                  <a:noFill/>
                </a:ln>
                <a:effectLst/>
              </c:spPr>
              <c:txPr>
                <a:bodyPr rot="0" spcFirstLastPara="1" vertOverflow="ellipsis" vert="horz" wrap="square" lIns="38100" tIns="19050" rIns="38100" bIns="19050" anchor="ctr" anchorCtr="1">
                  <a:noAutofit/>
                </a:bodyPr>
                <a:lstStyle/>
                <a:p>
                  <a:pPr>
                    <a:defRPr sz="900" b="1" i="0" u="none" strike="noStrike" kern="1200" baseline="0">
                      <a:solidFill>
                        <a:sysClr val="windowText" lastClr="000000"/>
                      </a:solidFill>
                      <a:latin typeface="+mn-lt"/>
                      <a:ea typeface="+mn-ea"/>
                      <a:cs typeface="+mn-cs"/>
                    </a:defRPr>
                  </a:pPr>
                  <a:endParaRPr lang="de-DE"/>
                </a:p>
              </c:txPr>
              <c:dLblPos val="ctr"/>
              <c:showLegendKey val="0"/>
              <c:showVal val="1"/>
              <c:showCatName val="0"/>
              <c:showSerName val="0"/>
              <c:showPercent val="0"/>
              <c:showBubbleSize val="0"/>
              <c:separator>
</c:separator>
              <c:extLst>
                <c:ext xmlns:c15="http://schemas.microsoft.com/office/drawing/2012/chart" uri="{CE6537A1-D6FC-4f65-9D91-7224C49458BB}">
                  <c15:layout>
                    <c:manualLayout>
                      <c:w val="0.15585613844606661"/>
                      <c:h val="0.18625254109168479"/>
                    </c:manualLayout>
                  </c15:layout>
                  <c15:dlblFieldTable>
                    <c15:dlblFTEntry>
                      <c15:txfldGUID>{F5662F44-AE67-4423-ACF6-F66C78872CDA}</c15:txfldGUID>
                      <c15:f>Dropdown!$AD$7</c15:f>
                      <c15:dlblFieldTableCache>
                        <c:ptCount val="1"/>
                        <c:pt idx="0">
                          <c:v>Grundversorgungs-potential</c:v>
                        </c:pt>
                      </c15:dlblFieldTableCache>
                    </c15:dlblFTEntry>
                  </c15:dlblFieldTable>
                  <c15:showDataLabelsRange val="1"/>
                </c:ext>
                <c:ext xmlns:c16="http://schemas.microsoft.com/office/drawing/2014/chart" uri="{C3380CC4-5D6E-409C-BE32-E72D297353CC}">
                  <c16:uniqueId val="{00000003-4C2F-46BB-833D-EF6739EEE65B}"/>
                </c:ext>
              </c:extLst>
            </c:dLbl>
            <c:dLbl>
              <c:idx val="2"/>
              <c:layout>
                <c:manualLayout>
                  <c:x val="1.5000359063711921E-3"/>
                  <c:y val="-2.5988067470880224E-2"/>
                </c:manualLayout>
              </c:layout>
              <c:tx>
                <c:rich>
                  <a:bodyPr/>
                  <a:lstStyle/>
                  <a:p>
                    <a:fld id="{2222151B-B45C-4793-A301-FC86D270D7D1}" type="CELLREF">
                      <a:rPr lang="en-US" baseline="0"/>
                      <a:pPr/>
                      <a:t>[ZELLBEZ]</a:t>
                    </a:fld>
                    <a:endParaRPr lang="en-US" baseline="0"/>
                  </a:p>
                  <a:p>
                    <a:fld id="{1BB421B2-540E-41DE-9205-299F4F82A614}" type="VALUE">
                      <a:rPr lang="en-US" baseline="0"/>
                      <a:pPr/>
                      <a:t>[WERT]</a:t>
                    </a:fld>
                    <a:endParaRPr lang="de-CH"/>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dlblFTEntry>
                      <c15:txfldGUID>{2222151B-B45C-4793-A301-FC86D270D7D1}</c15:txfldGUID>
                      <c15:f>Dropdown!$AE$7</c15:f>
                      <c15:dlblFieldTableCache>
                        <c:ptCount val="1"/>
                        <c:pt idx="0">
                          <c:v>Bereinigter Grundversorgungsabzug</c:v>
                        </c:pt>
                      </c15:dlblFieldTableCache>
                    </c15:dlblFTEntry>
                  </c15:dlblFieldTable>
                  <c15:showDataLabelsRange val="0"/>
                </c:ext>
                <c:ext xmlns:c16="http://schemas.microsoft.com/office/drawing/2014/chart" uri="{C3380CC4-5D6E-409C-BE32-E72D297353CC}">
                  <c16:uniqueId val="{00000004-4C2F-46BB-833D-EF6739EEE65B}"/>
                </c:ext>
              </c:extLst>
            </c:dLbl>
            <c:dLbl>
              <c:idx val="3"/>
              <c:layout>
                <c:manualLayout>
                  <c:x val="6.0002294064080081E-3"/>
                  <c:y val="-2.598783537721502E-2"/>
                </c:manualLayout>
              </c:layout>
              <c:tx>
                <c:rich>
                  <a:bodyPr rot="0" spcFirstLastPara="1" vertOverflow="ellipsis" vert="horz" wrap="square" lIns="38100" tIns="19050" rIns="38100" bIns="19050" anchor="ctr" anchorCtr="1">
                    <a:noAutofit/>
                  </a:bodyPr>
                  <a:lstStyle/>
                  <a:p>
                    <a:pPr>
                      <a:defRPr sz="900" b="1" i="0" u="none" strike="noStrike" kern="1200" baseline="0">
                        <a:solidFill>
                          <a:sysClr val="windowText" lastClr="000000"/>
                        </a:solidFill>
                        <a:latin typeface="+mn-lt"/>
                        <a:ea typeface="+mn-ea"/>
                        <a:cs typeface="+mn-cs"/>
                      </a:defRPr>
                    </a:pPr>
                    <a:fld id="{9D66D612-100F-4A63-BF7E-D2C535C8D52A}" type="CELLREF">
                      <a:rPr lang="en-US" baseline="0"/>
                      <a:pPr>
                        <a:defRPr b="1">
                          <a:solidFill>
                            <a:sysClr val="windowText" lastClr="000000"/>
                          </a:solidFill>
                        </a:defRPr>
                      </a:pPr>
                      <a:t>[ZELLBEZ]</a:t>
                    </a:fld>
                    <a:r>
                      <a:rPr lang="en-US" baseline="0"/>
                      <a:t> </a:t>
                    </a:r>
                    <a:fld id="{549C601B-885F-4697-BB47-947BA2A9B36B}" type="VALUE">
                      <a:rPr lang="en-US" baseline="0"/>
                      <a:pPr>
                        <a:defRPr b="1">
                          <a:solidFill>
                            <a:sysClr val="windowText" lastClr="000000"/>
                          </a:solidFill>
                        </a:defRPr>
                      </a:pPr>
                      <a:t>[WERT]</a:t>
                    </a:fld>
                    <a:endParaRPr lang="en-US" baseline="0"/>
                  </a:p>
                </c:rich>
              </c:tx>
              <c:numFmt formatCode="#,##0.000;\-\ #,##0.000;" sourceLinked="0"/>
              <c:spPr>
                <a:noFill/>
                <a:ln w="25400">
                  <a:noFill/>
                </a:ln>
                <a:effectLst/>
              </c:spPr>
              <c:txPr>
                <a:bodyPr rot="0" spcFirstLastPara="1" vertOverflow="ellipsis" vert="horz" wrap="square" lIns="38100" tIns="19050" rIns="38100" bIns="19050" anchor="ctr" anchorCtr="1">
                  <a:noAutofit/>
                </a:bodyPr>
                <a:lstStyle/>
                <a:p>
                  <a:pPr>
                    <a:defRPr sz="900" b="1" i="0" u="none" strike="noStrike" kern="1200" baseline="0">
                      <a:solidFill>
                        <a:sysClr val="windowText" lastClr="000000"/>
                      </a:solidFill>
                      <a:latin typeface="+mn-lt"/>
                      <a:ea typeface="+mn-ea"/>
                      <a:cs typeface="+mn-cs"/>
                    </a:defRPr>
                  </a:pPr>
                  <a:endParaRPr lang="de-DE"/>
                </a:p>
              </c:txPr>
              <c:dLblPos val="ctr"/>
              <c:showLegendKey val="0"/>
              <c:showVal val="1"/>
              <c:showCatName val="0"/>
              <c:showSerName val="0"/>
              <c:showPercent val="0"/>
              <c:showBubbleSize val="0"/>
              <c:separator>
</c:separator>
              <c:extLst>
                <c:ext xmlns:c15="http://schemas.microsoft.com/office/drawing/2012/chart" uri="{CE6537A1-D6FC-4f65-9D91-7224C49458BB}">
                  <c15:layout>
                    <c:manualLayout>
                      <c:w val="0.19944179714883933"/>
                      <c:h val="0.20894602896579506"/>
                    </c:manualLayout>
                  </c15:layout>
                  <c15:dlblFieldTable>
                    <c15:dlblFTEntry>
                      <c15:txfldGUID>{9D66D612-100F-4A63-BF7E-D2C535C8D52A}</c15:txfldGUID>
                      <c15:f>Dropdown!$AF$7</c15:f>
                      <c15:dlblFieldTableCache>
                        <c:ptCount val="1"/>
                        <c:pt idx="0">
                          <c:v>Bereinigter Grundversorgungsabzug</c:v>
                        </c:pt>
                      </c15:dlblFieldTableCache>
                    </c15:dlblFTEntry>
                  </c15:dlblFieldTable>
                  <c15:showDataLabelsRange val="0"/>
                </c:ext>
                <c:ext xmlns:c16="http://schemas.microsoft.com/office/drawing/2014/chart" uri="{C3380CC4-5D6E-409C-BE32-E72D297353CC}">
                  <c16:uniqueId val="{00000005-4C2F-46BB-833D-EF6739EEE65B}"/>
                </c:ext>
              </c:extLst>
            </c:dLbl>
            <c:numFmt formatCode="#,##0.000;\-\ #,##0.000;" sourceLinked="0"/>
            <c:spPr>
              <a:noFill/>
              <a:ln w="25400">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de-DE"/>
              </a:p>
            </c:txPr>
            <c:dLblPos val="inBase"/>
            <c:showLegendKey val="0"/>
            <c:showVal val="1"/>
            <c:showCatName val="0"/>
            <c:showSerName val="0"/>
            <c:showPercent val="0"/>
            <c:showBubbleSize val="0"/>
            <c:separator>
</c:separator>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Dropdown!$AC$7:$AF$7</c:f>
              <c:strCache>
                <c:ptCount val="4"/>
                <c:pt idx="0">
                  <c:v>Jahresenergie unrentable Wasserkraft</c:v>
                </c:pt>
                <c:pt idx="1">
                  <c:v>Grundversorgungs-potential</c:v>
                </c:pt>
                <c:pt idx="2">
                  <c:v>Bereinigter Grundversorgungsabzug</c:v>
                </c:pt>
                <c:pt idx="3">
                  <c:v>Bereinigter Grundversorgungsabzug</c:v>
                </c:pt>
              </c:strCache>
            </c:strRef>
          </c:cat>
          <c:val>
            <c:numRef>
              <c:f>Dropdown!$AC$9:$AF$9</c:f>
              <c:numCache>
                <c:formatCode>0.000</c:formatCode>
                <c:ptCount val="4"/>
                <c:pt idx="0">
                  <c:v>0</c:v>
                </c:pt>
                <c:pt idx="1">
                  <c:v>0</c:v>
                </c:pt>
                <c:pt idx="2">
                  <c:v>0</c:v>
                </c:pt>
                <c:pt idx="3">
                  <c:v>0</c:v>
                </c:pt>
              </c:numCache>
            </c:numRef>
          </c:val>
          <c:extLst>
            <c:ext xmlns:c15="http://schemas.microsoft.com/office/drawing/2012/chart" uri="{02D57815-91ED-43cb-92C2-25804820EDAC}">
              <c15:datalabelsRange>
                <c15:f>Übersicht!$L$9:$M$9</c15:f>
                <c15:dlblRangeCache>
                  <c:ptCount val="2"/>
                </c15:dlblRangeCache>
              </c15:datalabelsRange>
            </c:ext>
            <c:ext xmlns:c16="http://schemas.microsoft.com/office/drawing/2014/chart" uri="{C3380CC4-5D6E-409C-BE32-E72D297353CC}">
              <c16:uniqueId val="{00000002-AE2E-4E8D-9C72-B5A7CF6C34D3}"/>
            </c:ext>
          </c:extLst>
        </c:ser>
        <c:ser>
          <c:idx val="0"/>
          <c:order val="1"/>
          <c:tx>
            <c:strRef>
              <c:f>Dropdown!$AC$7:$AF$7</c:f>
              <c:strCache>
                <c:ptCount val="4"/>
                <c:pt idx="0">
                  <c:v>Jahresenergie unrentable Wasserkraft</c:v>
                </c:pt>
                <c:pt idx="1">
                  <c:v>Grundversorgungs-potential</c:v>
                </c:pt>
                <c:pt idx="2">
                  <c:v>Bereinigter Grundversorgungsabzug</c:v>
                </c:pt>
                <c:pt idx="3">
                  <c:v>Bereinigter Grundversorgungsabzug</c:v>
                </c:pt>
              </c:strCache>
            </c:strRef>
          </c:tx>
          <c:spPr>
            <a:solidFill>
              <a:schemeClr val="accent6">
                <a:lumMod val="60000"/>
                <a:lumOff val="40000"/>
              </a:schemeClr>
            </a:solidFill>
            <a:ln>
              <a:noFill/>
            </a:ln>
            <a:effectLst/>
          </c:spPr>
          <c:invertIfNegative val="0"/>
          <c:dPt>
            <c:idx val="3"/>
            <c:invertIfNegative val="0"/>
            <c:bubble3D val="0"/>
            <c:spPr>
              <a:solidFill>
                <a:schemeClr val="accent1">
                  <a:lumMod val="60000"/>
                  <a:lumOff val="40000"/>
                </a:schemeClr>
              </a:solidFill>
              <a:ln>
                <a:noFill/>
              </a:ln>
              <a:effectLst/>
            </c:spPr>
            <c:extLst>
              <c:ext xmlns:c16="http://schemas.microsoft.com/office/drawing/2014/chart" uri="{C3380CC4-5D6E-409C-BE32-E72D297353CC}">
                <c16:uniqueId val="{00000004-BF92-49A0-A481-DCED8A30BFB2}"/>
              </c:ext>
            </c:extLst>
          </c:dPt>
          <c:dLbls>
            <c:dLbl>
              <c:idx val="2"/>
              <c:layout>
                <c:manualLayout>
                  <c:x val="-3.482244880465047E-2"/>
                  <c:y val="-0.54844836954858511"/>
                </c:manualLayout>
              </c:layout>
              <c:tx>
                <c:rich>
                  <a:bodyPr/>
                  <a:lstStyle/>
                  <a:p>
                    <a:fld id="{33A01BEB-7D04-4719-9000-58255F845106}" type="CELLREF">
                      <a:rPr lang="en-US" b="1"/>
                      <a:pPr/>
                      <a:t>[ZELLBEZ]</a:t>
                    </a:fld>
                    <a:r>
                      <a:rPr lang="en-US" b="1"/>
                      <a:t> </a:t>
                    </a:r>
                  </a:p>
                  <a:p>
                    <a:fld id="{2F63CDC3-5E12-4A11-80AC-93FB43090FF9}" type="VALUE">
                      <a:rPr lang="en-US" b="1"/>
                      <a:pPr/>
                      <a:t>[WERT]</a:t>
                    </a:fld>
                    <a:endParaRPr lang="de-CH"/>
                  </a:p>
                </c:rich>
              </c:tx>
              <c:showLegendKey val="0"/>
              <c:showVal val="1"/>
              <c:showCatName val="0"/>
              <c:showSerName val="0"/>
              <c:showPercent val="0"/>
              <c:showBubbleSize val="0"/>
              <c:extLst>
                <c:ext xmlns:c15="http://schemas.microsoft.com/office/drawing/2012/chart" uri="{CE6537A1-D6FC-4f65-9D91-7224C49458BB}">
                  <c15:dlblFieldTable>
                    <c15:dlblFTEntry>
                      <c15:txfldGUID>{33A01BEB-7D04-4719-9000-58255F845106}</c15:txfldGUID>
                      <c15:f>Dropdown!$AE$10</c15:f>
                      <c15:dlblFieldTableCache>
                        <c:ptCount val="1"/>
                        <c:pt idx="0">
                          <c:v>Erneuerbare in Grundversorgung</c:v>
                        </c:pt>
                      </c15:dlblFieldTableCache>
                    </c15:dlblFTEntry>
                  </c15:dlblFieldTable>
                  <c15:showDataLabelsRange val="0"/>
                </c:ext>
                <c:ext xmlns:c16="http://schemas.microsoft.com/office/drawing/2014/chart" uri="{C3380CC4-5D6E-409C-BE32-E72D297353CC}">
                  <c16:uniqueId val="{00000003-BF92-49A0-A481-DCED8A30BFB2}"/>
                </c:ext>
              </c:extLst>
            </c:dLbl>
            <c:dLbl>
              <c:idx val="3"/>
              <c:layout>
                <c:manualLayout>
                  <c:x val="0"/>
                  <c:y val="-0.30382965150796953"/>
                </c:manualLayout>
              </c:layout>
              <c:tx>
                <c:rich>
                  <a:bodyPr/>
                  <a:lstStyle/>
                  <a:p>
                    <a:fld id="{E5379899-E309-4AC3-88DF-6A50672FCD68}" type="CELLREF">
                      <a:rPr lang="en-US"/>
                      <a:pPr/>
                      <a:t>[ZELLBEZ]</a:t>
                    </a:fld>
                    <a:endParaRPr lang="en-US"/>
                  </a:p>
                  <a:p>
                    <a:fld id="{FCEF353B-1C25-4803-8240-65B0C738253A}" type="VALUE">
                      <a:rPr lang="en-US"/>
                      <a:pPr/>
                      <a:t>[WERT]</a:t>
                    </a:fld>
                    <a:endParaRPr lang="de-CH"/>
                  </a:p>
                </c:rich>
              </c:tx>
              <c:dLblPos val="ctr"/>
              <c:showLegendKey val="0"/>
              <c:showVal val="1"/>
              <c:showCatName val="0"/>
              <c:showSerName val="0"/>
              <c:showPercent val="0"/>
              <c:showBubbleSize val="0"/>
              <c:extLst>
                <c:ext xmlns:c15="http://schemas.microsoft.com/office/drawing/2012/chart" uri="{CE6537A1-D6FC-4f65-9D91-7224C49458BB}">
                  <c15:dlblFieldTable>
                    <c15:dlblFTEntry>
                      <c15:txfldGUID>{E5379899-E309-4AC3-88DF-6A50672FCD68}</c15:txfldGUID>
                      <c15:f>Dropdown!$AF$10</c15:f>
                      <c15:dlblFieldTableCache>
                        <c:ptCount val="1"/>
                        <c:pt idx="0">
                          <c:v>Prämienberechtigte Energie</c:v>
                        </c:pt>
                      </c15:dlblFieldTableCache>
                    </c15:dlblFTEntry>
                  </c15:dlblFieldTable>
                  <c15:showDataLabelsRange val="0"/>
                </c:ext>
                <c:ext xmlns:c16="http://schemas.microsoft.com/office/drawing/2014/chart" uri="{C3380CC4-5D6E-409C-BE32-E72D297353CC}">
                  <c16:uniqueId val="{00000004-BF92-49A0-A481-DCED8A30BFB2}"/>
                </c:ext>
              </c:extLst>
            </c:dLbl>
            <c:spPr>
              <a:solidFill>
                <a:schemeClr val="bg1"/>
              </a:solid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Dropdown!$AC$7:$AF$7</c:f>
              <c:strCache>
                <c:ptCount val="4"/>
                <c:pt idx="0">
                  <c:v>Jahresenergie unrentable Wasserkraft</c:v>
                </c:pt>
                <c:pt idx="1">
                  <c:v>Grundversorgungs-potential</c:v>
                </c:pt>
                <c:pt idx="2">
                  <c:v>Bereinigter Grundversorgungsabzug</c:v>
                </c:pt>
                <c:pt idx="3">
                  <c:v>Bereinigter Grundversorgungsabzug</c:v>
                </c:pt>
              </c:strCache>
            </c:strRef>
          </c:cat>
          <c:val>
            <c:numRef>
              <c:f>Dropdown!$AC$11:$AF$11</c:f>
              <c:numCache>
                <c:formatCode>#,##0.000</c:formatCode>
                <c:ptCount val="4"/>
                <c:pt idx="2" formatCode="0.000">
                  <c:v>0</c:v>
                </c:pt>
                <c:pt idx="3" formatCode="0.000">
                  <c:v>0</c:v>
                </c:pt>
              </c:numCache>
            </c:numRef>
          </c:val>
          <c:extLst>
            <c:ext xmlns:c16="http://schemas.microsoft.com/office/drawing/2014/chart" uri="{C3380CC4-5D6E-409C-BE32-E72D297353CC}">
              <c16:uniqueId val="{00000003-AE2E-4E8D-9C72-B5A7CF6C34D3}"/>
            </c:ext>
          </c:extLst>
        </c:ser>
        <c:dLbls>
          <c:showLegendKey val="0"/>
          <c:showVal val="0"/>
          <c:showCatName val="0"/>
          <c:showSerName val="0"/>
          <c:showPercent val="0"/>
          <c:showBubbleSize val="0"/>
        </c:dLbls>
        <c:gapWidth val="213"/>
        <c:overlap val="100"/>
        <c:axId val="186145080"/>
        <c:axId val="186145464"/>
      </c:barChart>
      <c:catAx>
        <c:axId val="186145080"/>
        <c:scaling>
          <c:orientation val="minMax"/>
        </c:scaling>
        <c:delete val="1"/>
        <c:axPos val="b"/>
        <c:numFmt formatCode="General" sourceLinked="1"/>
        <c:majorTickMark val="none"/>
        <c:minorTickMark val="none"/>
        <c:tickLblPos val="nextTo"/>
        <c:crossAx val="186145464"/>
        <c:crosses val="autoZero"/>
        <c:auto val="1"/>
        <c:lblAlgn val="ctr"/>
        <c:lblOffset val="100"/>
        <c:noMultiLvlLbl val="0"/>
      </c:catAx>
      <c:valAx>
        <c:axId val="18614546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US" b="0">
                    <a:solidFill>
                      <a:sysClr val="windowText" lastClr="000000"/>
                    </a:solidFill>
                  </a:rPr>
                  <a:t> [GWh]</a:t>
                </a:r>
              </a:p>
            </c:rich>
          </c:tx>
          <c:layout>
            <c:manualLayout>
              <c:xMode val="edge"/>
              <c:yMode val="edge"/>
              <c:x val="1.4266254380934556E-3"/>
              <c:y val="0.4294911322556270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de-DE"/>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de-DE"/>
          </a:p>
        </c:txPr>
        <c:crossAx val="186145080"/>
        <c:crosses val="autoZero"/>
        <c:crossBetween val="between"/>
      </c:valAx>
      <c:spPr>
        <a:noFill/>
        <a:ln>
          <a:solidFill>
            <a:schemeClr val="tx1"/>
          </a:solid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de-DE"/>
    </a:p>
  </c:txPr>
  <c:printSettings>
    <c:headerFooter/>
    <c:pageMargins b="0.78740157499999996" l="0.7" r="0.7" t="0.78740157499999996" header="0.3" footer="0.3"/>
    <c:pageSetup orientation="portrait"/>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7.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0.v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2.emf"/></Relationships>
</file>

<file path=xl/drawings/_rels/vmlDrawing11.v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2.emf"/></Relationships>
</file>

<file path=xl/drawings/_rels/vmlDrawing12.v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2.emf"/></Relationships>
</file>

<file path=xl/drawings/_rels/vmlDrawing13.v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2.emf"/></Relationships>
</file>

<file path=xl/drawings/_rels/vmlDrawing14.v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2.emf"/></Relationships>
</file>

<file path=xl/drawings/_rels/vmlDrawing15.v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2.emf"/></Relationships>
</file>

<file path=xl/drawings/_rels/vmlDrawing16.v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2.emf"/></Relationships>
</file>

<file path=xl/drawings/_rels/vmlDrawing17.v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2.emf"/></Relationships>
</file>

<file path=xl/drawings/_rels/vmlDrawing18.v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2.emf"/></Relationships>
</file>

<file path=xl/drawings/_rels/vmlDrawing19.v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2.emf"/></Relationships>
</file>

<file path=xl/drawings/_rels/vmlDrawing20.v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2.emf"/></Relationships>
</file>

<file path=xl/drawings/_rels/vmlDrawing21.v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2.emf"/></Relationships>
</file>

<file path=xl/drawings/_rels/vmlDrawing22.v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2.emf"/></Relationships>
</file>

<file path=xl/drawings/_rels/vmlDrawing23.v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2.emf"/></Relationships>
</file>

<file path=xl/drawings/_rels/vmlDrawing24.v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2.emf"/></Relationships>
</file>

<file path=xl/drawings/_rels/vmlDrawing25.v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2.emf"/></Relationships>
</file>

<file path=xl/drawings/_rels/vmlDrawing26.v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2.emf"/></Relationships>
</file>

<file path=xl/drawings/_rels/vmlDrawing27.v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2.emf"/></Relationships>
</file>

<file path=xl/drawings/_rels/vmlDrawing28.v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2.emf"/></Relationships>
</file>

<file path=xl/drawings/_rels/vmlDrawing29.v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2.emf"/></Relationships>
</file>

<file path=xl/drawings/_rels/vmlDrawing5.v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2.emf"/></Relationships>
</file>

<file path=xl/drawings/_rels/vmlDrawing6.v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2.emf"/></Relationships>
</file>

<file path=xl/drawings/_rels/vmlDrawing7.v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2.emf"/></Relationships>
</file>

<file path=xl/drawings/_rels/vmlDrawing8.v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2.emf"/></Relationships>
</file>

<file path=xl/drawings/_rels/vmlDrawing9.v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xdr:from>
      <xdr:col>7</xdr:col>
      <xdr:colOff>45524</xdr:colOff>
      <xdr:row>3</xdr:row>
      <xdr:rowOff>78440</xdr:rowOff>
    </xdr:from>
    <xdr:to>
      <xdr:col>16</xdr:col>
      <xdr:colOff>29136</xdr:colOff>
      <xdr:row>27</xdr:row>
      <xdr:rowOff>18210</xdr:rowOff>
    </xdr:to>
    <xdr:graphicFrame macro="">
      <xdr:nvGraphicFramePr>
        <xdr:cNvPr id="3" name="Diagramm 2">
          <a:extLst>
            <a:ext uri="{FF2B5EF4-FFF2-40B4-BE49-F238E27FC236}">
              <a16:creationId xmlns:a16="http://schemas.microsoft.com/office/drawing/2014/main" id="{00000000-0008-0000-0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17369</xdr:colOff>
      <xdr:row>56</xdr:row>
      <xdr:rowOff>38100</xdr:rowOff>
    </xdr:from>
    <xdr:to>
      <xdr:col>16</xdr:col>
      <xdr:colOff>0</xdr:colOff>
      <xdr:row>59</xdr:row>
      <xdr:rowOff>134471</xdr:rowOff>
    </xdr:to>
    <xdr:sp macro="" textlink="" fLocksText="0">
      <xdr:nvSpPr>
        <xdr:cNvPr id="2" name="Textfeld 1">
          <a:extLst>
            <a:ext uri="{FF2B5EF4-FFF2-40B4-BE49-F238E27FC236}">
              <a16:creationId xmlns:a16="http://schemas.microsoft.com/office/drawing/2014/main" id="{00000000-0008-0000-0400-000002000000}"/>
            </a:ext>
          </a:extLst>
        </xdr:cNvPr>
        <xdr:cNvSpPr txBox="1"/>
      </xdr:nvSpPr>
      <xdr:spPr>
        <a:xfrm>
          <a:off x="17369" y="9772650"/>
          <a:ext cx="14051056" cy="582146"/>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de-CH" sz="1100"/>
        </a:p>
      </xdr:txBody>
    </xdr:sp>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304800</xdr:colOff>
          <xdr:row>14</xdr:row>
          <xdr:rowOff>45720</xdr:rowOff>
        </xdr:from>
        <xdr:to>
          <xdr:col>11</xdr:col>
          <xdr:colOff>464820</xdr:colOff>
          <xdr:row>14</xdr:row>
          <xdr:rowOff>198120</xdr:rowOff>
        </xdr:to>
        <xdr:sp macro="" textlink="">
          <xdr:nvSpPr>
            <xdr:cNvPr id="111617" name="CheckBox1" hidden="1">
              <a:extLst>
                <a:ext uri="{63B3BB69-23CF-44E3-9099-C40C66FF867C}">
                  <a14:compatExt spid="_x0000_s111617"/>
                </a:ext>
                <a:ext uri="{FF2B5EF4-FFF2-40B4-BE49-F238E27FC236}">
                  <a16:creationId xmlns:a16="http://schemas.microsoft.com/office/drawing/2014/main" id="{00000000-0008-0000-1100-000001B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236220</xdr:colOff>
          <xdr:row>4</xdr:row>
          <xdr:rowOff>106680</xdr:rowOff>
        </xdr:from>
        <xdr:to>
          <xdr:col>2</xdr:col>
          <xdr:colOff>403860</xdr:colOff>
          <xdr:row>4</xdr:row>
          <xdr:rowOff>297180</xdr:rowOff>
        </xdr:to>
        <xdr:sp macro="" textlink="">
          <xdr:nvSpPr>
            <xdr:cNvPr id="111618" name="CheckBox2" hidden="1">
              <a:extLst>
                <a:ext uri="{63B3BB69-23CF-44E3-9099-C40C66FF867C}">
                  <a14:compatExt spid="_x0000_s111618"/>
                </a:ext>
                <a:ext uri="{FF2B5EF4-FFF2-40B4-BE49-F238E27FC236}">
                  <a16:creationId xmlns:a16="http://schemas.microsoft.com/office/drawing/2014/main" id="{00000000-0008-0000-1100-000002B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304800</xdr:colOff>
          <xdr:row>14</xdr:row>
          <xdr:rowOff>45720</xdr:rowOff>
        </xdr:from>
        <xdr:to>
          <xdr:col>11</xdr:col>
          <xdr:colOff>464820</xdr:colOff>
          <xdr:row>14</xdr:row>
          <xdr:rowOff>198120</xdr:rowOff>
        </xdr:to>
        <xdr:sp macro="" textlink="">
          <xdr:nvSpPr>
            <xdr:cNvPr id="112641" name="CheckBox1" hidden="1">
              <a:extLst>
                <a:ext uri="{63B3BB69-23CF-44E3-9099-C40C66FF867C}">
                  <a14:compatExt spid="_x0000_s112641"/>
                </a:ext>
                <a:ext uri="{FF2B5EF4-FFF2-40B4-BE49-F238E27FC236}">
                  <a16:creationId xmlns:a16="http://schemas.microsoft.com/office/drawing/2014/main" id="{00000000-0008-0000-1200-000001B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236220</xdr:colOff>
          <xdr:row>4</xdr:row>
          <xdr:rowOff>106680</xdr:rowOff>
        </xdr:from>
        <xdr:to>
          <xdr:col>2</xdr:col>
          <xdr:colOff>403860</xdr:colOff>
          <xdr:row>4</xdr:row>
          <xdr:rowOff>297180</xdr:rowOff>
        </xdr:to>
        <xdr:sp macro="" textlink="">
          <xdr:nvSpPr>
            <xdr:cNvPr id="112642" name="CheckBox2" hidden="1">
              <a:extLst>
                <a:ext uri="{63B3BB69-23CF-44E3-9099-C40C66FF867C}">
                  <a14:compatExt spid="_x0000_s112642"/>
                </a:ext>
                <a:ext uri="{FF2B5EF4-FFF2-40B4-BE49-F238E27FC236}">
                  <a16:creationId xmlns:a16="http://schemas.microsoft.com/office/drawing/2014/main" id="{00000000-0008-0000-1200-000002B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304800</xdr:colOff>
          <xdr:row>14</xdr:row>
          <xdr:rowOff>45720</xdr:rowOff>
        </xdr:from>
        <xdr:to>
          <xdr:col>11</xdr:col>
          <xdr:colOff>464820</xdr:colOff>
          <xdr:row>14</xdr:row>
          <xdr:rowOff>198120</xdr:rowOff>
        </xdr:to>
        <xdr:sp macro="" textlink="">
          <xdr:nvSpPr>
            <xdr:cNvPr id="113665" name="CheckBox1" hidden="1">
              <a:extLst>
                <a:ext uri="{63B3BB69-23CF-44E3-9099-C40C66FF867C}">
                  <a14:compatExt spid="_x0000_s113665"/>
                </a:ext>
                <a:ext uri="{FF2B5EF4-FFF2-40B4-BE49-F238E27FC236}">
                  <a16:creationId xmlns:a16="http://schemas.microsoft.com/office/drawing/2014/main" id="{00000000-0008-0000-1300-000001B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236220</xdr:colOff>
          <xdr:row>4</xdr:row>
          <xdr:rowOff>106680</xdr:rowOff>
        </xdr:from>
        <xdr:to>
          <xdr:col>2</xdr:col>
          <xdr:colOff>403860</xdr:colOff>
          <xdr:row>4</xdr:row>
          <xdr:rowOff>297180</xdr:rowOff>
        </xdr:to>
        <xdr:sp macro="" textlink="">
          <xdr:nvSpPr>
            <xdr:cNvPr id="113666" name="CheckBox2" hidden="1">
              <a:extLst>
                <a:ext uri="{63B3BB69-23CF-44E3-9099-C40C66FF867C}">
                  <a14:compatExt spid="_x0000_s113666"/>
                </a:ext>
                <a:ext uri="{FF2B5EF4-FFF2-40B4-BE49-F238E27FC236}">
                  <a16:creationId xmlns:a16="http://schemas.microsoft.com/office/drawing/2014/main" id="{00000000-0008-0000-1300-000002B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304800</xdr:colOff>
          <xdr:row>14</xdr:row>
          <xdr:rowOff>45720</xdr:rowOff>
        </xdr:from>
        <xdr:to>
          <xdr:col>11</xdr:col>
          <xdr:colOff>464820</xdr:colOff>
          <xdr:row>14</xdr:row>
          <xdr:rowOff>198120</xdr:rowOff>
        </xdr:to>
        <xdr:sp macro="" textlink="">
          <xdr:nvSpPr>
            <xdr:cNvPr id="114689" name="CheckBox1" hidden="1">
              <a:extLst>
                <a:ext uri="{63B3BB69-23CF-44E3-9099-C40C66FF867C}">
                  <a14:compatExt spid="_x0000_s114689"/>
                </a:ext>
                <a:ext uri="{FF2B5EF4-FFF2-40B4-BE49-F238E27FC236}">
                  <a16:creationId xmlns:a16="http://schemas.microsoft.com/office/drawing/2014/main" id="{00000000-0008-0000-1400-000001C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236220</xdr:colOff>
          <xdr:row>4</xdr:row>
          <xdr:rowOff>106680</xdr:rowOff>
        </xdr:from>
        <xdr:to>
          <xdr:col>2</xdr:col>
          <xdr:colOff>403860</xdr:colOff>
          <xdr:row>4</xdr:row>
          <xdr:rowOff>297180</xdr:rowOff>
        </xdr:to>
        <xdr:sp macro="" textlink="">
          <xdr:nvSpPr>
            <xdr:cNvPr id="114690" name="CheckBox2" hidden="1">
              <a:extLst>
                <a:ext uri="{63B3BB69-23CF-44E3-9099-C40C66FF867C}">
                  <a14:compatExt spid="_x0000_s114690"/>
                </a:ext>
                <a:ext uri="{FF2B5EF4-FFF2-40B4-BE49-F238E27FC236}">
                  <a16:creationId xmlns:a16="http://schemas.microsoft.com/office/drawing/2014/main" id="{00000000-0008-0000-1400-000002C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304800</xdr:colOff>
          <xdr:row>14</xdr:row>
          <xdr:rowOff>45720</xdr:rowOff>
        </xdr:from>
        <xdr:to>
          <xdr:col>11</xdr:col>
          <xdr:colOff>464820</xdr:colOff>
          <xdr:row>14</xdr:row>
          <xdr:rowOff>198120</xdr:rowOff>
        </xdr:to>
        <xdr:sp macro="" textlink="">
          <xdr:nvSpPr>
            <xdr:cNvPr id="121857" name="CheckBox1" hidden="1">
              <a:extLst>
                <a:ext uri="{63B3BB69-23CF-44E3-9099-C40C66FF867C}">
                  <a14:compatExt spid="_x0000_s121857"/>
                </a:ext>
                <a:ext uri="{FF2B5EF4-FFF2-40B4-BE49-F238E27FC236}">
                  <a16:creationId xmlns:a16="http://schemas.microsoft.com/office/drawing/2014/main" id="{00000000-0008-0000-1500-000001D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236220</xdr:colOff>
          <xdr:row>4</xdr:row>
          <xdr:rowOff>106680</xdr:rowOff>
        </xdr:from>
        <xdr:to>
          <xdr:col>2</xdr:col>
          <xdr:colOff>403860</xdr:colOff>
          <xdr:row>4</xdr:row>
          <xdr:rowOff>297180</xdr:rowOff>
        </xdr:to>
        <xdr:sp macro="" textlink="">
          <xdr:nvSpPr>
            <xdr:cNvPr id="121858" name="CheckBox2" hidden="1">
              <a:extLst>
                <a:ext uri="{63B3BB69-23CF-44E3-9099-C40C66FF867C}">
                  <a14:compatExt spid="_x0000_s121858"/>
                </a:ext>
                <a:ext uri="{FF2B5EF4-FFF2-40B4-BE49-F238E27FC236}">
                  <a16:creationId xmlns:a16="http://schemas.microsoft.com/office/drawing/2014/main" id="{00000000-0008-0000-1500-000002D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304800</xdr:colOff>
          <xdr:row>14</xdr:row>
          <xdr:rowOff>45720</xdr:rowOff>
        </xdr:from>
        <xdr:to>
          <xdr:col>11</xdr:col>
          <xdr:colOff>464820</xdr:colOff>
          <xdr:row>14</xdr:row>
          <xdr:rowOff>198120</xdr:rowOff>
        </xdr:to>
        <xdr:sp macro="" textlink="">
          <xdr:nvSpPr>
            <xdr:cNvPr id="122881" name="CheckBox1" hidden="1">
              <a:extLst>
                <a:ext uri="{63B3BB69-23CF-44E3-9099-C40C66FF867C}">
                  <a14:compatExt spid="_x0000_s122881"/>
                </a:ext>
                <a:ext uri="{FF2B5EF4-FFF2-40B4-BE49-F238E27FC236}">
                  <a16:creationId xmlns:a16="http://schemas.microsoft.com/office/drawing/2014/main" id="{00000000-0008-0000-1600-000001E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236220</xdr:colOff>
          <xdr:row>4</xdr:row>
          <xdr:rowOff>106680</xdr:rowOff>
        </xdr:from>
        <xdr:to>
          <xdr:col>2</xdr:col>
          <xdr:colOff>403860</xdr:colOff>
          <xdr:row>4</xdr:row>
          <xdr:rowOff>297180</xdr:rowOff>
        </xdr:to>
        <xdr:sp macro="" textlink="">
          <xdr:nvSpPr>
            <xdr:cNvPr id="122882" name="CheckBox2" hidden="1">
              <a:extLst>
                <a:ext uri="{63B3BB69-23CF-44E3-9099-C40C66FF867C}">
                  <a14:compatExt spid="_x0000_s122882"/>
                </a:ext>
                <a:ext uri="{FF2B5EF4-FFF2-40B4-BE49-F238E27FC236}">
                  <a16:creationId xmlns:a16="http://schemas.microsoft.com/office/drawing/2014/main" id="{00000000-0008-0000-1600-000002E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304800</xdr:colOff>
          <xdr:row>14</xdr:row>
          <xdr:rowOff>45720</xdr:rowOff>
        </xdr:from>
        <xdr:to>
          <xdr:col>11</xdr:col>
          <xdr:colOff>464820</xdr:colOff>
          <xdr:row>14</xdr:row>
          <xdr:rowOff>198120</xdr:rowOff>
        </xdr:to>
        <xdr:sp macro="" textlink="">
          <xdr:nvSpPr>
            <xdr:cNvPr id="123905" name="CheckBox1" hidden="1">
              <a:extLst>
                <a:ext uri="{63B3BB69-23CF-44E3-9099-C40C66FF867C}">
                  <a14:compatExt spid="_x0000_s123905"/>
                </a:ext>
                <a:ext uri="{FF2B5EF4-FFF2-40B4-BE49-F238E27FC236}">
                  <a16:creationId xmlns:a16="http://schemas.microsoft.com/office/drawing/2014/main" id="{00000000-0008-0000-1700-000001E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236220</xdr:colOff>
          <xdr:row>4</xdr:row>
          <xdr:rowOff>106680</xdr:rowOff>
        </xdr:from>
        <xdr:to>
          <xdr:col>2</xdr:col>
          <xdr:colOff>403860</xdr:colOff>
          <xdr:row>4</xdr:row>
          <xdr:rowOff>297180</xdr:rowOff>
        </xdr:to>
        <xdr:sp macro="" textlink="">
          <xdr:nvSpPr>
            <xdr:cNvPr id="123906" name="CheckBox2" hidden="1">
              <a:extLst>
                <a:ext uri="{63B3BB69-23CF-44E3-9099-C40C66FF867C}">
                  <a14:compatExt spid="_x0000_s123906"/>
                </a:ext>
                <a:ext uri="{FF2B5EF4-FFF2-40B4-BE49-F238E27FC236}">
                  <a16:creationId xmlns:a16="http://schemas.microsoft.com/office/drawing/2014/main" id="{00000000-0008-0000-1700-000002E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304800</xdr:colOff>
          <xdr:row>14</xdr:row>
          <xdr:rowOff>45720</xdr:rowOff>
        </xdr:from>
        <xdr:to>
          <xdr:col>11</xdr:col>
          <xdr:colOff>464820</xdr:colOff>
          <xdr:row>14</xdr:row>
          <xdr:rowOff>198120</xdr:rowOff>
        </xdr:to>
        <xdr:sp macro="" textlink="">
          <xdr:nvSpPr>
            <xdr:cNvPr id="124929" name="CheckBox1" hidden="1">
              <a:extLst>
                <a:ext uri="{63B3BB69-23CF-44E3-9099-C40C66FF867C}">
                  <a14:compatExt spid="_x0000_s124929"/>
                </a:ext>
                <a:ext uri="{FF2B5EF4-FFF2-40B4-BE49-F238E27FC236}">
                  <a16:creationId xmlns:a16="http://schemas.microsoft.com/office/drawing/2014/main" id="{00000000-0008-0000-1800-000001E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236220</xdr:colOff>
          <xdr:row>4</xdr:row>
          <xdr:rowOff>106680</xdr:rowOff>
        </xdr:from>
        <xdr:to>
          <xdr:col>2</xdr:col>
          <xdr:colOff>403860</xdr:colOff>
          <xdr:row>4</xdr:row>
          <xdr:rowOff>297180</xdr:rowOff>
        </xdr:to>
        <xdr:sp macro="" textlink="">
          <xdr:nvSpPr>
            <xdr:cNvPr id="124930" name="CheckBox2" hidden="1">
              <a:extLst>
                <a:ext uri="{63B3BB69-23CF-44E3-9099-C40C66FF867C}">
                  <a14:compatExt spid="_x0000_s124930"/>
                </a:ext>
                <a:ext uri="{FF2B5EF4-FFF2-40B4-BE49-F238E27FC236}">
                  <a16:creationId xmlns:a16="http://schemas.microsoft.com/office/drawing/2014/main" id="{00000000-0008-0000-1800-000002E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304800</xdr:colOff>
          <xdr:row>14</xdr:row>
          <xdr:rowOff>45720</xdr:rowOff>
        </xdr:from>
        <xdr:to>
          <xdr:col>11</xdr:col>
          <xdr:colOff>464820</xdr:colOff>
          <xdr:row>14</xdr:row>
          <xdr:rowOff>198120</xdr:rowOff>
        </xdr:to>
        <xdr:sp macro="" textlink="">
          <xdr:nvSpPr>
            <xdr:cNvPr id="125953" name="CheckBox1" hidden="1">
              <a:extLst>
                <a:ext uri="{63B3BB69-23CF-44E3-9099-C40C66FF867C}">
                  <a14:compatExt spid="_x0000_s125953"/>
                </a:ext>
                <a:ext uri="{FF2B5EF4-FFF2-40B4-BE49-F238E27FC236}">
                  <a16:creationId xmlns:a16="http://schemas.microsoft.com/office/drawing/2014/main" id="{00000000-0008-0000-1900-000001E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236220</xdr:colOff>
          <xdr:row>4</xdr:row>
          <xdr:rowOff>106680</xdr:rowOff>
        </xdr:from>
        <xdr:to>
          <xdr:col>2</xdr:col>
          <xdr:colOff>403860</xdr:colOff>
          <xdr:row>4</xdr:row>
          <xdr:rowOff>297180</xdr:rowOff>
        </xdr:to>
        <xdr:sp macro="" textlink="">
          <xdr:nvSpPr>
            <xdr:cNvPr id="125954" name="CheckBox2" hidden="1">
              <a:extLst>
                <a:ext uri="{63B3BB69-23CF-44E3-9099-C40C66FF867C}">
                  <a14:compatExt spid="_x0000_s125954"/>
                </a:ext>
                <a:ext uri="{FF2B5EF4-FFF2-40B4-BE49-F238E27FC236}">
                  <a16:creationId xmlns:a16="http://schemas.microsoft.com/office/drawing/2014/main" id="{00000000-0008-0000-1900-000002E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304800</xdr:colOff>
          <xdr:row>14</xdr:row>
          <xdr:rowOff>45720</xdr:rowOff>
        </xdr:from>
        <xdr:to>
          <xdr:col>11</xdr:col>
          <xdr:colOff>464820</xdr:colOff>
          <xdr:row>14</xdr:row>
          <xdr:rowOff>198120</xdr:rowOff>
        </xdr:to>
        <xdr:sp macro="" textlink="">
          <xdr:nvSpPr>
            <xdr:cNvPr id="126977" name="CheckBox1" hidden="1">
              <a:extLst>
                <a:ext uri="{63B3BB69-23CF-44E3-9099-C40C66FF867C}">
                  <a14:compatExt spid="_x0000_s126977"/>
                </a:ext>
                <a:ext uri="{FF2B5EF4-FFF2-40B4-BE49-F238E27FC236}">
                  <a16:creationId xmlns:a16="http://schemas.microsoft.com/office/drawing/2014/main" id="{00000000-0008-0000-1A00-000001F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236220</xdr:colOff>
          <xdr:row>4</xdr:row>
          <xdr:rowOff>106680</xdr:rowOff>
        </xdr:from>
        <xdr:to>
          <xdr:col>2</xdr:col>
          <xdr:colOff>403860</xdr:colOff>
          <xdr:row>4</xdr:row>
          <xdr:rowOff>297180</xdr:rowOff>
        </xdr:to>
        <xdr:sp macro="" textlink="">
          <xdr:nvSpPr>
            <xdr:cNvPr id="126978" name="CheckBox2" hidden="1">
              <a:extLst>
                <a:ext uri="{63B3BB69-23CF-44E3-9099-C40C66FF867C}">
                  <a14:compatExt spid="_x0000_s126978"/>
                </a:ext>
                <a:ext uri="{FF2B5EF4-FFF2-40B4-BE49-F238E27FC236}">
                  <a16:creationId xmlns:a16="http://schemas.microsoft.com/office/drawing/2014/main" id="{00000000-0008-0000-1A00-000002F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304800</xdr:colOff>
          <xdr:row>14</xdr:row>
          <xdr:rowOff>45720</xdr:rowOff>
        </xdr:from>
        <xdr:to>
          <xdr:col>11</xdr:col>
          <xdr:colOff>476250</xdr:colOff>
          <xdr:row>14</xdr:row>
          <xdr:rowOff>209550</xdr:rowOff>
        </xdr:to>
        <xdr:sp macro="" textlink="">
          <xdr:nvSpPr>
            <xdr:cNvPr id="11408" name="CheckBox1" hidden="1">
              <a:extLst>
                <a:ext uri="{63B3BB69-23CF-44E3-9099-C40C66FF867C}">
                  <a14:compatExt spid="_x0000_s11408"/>
                </a:ext>
                <a:ext uri="{FF2B5EF4-FFF2-40B4-BE49-F238E27FC236}">
                  <a16:creationId xmlns:a16="http://schemas.microsoft.com/office/drawing/2014/main" id="{00000000-0008-0000-0900-000090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236220</xdr:colOff>
          <xdr:row>4</xdr:row>
          <xdr:rowOff>106680</xdr:rowOff>
        </xdr:from>
        <xdr:to>
          <xdr:col>2</xdr:col>
          <xdr:colOff>396240</xdr:colOff>
          <xdr:row>4</xdr:row>
          <xdr:rowOff>287655</xdr:rowOff>
        </xdr:to>
        <xdr:sp macro="" textlink="">
          <xdr:nvSpPr>
            <xdr:cNvPr id="11419" name="CheckBox2" hidden="1">
              <a:extLst>
                <a:ext uri="{63B3BB69-23CF-44E3-9099-C40C66FF867C}">
                  <a14:compatExt spid="_x0000_s11419"/>
                </a:ext>
                <a:ext uri="{FF2B5EF4-FFF2-40B4-BE49-F238E27FC236}">
                  <a16:creationId xmlns:a16="http://schemas.microsoft.com/office/drawing/2014/main" id="{00000000-0008-0000-0900-00009B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xdr:wsDr>
</file>

<file path=xl/drawings/drawing2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304800</xdr:colOff>
          <xdr:row>14</xdr:row>
          <xdr:rowOff>45720</xdr:rowOff>
        </xdr:from>
        <xdr:to>
          <xdr:col>11</xdr:col>
          <xdr:colOff>464820</xdr:colOff>
          <xdr:row>14</xdr:row>
          <xdr:rowOff>198120</xdr:rowOff>
        </xdr:to>
        <xdr:sp macro="" textlink="">
          <xdr:nvSpPr>
            <xdr:cNvPr id="128001" name="CheckBox1" hidden="1">
              <a:extLst>
                <a:ext uri="{63B3BB69-23CF-44E3-9099-C40C66FF867C}">
                  <a14:compatExt spid="_x0000_s128001"/>
                </a:ext>
                <a:ext uri="{FF2B5EF4-FFF2-40B4-BE49-F238E27FC236}">
                  <a16:creationId xmlns:a16="http://schemas.microsoft.com/office/drawing/2014/main" id="{00000000-0008-0000-1B00-000001F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236220</xdr:colOff>
          <xdr:row>4</xdr:row>
          <xdr:rowOff>106680</xdr:rowOff>
        </xdr:from>
        <xdr:to>
          <xdr:col>2</xdr:col>
          <xdr:colOff>403860</xdr:colOff>
          <xdr:row>4</xdr:row>
          <xdr:rowOff>297180</xdr:rowOff>
        </xdr:to>
        <xdr:sp macro="" textlink="">
          <xdr:nvSpPr>
            <xdr:cNvPr id="128002" name="CheckBox2" hidden="1">
              <a:extLst>
                <a:ext uri="{63B3BB69-23CF-44E3-9099-C40C66FF867C}">
                  <a14:compatExt spid="_x0000_s128002"/>
                </a:ext>
                <a:ext uri="{FF2B5EF4-FFF2-40B4-BE49-F238E27FC236}">
                  <a16:creationId xmlns:a16="http://schemas.microsoft.com/office/drawing/2014/main" id="{00000000-0008-0000-1B00-000002F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xdr:wsDr>
</file>

<file path=xl/drawings/drawing2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304800</xdr:colOff>
          <xdr:row>14</xdr:row>
          <xdr:rowOff>45720</xdr:rowOff>
        </xdr:from>
        <xdr:to>
          <xdr:col>11</xdr:col>
          <xdr:colOff>464820</xdr:colOff>
          <xdr:row>14</xdr:row>
          <xdr:rowOff>198120</xdr:rowOff>
        </xdr:to>
        <xdr:sp macro="" textlink="">
          <xdr:nvSpPr>
            <xdr:cNvPr id="129025" name="CheckBox1" hidden="1">
              <a:extLst>
                <a:ext uri="{63B3BB69-23CF-44E3-9099-C40C66FF867C}">
                  <a14:compatExt spid="_x0000_s129025"/>
                </a:ext>
                <a:ext uri="{FF2B5EF4-FFF2-40B4-BE49-F238E27FC236}">
                  <a16:creationId xmlns:a16="http://schemas.microsoft.com/office/drawing/2014/main" id="{00000000-0008-0000-1C00-000001F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236220</xdr:colOff>
          <xdr:row>4</xdr:row>
          <xdr:rowOff>106680</xdr:rowOff>
        </xdr:from>
        <xdr:to>
          <xdr:col>2</xdr:col>
          <xdr:colOff>403860</xdr:colOff>
          <xdr:row>4</xdr:row>
          <xdr:rowOff>297180</xdr:rowOff>
        </xdr:to>
        <xdr:sp macro="" textlink="">
          <xdr:nvSpPr>
            <xdr:cNvPr id="129026" name="CheckBox2" hidden="1">
              <a:extLst>
                <a:ext uri="{63B3BB69-23CF-44E3-9099-C40C66FF867C}">
                  <a14:compatExt spid="_x0000_s129026"/>
                </a:ext>
                <a:ext uri="{FF2B5EF4-FFF2-40B4-BE49-F238E27FC236}">
                  <a16:creationId xmlns:a16="http://schemas.microsoft.com/office/drawing/2014/main" id="{00000000-0008-0000-1C00-000002F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xdr:wsDr>
</file>

<file path=xl/drawings/drawing2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304800</xdr:colOff>
          <xdr:row>14</xdr:row>
          <xdr:rowOff>45720</xdr:rowOff>
        </xdr:from>
        <xdr:to>
          <xdr:col>11</xdr:col>
          <xdr:colOff>464820</xdr:colOff>
          <xdr:row>14</xdr:row>
          <xdr:rowOff>198120</xdr:rowOff>
        </xdr:to>
        <xdr:sp macro="" textlink="">
          <xdr:nvSpPr>
            <xdr:cNvPr id="130049" name="CheckBox1" hidden="1">
              <a:extLst>
                <a:ext uri="{63B3BB69-23CF-44E3-9099-C40C66FF867C}">
                  <a14:compatExt spid="_x0000_s130049"/>
                </a:ext>
                <a:ext uri="{FF2B5EF4-FFF2-40B4-BE49-F238E27FC236}">
                  <a16:creationId xmlns:a16="http://schemas.microsoft.com/office/drawing/2014/main" id="{00000000-0008-0000-1D00-000001F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236220</xdr:colOff>
          <xdr:row>4</xdr:row>
          <xdr:rowOff>106680</xdr:rowOff>
        </xdr:from>
        <xdr:to>
          <xdr:col>2</xdr:col>
          <xdr:colOff>403860</xdr:colOff>
          <xdr:row>4</xdr:row>
          <xdr:rowOff>297180</xdr:rowOff>
        </xdr:to>
        <xdr:sp macro="" textlink="">
          <xdr:nvSpPr>
            <xdr:cNvPr id="130050" name="CheckBox2" hidden="1">
              <a:extLst>
                <a:ext uri="{63B3BB69-23CF-44E3-9099-C40C66FF867C}">
                  <a14:compatExt spid="_x0000_s130050"/>
                </a:ext>
                <a:ext uri="{FF2B5EF4-FFF2-40B4-BE49-F238E27FC236}">
                  <a16:creationId xmlns:a16="http://schemas.microsoft.com/office/drawing/2014/main" id="{00000000-0008-0000-1D00-000002F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xdr:wsDr>
</file>

<file path=xl/drawings/drawing2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304800</xdr:colOff>
          <xdr:row>14</xdr:row>
          <xdr:rowOff>45720</xdr:rowOff>
        </xdr:from>
        <xdr:to>
          <xdr:col>11</xdr:col>
          <xdr:colOff>464820</xdr:colOff>
          <xdr:row>14</xdr:row>
          <xdr:rowOff>198120</xdr:rowOff>
        </xdr:to>
        <xdr:sp macro="" textlink="">
          <xdr:nvSpPr>
            <xdr:cNvPr id="131073" name="CheckBox1" hidden="1">
              <a:extLst>
                <a:ext uri="{63B3BB69-23CF-44E3-9099-C40C66FF867C}">
                  <a14:compatExt spid="_x0000_s131073"/>
                </a:ext>
                <a:ext uri="{FF2B5EF4-FFF2-40B4-BE49-F238E27FC236}">
                  <a16:creationId xmlns:a16="http://schemas.microsoft.com/office/drawing/2014/main" id="{00000000-0008-0000-1E00-0000010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236220</xdr:colOff>
          <xdr:row>4</xdr:row>
          <xdr:rowOff>106680</xdr:rowOff>
        </xdr:from>
        <xdr:to>
          <xdr:col>2</xdr:col>
          <xdr:colOff>403860</xdr:colOff>
          <xdr:row>4</xdr:row>
          <xdr:rowOff>297180</xdr:rowOff>
        </xdr:to>
        <xdr:sp macro="" textlink="">
          <xdr:nvSpPr>
            <xdr:cNvPr id="131074" name="CheckBox2" hidden="1">
              <a:extLst>
                <a:ext uri="{63B3BB69-23CF-44E3-9099-C40C66FF867C}">
                  <a14:compatExt spid="_x0000_s131074"/>
                </a:ext>
                <a:ext uri="{FF2B5EF4-FFF2-40B4-BE49-F238E27FC236}">
                  <a16:creationId xmlns:a16="http://schemas.microsoft.com/office/drawing/2014/main" id="{00000000-0008-0000-1E00-0000020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xdr:wsDr>
</file>

<file path=xl/drawings/drawing2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304800</xdr:colOff>
          <xdr:row>14</xdr:row>
          <xdr:rowOff>45720</xdr:rowOff>
        </xdr:from>
        <xdr:to>
          <xdr:col>11</xdr:col>
          <xdr:colOff>464820</xdr:colOff>
          <xdr:row>14</xdr:row>
          <xdr:rowOff>198120</xdr:rowOff>
        </xdr:to>
        <xdr:sp macro="" textlink="">
          <xdr:nvSpPr>
            <xdr:cNvPr id="132097" name="CheckBox1" hidden="1">
              <a:extLst>
                <a:ext uri="{63B3BB69-23CF-44E3-9099-C40C66FF867C}">
                  <a14:compatExt spid="_x0000_s132097"/>
                </a:ext>
                <a:ext uri="{FF2B5EF4-FFF2-40B4-BE49-F238E27FC236}">
                  <a16:creationId xmlns:a16="http://schemas.microsoft.com/office/drawing/2014/main" id="{00000000-0008-0000-1F00-00000104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236220</xdr:colOff>
          <xdr:row>4</xdr:row>
          <xdr:rowOff>106680</xdr:rowOff>
        </xdr:from>
        <xdr:to>
          <xdr:col>2</xdr:col>
          <xdr:colOff>403860</xdr:colOff>
          <xdr:row>4</xdr:row>
          <xdr:rowOff>297180</xdr:rowOff>
        </xdr:to>
        <xdr:sp macro="" textlink="">
          <xdr:nvSpPr>
            <xdr:cNvPr id="132098" name="CheckBox2" hidden="1">
              <a:extLst>
                <a:ext uri="{63B3BB69-23CF-44E3-9099-C40C66FF867C}">
                  <a14:compatExt spid="_x0000_s132098"/>
                </a:ext>
                <a:ext uri="{FF2B5EF4-FFF2-40B4-BE49-F238E27FC236}">
                  <a16:creationId xmlns:a16="http://schemas.microsoft.com/office/drawing/2014/main" id="{00000000-0008-0000-1F00-00000204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xdr:wsDr>
</file>

<file path=xl/drawings/drawing2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304800</xdr:colOff>
          <xdr:row>14</xdr:row>
          <xdr:rowOff>45720</xdr:rowOff>
        </xdr:from>
        <xdr:to>
          <xdr:col>11</xdr:col>
          <xdr:colOff>464820</xdr:colOff>
          <xdr:row>14</xdr:row>
          <xdr:rowOff>198120</xdr:rowOff>
        </xdr:to>
        <xdr:sp macro="" textlink="">
          <xdr:nvSpPr>
            <xdr:cNvPr id="133121" name="CheckBox1" hidden="1">
              <a:extLst>
                <a:ext uri="{63B3BB69-23CF-44E3-9099-C40C66FF867C}">
                  <a14:compatExt spid="_x0000_s133121"/>
                </a:ext>
                <a:ext uri="{FF2B5EF4-FFF2-40B4-BE49-F238E27FC236}">
                  <a16:creationId xmlns:a16="http://schemas.microsoft.com/office/drawing/2014/main" id="{00000000-0008-0000-2000-0000010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236220</xdr:colOff>
          <xdr:row>4</xdr:row>
          <xdr:rowOff>106680</xdr:rowOff>
        </xdr:from>
        <xdr:to>
          <xdr:col>2</xdr:col>
          <xdr:colOff>403860</xdr:colOff>
          <xdr:row>4</xdr:row>
          <xdr:rowOff>297180</xdr:rowOff>
        </xdr:to>
        <xdr:sp macro="" textlink="">
          <xdr:nvSpPr>
            <xdr:cNvPr id="133122" name="CheckBox2" hidden="1">
              <a:extLst>
                <a:ext uri="{63B3BB69-23CF-44E3-9099-C40C66FF867C}">
                  <a14:compatExt spid="_x0000_s133122"/>
                </a:ext>
                <a:ext uri="{FF2B5EF4-FFF2-40B4-BE49-F238E27FC236}">
                  <a16:creationId xmlns:a16="http://schemas.microsoft.com/office/drawing/2014/main" id="{00000000-0008-0000-2000-0000020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xdr:wsDr>
</file>

<file path=xl/drawings/drawing2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304800</xdr:colOff>
          <xdr:row>14</xdr:row>
          <xdr:rowOff>45720</xdr:rowOff>
        </xdr:from>
        <xdr:to>
          <xdr:col>11</xdr:col>
          <xdr:colOff>464820</xdr:colOff>
          <xdr:row>14</xdr:row>
          <xdr:rowOff>198120</xdr:rowOff>
        </xdr:to>
        <xdr:sp macro="" textlink="">
          <xdr:nvSpPr>
            <xdr:cNvPr id="134145" name="CheckBox1" hidden="1">
              <a:extLst>
                <a:ext uri="{63B3BB69-23CF-44E3-9099-C40C66FF867C}">
                  <a14:compatExt spid="_x0000_s134145"/>
                </a:ext>
                <a:ext uri="{FF2B5EF4-FFF2-40B4-BE49-F238E27FC236}">
                  <a16:creationId xmlns:a16="http://schemas.microsoft.com/office/drawing/2014/main" id="{00000000-0008-0000-2100-0000010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236220</xdr:colOff>
          <xdr:row>4</xdr:row>
          <xdr:rowOff>106680</xdr:rowOff>
        </xdr:from>
        <xdr:to>
          <xdr:col>2</xdr:col>
          <xdr:colOff>403860</xdr:colOff>
          <xdr:row>4</xdr:row>
          <xdr:rowOff>297180</xdr:rowOff>
        </xdr:to>
        <xdr:sp macro="" textlink="">
          <xdr:nvSpPr>
            <xdr:cNvPr id="134146" name="CheckBox2" hidden="1">
              <a:extLst>
                <a:ext uri="{63B3BB69-23CF-44E3-9099-C40C66FF867C}">
                  <a14:compatExt spid="_x0000_s134146"/>
                </a:ext>
                <a:ext uri="{FF2B5EF4-FFF2-40B4-BE49-F238E27FC236}">
                  <a16:creationId xmlns:a16="http://schemas.microsoft.com/office/drawing/2014/main" id="{00000000-0008-0000-2100-0000020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xdr:wsDr>
</file>

<file path=xl/drawings/drawing27.xml><?xml version="1.0" encoding="utf-8"?>
<xdr:wsDr xmlns:xdr="http://schemas.openxmlformats.org/drawingml/2006/spreadsheetDrawing" xmlns:a="http://schemas.openxmlformats.org/drawingml/2006/main">
  <xdr:twoCellAnchor editAs="oneCell">
    <xdr:from>
      <xdr:col>28</xdr:col>
      <xdr:colOff>85726</xdr:colOff>
      <xdr:row>6</xdr:row>
      <xdr:rowOff>723901</xdr:rowOff>
    </xdr:from>
    <xdr:to>
      <xdr:col>28</xdr:col>
      <xdr:colOff>779937</xdr:colOff>
      <xdr:row>7</xdr:row>
      <xdr:rowOff>132113</xdr:rowOff>
    </xdr:to>
    <xdr:pic>
      <xdr:nvPicPr>
        <xdr:cNvPr id="3" name="Grafik 2">
          <a:extLst>
            <a:ext uri="{FF2B5EF4-FFF2-40B4-BE49-F238E27FC236}">
              <a16:creationId xmlns:a16="http://schemas.microsoft.com/office/drawing/2014/main" id="{00000000-0008-0000-2200-000003000000}"/>
            </a:ext>
          </a:extLst>
        </xdr:cNvPr>
        <xdr:cNvPicPr>
          <a:picLocks noChangeAspect="1"/>
        </xdr:cNvPicPr>
      </xdr:nvPicPr>
      <xdr:blipFill rotWithShape="1">
        <a:blip xmlns:r="http://schemas.openxmlformats.org/officeDocument/2006/relationships" r:embed="rId1">
          <a:duotone>
            <a:prstClr val="black"/>
            <a:schemeClr val="accent4">
              <a:tint val="45000"/>
              <a:satMod val="400000"/>
            </a:schemeClr>
          </a:duotone>
        </a:blip>
        <a:srcRect l="44241" t="3999"/>
        <a:stretch/>
      </xdr:blipFill>
      <xdr:spPr>
        <a:xfrm>
          <a:off x="13192126" y="1790701"/>
          <a:ext cx="705006" cy="228632"/>
        </a:xfrm>
        <a:prstGeom prst="rect">
          <a:avLst/>
        </a:prstGeom>
      </xdr:spPr>
    </xdr:pic>
    <xdr:clientData/>
  </xdr:twoCellAnchor>
  <xdr:twoCellAnchor editAs="oneCell">
    <xdr:from>
      <xdr:col>29</xdr:col>
      <xdr:colOff>209550</xdr:colOff>
      <xdr:row>6</xdr:row>
      <xdr:rowOff>704850</xdr:rowOff>
    </xdr:from>
    <xdr:to>
      <xdr:col>29</xdr:col>
      <xdr:colOff>701743</xdr:colOff>
      <xdr:row>7</xdr:row>
      <xdr:rowOff>152436</xdr:rowOff>
    </xdr:to>
    <xdr:pic>
      <xdr:nvPicPr>
        <xdr:cNvPr id="4" name="Grafik 3">
          <a:extLst>
            <a:ext uri="{FF2B5EF4-FFF2-40B4-BE49-F238E27FC236}">
              <a16:creationId xmlns:a16="http://schemas.microsoft.com/office/drawing/2014/main" id="{00000000-0008-0000-2200-000004000000}"/>
            </a:ext>
          </a:extLst>
        </xdr:cNvPr>
        <xdr:cNvPicPr>
          <a:picLocks noChangeAspect="1"/>
        </xdr:cNvPicPr>
      </xdr:nvPicPr>
      <xdr:blipFill>
        <a:blip xmlns:r="http://schemas.openxmlformats.org/officeDocument/2006/relationships" r:embed="rId2">
          <a:duotone>
            <a:prstClr val="black"/>
            <a:schemeClr val="accent4">
              <a:tint val="45000"/>
              <a:satMod val="400000"/>
            </a:schemeClr>
          </a:duotone>
        </a:blip>
        <a:stretch>
          <a:fillRect/>
        </a:stretch>
      </xdr:blipFill>
      <xdr:spPr>
        <a:xfrm>
          <a:off x="14163675" y="1771650"/>
          <a:ext cx="485843" cy="257211"/>
        </a:xfrm>
        <a:prstGeom prst="rect">
          <a:avLst/>
        </a:prstGeom>
      </xdr:spPr>
    </xdr:pic>
    <xdr:clientData/>
  </xdr:twoCellAnchor>
  <xdr:twoCellAnchor editAs="oneCell">
    <xdr:from>
      <xdr:col>30</xdr:col>
      <xdr:colOff>219075</xdr:colOff>
      <xdr:row>6</xdr:row>
      <xdr:rowOff>714375</xdr:rowOff>
    </xdr:from>
    <xdr:to>
      <xdr:col>30</xdr:col>
      <xdr:colOff>723970</xdr:colOff>
      <xdr:row>7</xdr:row>
      <xdr:rowOff>168311</xdr:rowOff>
    </xdr:to>
    <xdr:pic>
      <xdr:nvPicPr>
        <xdr:cNvPr id="5" name="Grafik 4">
          <a:extLst>
            <a:ext uri="{FF2B5EF4-FFF2-40B4-BE49-F238E27FC236}">
              <a16:creationId xmlns:a16="http://schemas.microsoft.com/office/drawing/2014/main" id="{00000000-0008-0000-2200-000005000000}"/>
            </a:ext>
          </a:extLst>
        </xdr:cNvPr>
        <xdr:cNvPicPr>
          <a:picLocks noChangeAspect="1"/>
        </xdr:cNvPicPr>
      </xdr:nvPicPr>
      <xdr:blipFill>
        <a:blip xmlns:r="http://schemas.openxmlformats.org/officeDocument/2006/relationships" r:embed="rId3">
          <a:duotone>
            <a:prstClr val="black"/>
            <a:schemeClr val="accent4">
              <a:tint val="45000"/>
              <a:satMod val="400000"/>
            </a:schemeClr>
          </a:duotone>
        </a:blip>
        <a:stretch>
          <a:fillRect/>
        </a:stretch>
      </xdr:blipFill>
      <xdr:spPr>
        <a:xfrm>
          <a:off x="15020925" y="1781175"/>
          <a:ext cx="504895" cy="257211"/>
        </a:xfrm>
        <a:prstGeom prst="rect">
          <a:avLst/>
        </a:prstGeom>
      </xdr:spPr>
    </xdr:pic>
    <xdr:clientData/>
  </xdr:twoCellAnchor>
  <xdr:twoCellAnchor editAs="oneCell">
    <xdr:from>
      <xdr:col>31</xdr:col>
      <xdr:colOff>114300</xdr:colOff>
      <xdr:row>6</xdr:row>
      <xdr:rowOff>704850</xdr:rowOff>
    </xdr:from>
    <xdr:to>
      <xdr:col>31</xdr:col>
      <xdr:colOff>723985</xdr:colOff>
      <xdr:row>7</xdr:row>
      <xdr:rowOff>133350</xdr:rowOff>
    </xdr:to>
    <xdr:pic>
      <xdr:nvPicPr>
        <xdr:cNvPr id="6" name="Grafik 5">
          <a:extLst>
            <a:ext uri="{FF2B5EF4-FFF2-40B4-BE49-F238E27FC236}">
              <a16:creationId xmlns:a16="http://schemas.microsoft.com/office/drawing/2014/main" id="{00000000-0008-0000-2200-000006000000}"/>
            </a:ext>
          </a:extLst>
        </xdr:cNvPr>
        <xdr:cNvPicPr>
          <a:picLocks noChangeAspect="1"/>
        </xdr:cNvPicPr>
      </xdr:nvPicPr>
      <xdr:blipFill rotWithShape="1">
        <a:blip xmlns:r="http://schemas.openxmlformats.org/officeDocument/2006/relationships" r:embed="rId4">
          <a:duotone>
            <a:prstClr val="black"/>
            <a:schemeClr val="accent4">
              <a:tint val="45000"/>
              <a:satMod val="400000"/>
            </a:schemeClr>
          </a:duotone>
        </a:blip>
        <a:srcRect b="28582"/>
        <a:stretch/>
      </xdr:blipFill>
      <xdr:spPr>
        <a:xfrm>
          <a:off x="15763875" y="1771650"/>
          <a:ext cx="609685" cy="238125"/>
        </a:xfrm>
        <a:prstGeom prst="rect">
          <a:avLst/>
        </a:prstGeom>
      </xdr:spPr>
    </xdr:pic>
    <xdr:clientData/>
  </xdr:twoCellAnchor>
  <xdr:twoCellAnchor editAs="oneCell">
    <xdr:from>
      <xdr:col>30</xdr:col>
      <xdr:colOff>247650</xdr:colOff>
      <xdr:row>11</xdr:row>
      <xdr:rowOff>28575</xdr:rowOff>
    </xdr:from>
    <xdr:to>
      <xdr:col>30</xdr:col>
      <xdr:colOff>743019</xdr:colOff>
      <xdr:row>12</xdr:row>
      <xdr:rowOff>38147</xdr:rowOff>
    </xdr:to>
    <xdr:pic>
      <xdr:nvPicPr>
        <xdr:cNvPr id="7" name="Grafik 6">
          <a:extLst>
            <a:ext uri="{FF2B5EF4-FFF2-40B4-BE49-F238E27FC236}">
              <a16:creationId xmlns:a16="http://schemas.microsoft.com/office/drawing/2014/main" id="{00000000-0008-0000-2200-000007000000}"/>
            </a:ext>
          </a:extLst>
        </xdr:cNvPr>
        <xdr:cNvPicPr>
          <a:picLocks noChangeAspect="1"/>
        </xdr:cNvPicPr>
      </xdr:nvPicPr>
      <xdr:blipFill>
        <a:blip xmlns:r="http://schemas.openxmlformats.org/officeDocument/2006/relationships" r:embed="rId5">
          <a:duotone>
            <a:prstClr val="black"/>
            <a:schemeClr val="accent4">
              <a:tint val="45000"/>
              <a:satMod val="400000"/>
            </a:schemeClr>
          </a:duotone>
        </a:blip>
        <a:stretch>
          <a:fillRect/>
        </a:stretch>
      </xdr:blipFill>
      <xdr:spPr>
        <a:xfrm>
          <a:off x="15049500" y="3038475"/>
          <a:ext cx="495369" cy="333422"/>
        </a:xfrm>
        <a:prstGeom prst="rect">
          <a:avLst/>
        </a:prstGeom>
      </xdr:spPr>
    </xdr:pic>
    <xdr:clientData/>
  </xdr:twoCellAnchor>
  <xdr:twoCellAnchor editAs="oneCell">
    <xdr:from>
      <xdr:col>31</xdr:col>
      <xdr:colOff>219075</xdr:colOff>
      <xdr:row>11</xdr:row>
      <xdr:rowOff>28575</xdr:rowOff>
    </xdr:from>
    <xdr:to>
      <xdr:col>31</xdr:col>
      <xdr:colOff>685865</xdr:colOff>
      <xdr:row>11</xdr:row>
      <xdr:rowOff>266733</xdr:rowOff>
    </xdr:to>
    <xdr:pic>
      <xdr:nvPicPr>
        <xdr:cNvPr id="8" name="Grafik 7">
          <a:extLst>
            <a:ext uri="{FF2B5EF4-FFF2-40B4-BE49-F238E27FC236}">
              <a16:creationId xmlns:a16="http://schemas.microsoft.com/office/drawing/2014/main" id="{00000000-0008-0000-2200-000008000000}"/>
            </a:ext>
          </a:extLst>
        </xdr:cNvPr>
        <xdr:cNvPicPr>
          <a:picLocks noChangeAspect="1"/>
        </xdr:cNvPicPr>
      </xdr:nvPicPr>
      <xdr:blipFill>
        <a:blip xmlns:r="http://schemas.openxmlformats.org/officeDocument/2006/relationships" r:embed="rId6">
          <a:duotone>
            <a:prstClr val="black"/>
            <a:schemeClr val="accent4">
              <a:tint val="45000"/>
              <a:satMod val="400000"/>
            </a:schemeClr>
          </a:duotone>
        </a:blip>
        <a:stretch>
          <a:fillRect/>
        </a:stretch>
      </xdr:blipFill>
      <xdr:spPr>
        <a:xfrm>
          <a:off x="15868650" y="3038475"/>
          <a:ext cx="466790" cy="238158"/>
        </a:xfrm>
        <a:prstGeom prst="rect">
          <a:avLst/>
        </a:prstGeom>
      </xdr:spPr>
    </xdr:pic>
    <xdr:clientData/>
  </xdr:twoCellAnchor>
  <xdr:twoCellAnchor>
    <xdr:from>
      <xdr:col>27</xdr:col>
      <xdr:colOff>400050</xdr:colOff>
      <xdr:row>7</xdr:row>
      <xdr:rowOff>400050</xdr:rowOff>
    </xdr:from>
    <xdr:to>
      <xdr:col>30</xdr:col>
      <xdr:colOff>609600</xdr:colOff>
      <xdr:row>8</xdr:row>
      <xdr:rowOff>314325</xdr:rowOff>
    </xdr:to>
    <xdr:sp macro="" textlink="">
      <xdr:nvSpPr>
        <xdr:cNvPr id="2" name="Textfeld 1">
          <a:extLst>
            <a:ext uri="{FF2B5EF4-FFF2-40B4-BE49-F238E27FC236}">
              <a16:creationId xmlns:a16="http://schemas.microsoft.com/office/drawing/2014/main" id="{00000000-0008-0000-2200-000002000000}"/>
            </a:ext>
          </a:extLst>
        </xdr:cNvPr>
        <xdr:cNvSpPr txBox="1"/>
      </xdr:nvSpPr>
      <xdr:spPr>
        <a:xfrm rot="19275375">
          <a:off x="44329350" y="2924175"/>
          <a:ext cx="2324100" cy="723900"/>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2800">
              <a:solidFill>
                <a:srgbClr val="FF0000"/>
              </a:solidFill>
            </a:rPr>
            <a:t>nicht ändern !</a:t>
          </a:r>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304800</xdr:colOff>
          <xdr:row>14</xdr:row>
          <xdr:rowOff>45720</xdr:rowOff>
        </xdr:from>
        <xdr:to>
          <xdr:col>11</xdr:col>
          <xdr:colOff>464820</xdr:colOff>
          <xdr:row>14</xdr:row>
          <xdr:rowOff>198120</xdr:rowOff>
        </xdr:to>
        <xdr:sp macro="" textlink="">
          <xdr:nvSpPr>
            <xdr:cNvPr id="104449" name="CheckBox1" hidden="1">
              <a:extLst>
                <a:ext uri="{63B3BB69-23CF-44E3-9099-C40C66FF867C}">
                  <a14:compatExt spid="_x0000_s104449"/>
                </a:ext>
                <a:ext uri="{FF2B5EF4-FFF2-40B4-BE49-F238E27FC236}">
                  <a16:creationId xmlns:a16="http://schemas.microsoft.com/office/drawing/2014/main" id="{00000000-0008-0000-0A00-0000019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236220</xdr:colOff>
          <xdr:row>4</xdr:row>
          <xdr:rowOff>106680</xdr:rowOff>
        </xdr:from>
        <xdr:to>
          <xdr:col>2</xdr:col>
          <xdr:colOff>403860</xdr:colOff>
          <xdr:row>4</xdr:row>
          <xdr:rowOff>297180</xdr:rowOff>
        </xdr:to>
        <xdr:sp macro="" textlink="">
          <xdr:nvSpPr>
            <xdr:cNvPr id="104450" name="CheckBox2" hidden="1">
              <a:extLst>
                <a:ext uri="{63B3BB69-23CF-44E3-9099-C40C66FF867C}">
                  <a14:compatExt spid="_x0000_s104450"/>
                </a:ext>
                <a:ext uri="{FF2B5EF4-FFF2-40B4-BE49-F238E27FC236}">
                  <a16:creationId xmlns:a16="http://schemas.microsoft.com/office/drawing/2014/main" id="{00000000-0008-0000-0A00-0000029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304800</xdr:colOff>
          <xdr:row>14</xdr:row>
          <xdr:rowOff>45720</xdr:rowOff>
        </xdr:from>
        <xdr:to>
          <xdr:col>11</xdr:col>
          <xdr:colOff>464820</xdr:colOff>
          <xdr:row>14</xdr:row>
          <xdr:rowOff>198120</xdr:rowOff>
        </xdr:to>
        <xdr:sp macro="" textlink="">
          <xdr:nvSpPr>
            <xdr:cNvPr id="105473" name="CheckBox1" hidden="1">
              <a:extLst>
                <a:ext uri="{63B3BB69-23CF-44E3-9099-C40C66FF867C}">
                  <a14:compatExt spid="_x0000_s105473"/>
                </a:ext>
                <a:ext uri="{FF2B5EF4-FFF2-40B4-BE49-F238E27FC236}">
                  <a16:creationId xmlns:a16="http://schemas.microsoft.com/office/drawing/2014/main" id="{00000000-0008-0000-0B00-0000019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236220</xdr:colOff>
          <xdr:row>4</xdr:row>
          <xdr:rowOff>106680</xdr:rowOff>
        </xdr:from>
        <xdr:to>
          <xdr:col>2</xdr:col>
          <xdr:colOff>403860</xdr:colOff>
          <xdr:row>4</xdr:row>
          <xdr:rowOff>297180</xdr:rowOff>
        </xdr:to>
        <xdr:sp macro="" textlink="">
          <xdr:nvSpPr>
            <xdr:cNvPr id="105474" name="CheckBox2" hidden="1">
              <a:extLst>
                <a:ext uri="{63B3BB69-23CF-44E3-9099-C40C66FF867C}">
                  <a14:compatExt spid="_x0000_s105474"/>
                </a:ext>
                <a:ext uri="{FF2B5EF4-FFF2-40B4-BE49-F238E27FC236}">
                  <a16:creationId xmlns:a16="http://schemas.microsoft.com/office/drawing/2014/main" id="{00000000-0008-0000-0B00-0000029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304800</xdr:colOff>
          <xdr:row>14</xdr:row>
          <xdr:rowOff>45720</xdr:rowOff>
        </xdr:from>
        <xdr:to>
          <xdr:col>11</xdr:col>
          <xdr:colOff>464820</xdr:colOff>
          <xdr:row>14</xdr:row>
          <xdr:rowOff>198120</xdr:rowOff>
        </xdr:to>
        <xdr:sp macro="" textlink="">
          <xdr:nvSpPr>
            <xdr:cNvPr id="106497" name="CheckBox1" hidden="1">
              <a:extLst>
                <a:ext uri="{63B3BB69-23CF-44E3-9099-C40C66FF867C}">
                  <a14:compatExt spid="_x0000_s106497"/>
                </a:ext>
                <a:ext uri="{FF2B5EF4-FFF2-40B4-BE49-F238E27FC236}">
                  <a16:creationId xmlns:a16="http://schemas.microsoft.com/office/drawing/2014/main" id="{00000000-0008-0000-0C00-000001A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236220</xdr:colOff>
          <xdr:row>4</xdr:row>
          <xdr:rowOff>106680</xdr:rowOff>
        </xdr:from>
        <xdr:to>
          <xdr:col>2</xdr:col>
          <xdr:colOff>403860</xdr:colOff>
          <xdr:row>4</xdr:row>
          <xdr:rowOff>297180</xdr:rowOff>
        </xdr:to>
        <xdr:sp macro="" textlink="">
          <xdr:nvSpPr>
            <xdr:cNvPr id="106498" name="CheckBox2" hidden="1">
              <a:extLst>
                <a:ext uri="{63B3BB69-23CF-44E3-9099-C40C66FF867C}">
                  <a14:compatExt spid="_x0000_s106498"/>
                </a:ext>
                <a:ext uri="{FF2B5EF4-FFF2-40B4-BE49-F238E27FC236}">
                  <a16:creationId xmlns:a16="http://schemas.microsoft.com/office/drawing/2014/main" id="{00000000-0008-0000-0C00-000002A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304800</xdr:colOff>
          <xdr:row>14</xdr:row>
          <xdr:rowOff>45720</xdr:rowOff>
        </xdr:from>
        <xdr:to>
          <xdr:col>11</xdr:col>
          <xdr:colOff>464820</xdr:colOff>
          <xdr:row>14</xdr:row>
          <xdr:rowOff>198120</xdr:rowOff>
        </xdr:to>
        <xdr:sp macro="" textlink="">
          <xdr:nvSpPr>
            <xdr:cNvPr id="107521" name="CheckBox1" hidden="1">
              <a:extLst>
                <a:ext uri="{63B3BB69-23CF-44E3-9099-C40C66FF867C}">
                  <a14:compatExt spid="_x0000_s107521"/>
                </a:ext>
                <a:ext uri="{FF2B5EF4-FFF2-40B4-BE49-F238E27FC236}">
                  <a16:creationId xmlns:a16="http://schemas.microsoft.com/office/drawing/2014/main" id="{00000000-0008-0000-0D00-000001A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236220</xdr:colOff>
          <xdr:row>4</xdr:row>
          <xdr:rowOff>106680</xdr:rowOff>
        </xdr:from>
        <xdr:to>
          <xdr:col>2</xdr:col>
          <xdr:colOff>403860</xdr:colOff>
          <xdr:row>4</xdr:row>
          <xdr:rowOff>297180</xdr:rowOff>
        </xdr:to>
        <xdr:sp macro="" textlink="">
          <xdr:nvSpPr>
            <xdr:cNvPr id="107522" name="CheckBox2" hidden="1">
              <a:extLst>
                <a:ext uri="{63B3BB69-23CF-44E3-9099-C40C66FF867C}">
                  <a14:compatExt spid="_x0000_s107522"/>
                </a:ext>
                <a:ext uri="{FF2B5EF4-FFF2-40B4-BE49-F238E27FC236}">
                  <a16:creationId xmlns:a16="http://schemas.microsoft.com/office/drawing/2014/main" id="{00000000-0008-0000-0D00-000002A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304800</xdr:colOff>
          <xdr:row>14</xdr:row>
          <xdr:rowOff>45720</xdr:rowOff>
        </xdr:from>
        <xdr:to>
          <xdr:col>11</xdr:col>
          <xdr:colOff>464820</xdr:colOff>
          <xdr:row>14</xdr:row>
          <xdr:rowOff>198120</xdr:rowOff>
        </xdr:to>
        <xdr:sp macro="" textlink="">
          <xdr:nvSpPr>
            <xdr:cNvPr id="108545" name="CheckBox1" hidden="1">
              <a:extLst>
                <a:ext uri="{63B3BB69-23CF-44E3-9099-C40C66FF867C}">
                  <a14:compatExt spid="_x0000_s108545"/>
                </a:ext>
                <a:ext uri="{FF2B5EF4-FFF2-40B4-BE49-F238E27FC236}">
                  <a16:creationId xmlns:a16="http://schemas.microsoft.com/office/drawing/2014/main" id="{00000000-0008-0000-0E00-000001A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236220</xdr:colOff>
          <xdr:row>4</xdr:row>
          <xdr:rowOff>106680</xdr:rowOff>
        </xdr:from>
        <xdr:to>
          <xdr:col>2</xdr:col>
          <xdr:colOff>403860</xdr:colOff>
          <xdr:row>4</xdr:row>
          <xdr:rowOff>297180</xdr:rowOff>
        </xdr:to>
        <xdr:sp macro="" textlink="">
          <xdr:nvSpPr>
            <xdr:cNvPr id="108546" name="CheckBox2" hidden="1">
              <a:extLst>
                <a:ext uri="{63B3BB69-23CF-44E3-9099-C40C66FF867C}">
                  <a14:compatExt spid="_x0000_s108546"/>
                </a:ext>
                <a:ext uri="{FF2B5EF4-FFF2-40B4-BE49-F238E27FC236}">
                  <a16:creationId xmlns:a16="http://schemas.microsoft.com/office/drawing/2014/main" id="{00000000-0008-0000-0E00-000002A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304800</xdr:colOff>
          <xdr:row>14</xdr:row>
          <xdr:rowOff>45720</xdr:rowOff>
        </xdr:from>
        <xdr:to>
          <xdr:col>11</xdr:col>
          <xdr:colOff>464820</xdr:colOff>
          <xdr:row>14</xdr:row>
          <xdr:rowOff>198120</xdr:rowOff>
        </xdr:to>
        <xdr:sp macro="" textlink="">
          <xdr:nvSpPr>
            <xdr:cNvPr id="109569" name="CheckBox1" hidden="1">
              <a:extLst>
                <a:ext uri="{63B3BB69-23CF-44E3-9099-C40C66FF867C}">
                  <a14:compatExt spid="_x0000_s109569"/>
                </a:ext>
                <a:ext uri="{FF2B5EF4-FFF2-40B4-BE49-F238E27FC236}">
                  <a16:creationId xmlns:a16="http://schemas.microsoft.com/office/drawing/2014/main" id="{00000000-0008-0000-0F00-000001A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236220</xdr:colOff>
          <xdr:row>4</xdr:row>
          <xdr:rowOff>106680</xdr:rowOff>
        </xdr:from>
        <xdr:to>
          <xdr:col>2</xdr:col>
          <xdr:colOff>403860</xdr:colOff>
          <xdr:row>4</xdr:row>
          <xdr:rowOff>297180</xdr:rowOff>
        </xdr:to>
        <xdr:sp macro="" textlink="">
          <xdr:nvSpPr>
            <xdr:cNvPr id="109570" name="CheckBox2" hidden="1">
              <a:extLst>
                <a:ext uri="{63B3BB69-23CF-44E3-9099-C40C66FF867C}">
                  <a14:compatExt spid="_x0000_s109570"/>
                </a:ext>
                <a:ext uri="{FF2B5EF4-FFF2-40B4-BE49-F238E27FC236}">
                  <a16:creationId xmlns:a16="http://schemas.microsoft.com/office/drawing/2014/main" id="{00000000-0008-0000-0F00-000002A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304800</xdr:colOff>
          <xdr:row>14</xdr:row>
          <xdr:rowOff>45720</xdr:rowOff>
        </xdr:from>
        <xdr:to>
          <xdr:col>11</xdr:col>
          <xdr:colOff>464820</xdr:colOff>
          <xdr:row>14</xdr:row>
          <xdr:rowOff>198120</xdr:rowOff>
        </xdr:to>
        <xdr:sp macro="" textlink="">
          <xdr:nvSpPr>
            <xdr:cNvPr id="110593" name="CheckBox1" hidden="1">
              <a:extLst>
                <a:ext uri="{63B3BB69-23CF-44E3-9099-C40C66FF867C}">
                  <a14:compatExt spid="_x0000_s110593"/>
                </a:ext>
                <a:ext uri="{FF2B5EF4-FFF2-40B4-BE49-F238E27FC236}">
                  <a16:creationId xmlns:a16="http://schemas.microsoft.com/office/drawing/2014/main" id="{00000000-0008-0000-1000-000001B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236220</xdr:colOff>
          <xdr:row>4</xdr:row>
          <xdr:rowOff>106680</xdr:rowOff>
        </xdr:from>
        <xdr:to>
          <xdr:col>2</xdr:col>
          <xdr:colOff>403860</xdr:colOff>
          <xdr:row>4</xdr:row>
          <xdr:rowOff>297180</xdr:rowOff>
        </xdr:to>
        <xdr:sp macro="" textlink="">
          <xdr:nvSpPr>
            <xdr:cNvPr id="110594" name="CheckBox2" hidden="1">
              <a:extLst>
                <a:ext uri="{63B3BB69-23CF-44E3-9099-C40C66FF867C}">
                  <a14:compatExt spid="_x0000_s110594"/>
                </a:ext>
                <a:ext uri="{FF2B5EF4-FFF2-40B4-BE49-F238E27FC236}">
                  <a16:creationId xmlns:a16="http://schemas.microsoft.com/office/drawing/2014/main" id="{00000000-0008-0000-1000-000002B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Nccbd05t\t\4337_BFE-MP\07_Unterlagen\Gesuchsformular%202019\zz_alt\MP%2019.xxx%20GF_v.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ckblatt"/>
      <sheetName val="Freigabeerklärung"/>
      <sheetName val="Gesuchsteller"/>
      <sheetName val="Anhänge"/>
      <sheetName val="Eigene EE"/>
      <sheetName val="Fremde EE"/>
      <sheetName val="A - MP"/>
      <sheetName val="E_prod_Eingabe"/>
      <sheetName val="KW-1"/>
      <sheetName val="KW-2"/>
      <sheetName val="KW-3"/>
      <sheetName val="KW-4"/>
      <sheetName val="KW-5"/>
      <sheetName val="KW-6"/>
      <sheetName val="KW-7"/>
      <sheetName val="KW-8"/>
      <sheetName val="KW-9"/>
      <sheetName val="KW-10"/>
      <sheetName val="Dropdow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7">
          <cell r="F7" t="str">
            <v>Linear über Nutzungs- dauer</v>
          </cell>
        </row>
        <row r="8">
          <cell r="F8" t="str">
            <v>Linear bis Ende Konzessions- dauer</v>
          </cell>
        </row>
        <row r="9">
          <cell r="F9" t="str">
            <v>Degressiv</v>
          </cell>
        </row>
        <row r="10">
          <cell r="F10" t="str">
            <v>weitere (im Feld Bemerkungen spezifizieren)</v>
          </cell>
        </row>
      </sheetData>
    </sheetDataSet>
  </externalBook>
</externalLink>
</file>

<file path=xl/persons/person.xml><?xml version="1.0" encoding="utf-8"?>
<personList xmlns="http://schemas.microsoft.com/office/spreadsheetml/2018/threadedcomments" xmlns:x="http://schemas.openxmlformats.org/spreadsheetml/2006/main">
  <person displayName="Tanno Gian-Andri" id="{84C3CFBB-AD55-4FCF-9B38-70BEF5BF5B60}" userId="S::gian-andri.tanno@afconsult.com::5ae51b53-85ed-4e94-ba5c-de486c89bc01"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W30" dT="2020-02-16T12:17:26.31" personId="{84C3CFBB-AD55-4FCF-9B38-70BEF5BF5B60}" id="{2A9D5DE3-9276-414D-95F3-910A1953077F}">
    <text>Muss Zeile von Anhang Risikoabtragung von KW Nr. 1 im Blatt Anhänge sein, d.h. Zeile 24</text>
  </threadedComment>
</ThreadedComments>
</file>

<file path=xl/worksheets/_rels/sheet1.xml.rels><?xml version="1.0" encoding="UTF-8" standalone="yes"?>
<Relationships xmlns="http://schemas.openxmlformats.org/package/2006/relationships"><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printerSettings" Target="../printerSettings/printerSettings10.bin"/><Relationship Id="rId7" Type="http://schemas.openxmlformats.org/officeDocument/2006/relationships/control" Target="../activeX/activeX1.xml"/><Relationship Id="rId2" Type="http://schemas.openxmlformats.org/officeDocument/2006/relationships/hyperlink" Target="https://www.bfe.admin.ch/bfe/de/home/foerderung/erneuerbare-energien/marktpraemie-grosswasserkraft.html" TargetMode="External"/><Relationship Id="rId1" Type="http://schemas.openxmlformats.org/officeDocument/2006/relationships/hyperlink" Target="https://www.bfe.admin.ch/bfe/de/home/foerderung/erneuerbare-energien/marktpraemie-grosswasserkraft.html" TargetMode="External"/><Relationship Id="rId6" Type="http://schemas.openxmlformats.org/officeDocument/2006/relationships/vmlDrawing" Target="../drawings/vmlDrawing5.vml"/><Relationship Id="rId11" Type="http://schemas.openxmlformats.org/officeDocument/2006/relationships/comments" Target="../comments5.xml"/><Relationship Id="rId5" Type="http://schemas.openxmlformats.org/officeDocument/2006/relationships/drawing" Target="../drawings/drawing2.xml"/><Relationship Id="rId10" Type="http://schemas.openxmlformats.org/officeDocument/2006/relationships/image" Target="../media/image2.emf"/><Relationship Id="rId4" Type="http://schemas.openxmlformats.org/officeDocument/2006/relationships/customProperty" Target="../customProperty10.bin"/><Relationship Id="rId9" Type="http://schemas.openxmlformats.org/officeDocument/2006/relationships/control" Target="../activeX/activeX2.xml"/></Relationships>
</file>

<file path=xl/worksheets/_rels/sheet11.xml.rels><?xml version="1.0" encoding="UTF-8" standalone="yes"?>
<Relationships xmlns="http://schemas.openxmlformats.org/package/2006/relationships"><Relationship Id="rId8" Type="http://schemas.openxmlformats.org/officeDocument/2006/relationships/control" Target="../activeX/activeX4.xml"/><Relationship Id="rId3" Type="http://schemas.openxmlformats.org/officeDocument/2006/relationships/printerSettings" Target="../printerSettings/printerSettings11.bin"/><Relationship Id="rId7" Type="http://schemas.openxmlformats.org/officeDocument/2006/relationships/image" Target="../media/image1.emf"/><Relationship Id="rId2" Type="http://schemas.openxmlformats.org/officeDocument/2006/relationships/hyperlink" Target="https://www.bfe.admin.ch/bfe/de/home/foerderung/erneuerbare-energien/marktpraemie-grosswasserkraft.html" TargetMode="External"/><Relationship Id="rId1" Type="http://schemas.openxmlformats.org/officeDocument/2006/relationships/hyperlink" Target="https://www.bfe.admin.ch/bfe/de/home/foerderung/erneuerbare-energien/marktpraemie-grosswasserkraft.html" TargetMode="External"/><Relationship Id="rId6" Type="http://schemas.openxmlformats.org/officeDocument/2006/relationships/control" Target="../activeX/activeX3.xml"/><Relationship Id="rId5" Type="http://schemas.openxmlformats.org/officeDocument/2006/relationships/vmlDrawing" Target="../drawings/vmlDrawing6.vml"/><Relationship Id="rId10" Type="http://schemas.openxmlformats.org/officeDocument/2006/relationships/comments" Target="../comments6.xml"/><Relationship Id="rId4" Type="http://schemas.openxmlformats.org/officeDocument/2006/relationships/drawing" Target="../drawings/drawing3.xml"/><Relationship Id="rId9" Type="http://schemas.openxmlformats.org/officeDocument/2006/relationships/image" Target="../media/image2.emf"/></Relationships>
</file>

<file path=xl/worksheets/_rels/sheet12.xml.rels><?xml version="1.0" encoding="UTF-8" standalone="yes"?>
<Relationships xmlns="http://schemas.openxmlformats.org/package/2006/relationships"><Relationship Id="rId8" Type="http://schemas.openxmlformats.org/officeDocument/2006/relationships/control" Target="../activeX/activeX6.xml"/><Relationship Id="rId3" Type="http://schemas.openxmlformats.org/officeDocument/2006/relationships/printerSettings" Target="../printerSettings/printerSettings12.bin"/><Relationship Id="rId7" Type="http://schemas.openxmlformats.org/officeDocument/2006/relationships/image" Target="../media/image1.emf"/><Relationship Id="rId2" Type="http://schemas.openxmlformats.org/officeDocument/2006/relationships/hyperlink" Target="https://www.bfe.admin.ch/bfe/de/home/foerderung/erneuerbare-energien/marktpraemie-grosswasserkraft.html" TargetMode="External"/><Relationship Id="rId1" Type="http://schemas.openxmlformats.org/officeDocument/2006/relationships/hyperlink" Target="https://www.bfe.admin.ch/bfe/de/home/foerderung/erneuerbare-energien/marktpraemie-grosswasserkraft.html" TargetMode="External"/><Relationship Id="rId6" Type="http://schemas.openxmlformats.org/officeDocument/2006/relationships/control" Target="../activeX/activeX5.xml"/><Relationship Id="rId5" Type="http://schemas.openxmlformats.org/officeDocument/2006/relationships/vmlDrawing" Target="../drawings/vmlDrawing7.vml"/><Relationship Id="rId10" Type="http://schemas.openxmlformats.org/officeDocument/2006/relationships/comments" Target="../comments7.xml"/><Relationship Id="rId4" Type="http://schemas.openxmlformats.org/officeDocument/2006/relationships/drawing" Target="../drawings/drawing4.xml"/><Relationship Id="rId9" Type="http://schemas.openxmlformats.org/officeDocument/2006/relationships/image" Target="../media/image2.emf"/></Relationships>
</file>

<file path=xl/worksheets/_rels/sheet13.xml.rels><?xml version="1.0" encoding="UTF-8" standalone="yes"?>
<Relationships xmlns="http://schemas.openxmlformats.org/package/2006/relationships"><Relationship Id="rId8" Type="http://schemas.openxmlformats.org/officeDocument/2006/relationships/control" Target="../activeX/activeX8.xml"/><Relationship Id="rId3" Type="http://schemas.openxmlformats.org/officeDocument/2006/relationships/printerSettings" Target="../printerSettings/printerSettings13.bin"/><Relationship Id="rId7" Type="http://schemas.openxmlformats.org/officeDocument/2006/relationships/image" Target="../media/image1.emf"/><Relationship Id="rId2" Type="http://schemas.openxmlformats.org/officeDocument/2006/relationships/hyperlink" Target="https://www.bfe.admin.ch/bfe/de/home/foerderung/erneuerbare-energien/marktpraemie-grosswasserkraft.html" TargetMode="External"/><Relationship Id="rId1" Type="http://schemas.openxmlformats.org/officeDocument/2006/relationships/hyperlink" Target="https://www.bfe.admin.ch/bfe/de/home/foerderung/erneuerbare-energien/marktpraemie-grosswasserkraft.html" TargetMode="External"/><Relationship Id="rId6" Type="http://schemas.openxmlformats.org/officeDocument/2006/relationships/control" Target="../activeX/activeX7.xml"/><Relationship Id="rId5" Type="http://schemas.openxmlformats.org/officeDocument/2006/relationships/vmlDrawing" Target="../drawings/vmlDrawing8.vml"/><Relationship Id="rId10" Type="http://schemas.openxmlformats.org/officeDocument/2006/relationships/comments" Target="../comments8.xml"/><Relationship Id="rId4" Type="http://schemas.openxmlformats.org/officeDocument/2006/relationships/drawing" Target="../drawings/drawing5.xml"/><Relationship Id="rId9" Type="http://schemas.openxmlformats.org/officeDocument/2006/relationships/image" Target="../media/image2.emf"/></Relationships>
</file>

<file path=xl/worksheets/_rels/sheet14.xml.rels><?xml version="1.0" encoding="UTF-8" standalone="yes"?>
<Relationships xmlns="http://schemas.openxmlformats.org/package/2006/relationships"><Relationship Id="rId8" Type="http://schemas.openxmlformats.org/officeDocument/2006/relationships/control" Target="../activeX/activeX10.xml"/><Relationship Id="rId3" Type="http://schemas.openxmlformats.org/officeDocument/2006/relationships/printerSettings" Target="../printerSettings/printerSettings14.bin"/><Relationship Id="rId7" Type="http://schemas.openxmlformats.org/officeDocument/2006/relationships/image" Target="../media/image1.emf"/><Relationship Id="rId2" Type="http://schemas.openxmlformats.org/officeDocument/2006/relationships/hyperlink" Target="https://www.bfe.admin.ch/bfe/de/home/foerderung/erneuerbare-energien/marktpraemie-grosswasserkraft.html" TargetMode="External"/><Relationship Id="rId1" Type="http://schemas.openxmlformats.org/officeDocument/2006/relationships/hyperlink" Target="https://www.bfe.admin.ch/bfe/de/home/foerderung/erneuerbare-energien/marktpraemie-grosswasserkraft.html" TargetMode="External"/><Relationship Id="rId6" Type="http://schemas.openxmlformats.org/officeDocument/2006/relationships/control" Target="../activeX/activeX9.xml"/><Relationship Id="rId5" Type="http://schemas.openxmlformats.org/officeDocument/2006/relationships/vmlDrawing" Target="../drawings/vmlDrawing9.vml"/><Relationship Id="rId10" Type="http://schemas.openxmlformats.org/officeDocument/2006/relationships/comments" Target="../comments9.xml"/><Relationship Id="rId4" Type="http://schemas.openxmlformats.org/officeDocument/2006/relationships/drawing" Target="../drawings/drawing6.xml"/><Relationship Id="rId9" Type="http://schemas.openxmlformats.org/officeDocument/2006/relationships/image" Target="../media/image2.emf"/></Relationships>
</file>

<file path=xl/worksheets/_rels/sheet15.xml.rels><?xml version="1.0" encoding="UTF-8" standalone="yes"?>
<Relationships xmlns="http://schemas.openxmlformats.org/package/2006/relationships"><Relationship Id="rId8" Type="http://schemas.openxmlformats.org/officeDocument/2006/relationships/control" Target="../activeX/activeX12.xml"/><Relationship Id="rId3" Type="http://schemas.openxmlformats.org/officeDocument/2006/relationships/printerSettings" Target="../printerSettings/printerSettings15.bin"/><Relationship Id="rId7" Type="http://schemas.openxmlformats.org/officeDocument/2006/relationships/image" Target="../media/image1.emf"/><Relationship Id="rId2" Type="http://schemas.openxmlformats.org/officeDocument/2006/relationships/hyperlink" Target="https://www.bfe.admin.ch/bfe/de/home/foerderung/erneuerbare-energien/marktpraemie-grosswasserkraft.html" TargetMode="External"/><Relationship Id="rId1" Type="http://schemas.openxmlformats.org/officeDocument/2006/relationships/hyperlink" Target="https://www.bfe.admin.ch/bfe/de/home/foerderung/erneuerbare-energien/marktpraemie-grosswasserkraft.html" TargetMode="External"/><Relationship Id="rId6" Type="http://schemas.openxmlformats.org/officeDocument/2006/relationships/control" Target="../activeX/activeX11.xml"/><Relationship Id="rId5" Type="http://schemas.openxmlformats.org/officeDocument/2006/relationships/vmlDrawing" Target="../drawings/vmlDrawing10.vml"/><Relationship Id="rId10" Type="http://schemas.openxmlformats.org/officeDocument/2006/relationships/comments" Target="../comments10.xml"/><Relationship Id="rId4" Type="http://schemas.openxmlformats.org/officeDocument/2006/relationships/drawing" Target="../drawings/drawing7.xml"/><Relationship Id="rId9" Type="http://schemas.openxmlformats.org/officeDocument/2006/relationships/image" Target="../media/image2.emf"/></Relationships>
</file>

<file path=xl/worksheets/_rels/sheet16.xml.rels><?xml version="1.0" encoding="UTF-8" standalone="yes"?>
<Relationships xmlns="http://schemas.openxmlformats.org/package/2006/relationships"><Relationship Id="rId8" Type="http://schemas.openxmlformats.org/officeDocument/2006/relationships/control" Target="../activeX/activeX14.xml"/><Relationship Id="rId3" Type="http://schemas.openxmlformats.org/officeDocument/2006/relationships/printerSettings" Target="../printerSettings/printerSettings16.bin"/><Relationship Id="rId7" Type="http://schemas.openxmlformats.org/officeDocument/2006/relationships/image" Target="../media/image1.emf"/><Relationship Id="rId2" Type="http://schemas.openxmlformats.org/officeDocument/2006/relationships/hyperlink" Target="https://www.bfe.admin.ch/bfe/de/home/foerderung/erneuerbare-energien/marktpraemie-grosswasserkraft.html" TargetMode="External"/><Relationship Id="rId1" Type="http://schemas.openxmlformats.org/officeDocument/2006/relationships/hyperlink" Target="https://www.bfe.admin.ch/bfe/de/home/foerderung/erneuerbare-energien/marktpraemie-grosswasserkraft.html" TargetMode="External"/><Relationship Id="rId6" Type="http://schemas.openxmlformats.org/officeDocument/2006/relationships/control" Target="../activeX/activeX13.xml"/><Relationship Id="rId5" Type="http://schemas.openxmlformats.org/officeDocument/2006/relationships/vmlDrawing" Target="../drawings/vmlDrawing11.vml"/><Relationship Id="rId10" Type="http://schemas.openxmlformats.org/officeDocument/2006/relationships/comments" Target="../comments11.xml"/><Relationship Id="rId4" Type="http://schemas.openxmlformats.org/officeDocument/2006/relationships/drawing" Target="../drawings/drawing8.xml"/><Relationship Id="rId9" Type="http://schemas.openxmlformats.org/officeDocument/2006/relationships/image" Target="../media/image2.emf"/></Relationships>
</file>

<file path=xl/worksheets/_rels/sheet17.xml.rels><?xml version="1.0" encoding="UTF-8" standalone="yes"?>
<Relationships xmlns="http://schemas.openxmlformats.org/package/2006/relationships"><Relationship Id="rId8" Type="http://schemas.openxmlformats.org/officeDocument/2006/relationships/control" Target="../activeX/activeX16.xml"/><Relationship Id="rId3" Type="http://schemas.openxmlformats.org/officeDocument/2006/relationships/printerSettings" Target="../printerSettings/printerSettings17.bin"/><Relationship Id="rId7" Type="http://schemas.openxmlformats.org/officeDocument/2006/relationships/image" Target="../media/image1.emf"/><Relationship Id="rId2" Type="http://schemas.openxmlformats.org/officeDocument/2006/relationships/hyperlink" Target="https://www.bfe.admin.ch/bfe/de/home/foerderung/erneuerbare-energien/marktpraemie-grosswasserkraft.html" TargetMode="External"/><Relationship Id="rId1" Type="http://schemas.openxmlformats.org/officeDocument/2006/relationships/hyperlink" Target="https://www.bfe.admin.ch/bfe/de/home/foerderung/erneuerbare-energien/marktpraemie-grosswasserkraft.html" TargetMode="External"/><Relationship Id="rId6" Type="http://schemas.openxmlformats.org/officeDocument/2006/relationships/control" Target="../activeX/activeX15.xml"/><Relationship Id="rId5" Type="http://schemas.openxmlformats.org/officeDocument/2006/relationships/vmlDrawing" Target="../drawings/vmlDrawing12.vml"/><Relationship Id="rId10" Type="http://schemas.openxmlformats.org/officeDocument/2006/relationships/comments" Target="../comments12.xml"/><Relationship Id="rId4" Type="http://schemas.openxmlformats.org/officeDocument/2006/relationships/drawing" Target="../drawings/drawing9.xml"/><Relationship Id="rId9" Type="http://schemas.openxmlformats.org/officeDocument/2006/relationships/image" Target="../media/image2.emf"/></Relationships>
</file>

<file path=xl/worksheets/_rels/sheet18.xml.rels><?xml version="1.0" encoding="UTF-8" standalone="yes"?>
<Relationships xmlns="http://schemas.openxmlformats.org/package/2006/relationships"><Relationship Id="rId8" Type="http://schemas.openxmlformats.org/officeDocument/2006/relationships/control" Target="../activeX/activeX18.xml"/><Relationship Id="rId3" Type="http://schemas.openxmlformats.org/officeDocument/2006/relationships/printerSettings" Target="../printerSettings/printerSettings18.bin"/><Relationship Id="rId7" Type="http://schemas.openxmlformats.org/officeDocument/2006/relationships/image" Target="../media/image1.emf"/><Relationship Id="rId2" Type="http://schemas.openxmlformats.org/officeDocument/2006/relationships/hyperlink" Target="https://www.bfe.admin.ch/bfe/de/home/foerderung/erneuerbare-energien/marktpraemie-grosswasserkraft.html" TargetMode="External"/><Relationship Id="rId1" Type="http://schemas.openxmlformats.org/officeDocument/2006/relationships/hyperlink" Target="https://www.bfe.admin.ch/bfe/de/home/foerderung/erneuerbare-energien/marktpraemie-grosswasserkraft.html" TargetMode="External"/><Relationship Id="rId6" Type="http://schemas.openxmlformats.org/officeDocument/2006/relationships/control" Target="../activeX/activeX17.xml"/><Relationship Id="rId5" Type="http://schemas.openxmlformats.org/officeDocument/2006/relationships/vmlDrawing" Target="../drawings/vmlDrawing13.vml"/><Relationship Id="rId10" Type="http://schemas.openxmlformats.org/officeDocument/2006/relationships/comments" Target="../comments13.xml"/><Relationship Id="rId4" Type="http://schemas.openxmlformats.org/officeDocument/2006/relationships/drawing" Target="../drawings/drawing10.xml"/><Relationship Id="rId9" Type="http://schemas.openxmlformats.org/officeDocument/2006/relationships/image" Target="../media/image2.emf"/></Relationships>
</file>

<file path=xl/worksheets/_rels/sheet19.xml.rels><?xml version="1.0" encoding="UTF-8" standalone="yes"?>
<Relationships xmlns="http://schemas.openxmlformats.org/package/2006/relationships"><Relationship Id="rId8" Type="http://schemas.openxmlformats.org/officeDocument/2006/relationships/control" Target="../activeX/activeX20.xml"/><Relationship Id="rId3" Type="http://schemas.openxmlformats.org/officeDocument/2006/relationships/printerSettings" Target="../printerSettings/printerSettings19.bin"/><Relationship Id="rId7" Type="http://schemas.openxmlformats.org/officeDocument/2006/relationships/image" Target="../media/image1.emf"/><Relationship Id="rId2" Type="http://schemas.openxmlformats.org/officeDocument/2006/relationships/hyperlink" Target="https://www.bfe.admin.ch/bfe/de/home/foerderung/erneuerbare-energien/marktpraemie-grosswasserkraft.html" TargetMode="External"/><Relationship Id="rId1" Type="http://schemas.openxmlformats.org/officeDocument/2006/relationships/hyperlink" Target="https://www.bfe.admin.ch/bfe/de/home/foerderung/erneuerbare-energien/marktpraemie-grosswasserkraft.html" TargetMode="External"/><Relationship Id="rId6" Type="http://schemas.openxmlformats.org/officeDocument/2006/relationships/control" Target="../activeX/activeX19.xml"/><Relationship Id="rId5" Type="http://schemas.openxmlformats.org/officeDocument/2006/relationships/vmlDrawing" Target="../drawings/vmlDrawing14.vml"/><Relationship Id="rId10" Type="http://schemas.openxmlformats.org/officeDocument/2006/relationships/comments" Target="../comments14.xml"/><Relationship Id="rId4" Type="http://schemas.openxmlformats.org/officeDocument/2006/relationships/drawing" Target="../drawings/drawing11.xml"/><Relationship Id="rId9" Type="http://schemas.openxmlformats.org/officeDocument/2006/relationships/image" Target="../media/image2.emf"/></Relationships>
</file>

<file path=xl/worksheets/_rels/sheet2.xml.rels><?xml version="1.0" encoding="UTF-8" standalone="yes"?>
<Relationships xmlns="http://schemas.openxmlformats.org/package/2006/relationships"><Relationship Id="rId2" Type="http://schemas.openxmlformats.org/officeDocument/2006/relationships/customProperty" Target="../customProperty2.bin"/><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8" Type="http://schemas.openxmlformats.org/officeDocument/2006/relationships/control" Target="../activeX/activeX22.xml"/><Relationship Id="rId3" Type="http://schemas.openxmlformats.org/officeDocument/2006/relationships/printerSettings" Target="../printerSettings/printerSettings20.bin"/><Relationship Id="rId7" Type="http://schemas.openxmlformats.org/officeDocument/2006/relationships/image" Target="../media/image1.emf"/><Relationship Id="rId2" Type="http://schemas.openxmlformats.org/officeDocument/2006/relationships/hyperlink" Target="https://www.bfe.admin.ch/bfe/de/home/foerderung/erneuerbare-energien/marktpraemie-grosswasserkraft.html" TargetMode="External"/><Relationship Id="rId1" Type="http://schemas.openxmlformats.org/officeDocument/2006/relationships/hyperlink" Target="https://www.bfe.admin.ch/bfe/de/home/foerderung/erneuerbare-energien/marktpraemie-grosswasserkraft.html" TargetMode="External"/><Relationship Id="rId6" Type="http://schemas.openxmlformats.org/officeDocument/2006/relationships/control" Target="../activeX/activeX21.xml"/><Relationship Id="rId5" Type="http://schemas.openxmlformats.org/officeDocument/2006/relationships/vmlDrawing" Target="../drawings/vmlDrawing15.vml"/><Relationship Id="rId10" Type="http://schemas.openxmlformats.org/officeDocument/2006/relationships/comments" Target="../comments15.xml"/><Relationship Id="rId4" Type="http://schemas.openxmlformats.org/officeDocument/2006/relationships/drawing" Target="../drawings/drawing12.xml"/><Relationship Id="rId9" Type="http://schemas.openxmlformats.org/officeDocument/2006/relationships/image" Target="../media/image2.emf"/></Relationships>
</file>

<file path=xl/worksheets/_rels/sheet21.xml.rels><?xml version="1.0" encoding="UTF-8" standalone="yes"?>
<Relationships xmlns="http://schemas.openxmlformats.org/package/2006/relationships"><Relationship Id="rId8" Type="http://schemas.openxmlformats.org/officeDocument/2006/relationships/control" Target="../activeX/activeX24.xml"/><Relationship Id="rId3" Type="http://schemas.openxmlformats.org/officeDocument/2006/relationships/printerSettings" Target="../printerSettings/printerSettings21.bin"/><Relationship Id="rId7" Type="http://schemas.openxmlformats.org/officeDocument/2006/relationships/image" Target="../media/image1.emf"/><Relationship Id="rId2" Type="http://schemas.openxmlformats.org/officeDocument/2006/relationships/hyperlink" Target="https://www.bfe.admin.ch/bfe/de/home/foerderung/erneuerbare-energien/marktpraemie-grosswasserkraft.html" TargetMode="External"/><Relationship Id="rId1" Type="http://schemas.openxmlformats.org/officeDocument/2006/relationships/hyperlink" Target="https://www.bfe.admin.ch/bfe/de/home/foerderung/erneuerbare-energien/marktpraemie-grosswasserkraft.html" TargetMode="External"/><Relationship Id="rId6" Type="http://schemas.openxmlformats.org/officeDocument/2006/relationships/control" Target="../activeX/activeX23.xml"/><Relationship Id="rId5" Type="http://schemas.openxmlformats.org/officeDocument/2006/relationships/vmlDrawing" Target="../drawings/vmlDrawing16.vml"/><Relationship Id="rId10" Type="http://schemas.openxmlformats.org/officeDocument/2006/relationships/comments" Target="../comments16.xml"/><Relationship Id="rId4" Type="http://schemas.openxmlformats.org/officeDocument/2006/relationships/drawing" Target="../drawings/drawing13.xml"/><Relationship Id="rId9" Type="http://schemas.openxmlformats.org/officeDocument/2006/relationships/image" Target="../media/image2.emf"/></Relationships>
</file>

<file path=xl/worksheets/_rels/sheet22.xml.rels><?xml version="1.0" encoding="UTF-8" standalone="yes"?>
<Relationships xmlns="http://schemas.openxmlformats.org/package/2006/relationships"><Relationship Id="rId8" Type="http://schemas.openxmlformats.org/officeDocument/2006/relationships/control" Target="../activeX/activeX26.xml"/><Relationship Id="rId3" Type="http://schemas.openxmlformats.org/officeDocument/2006/relationships/printerSettings" Target="../printerSettings/printerSettings22.bin"/><Relationship Id="rId7" Type="http://schemas.openxmlformats.org/officeDocument/2006/relationships/image" Target="../media/image1.emf"/><Relationship Id="rId2" Type="http://schemas.openxmlformats.org/officeDocument/2006/relationships/hyperlink" Target="https://www.bfe.admin.ch/bfe/de/home/foerderung/erneuerbare-energien/marktpraemie-grosswasserkraft.html" TargetMode="External"/><Relationship Id="rId1" Type="http://schemas.openxmlformats.org/officeDocument/2006/relationships/hyperlink" Target="https://www.bfe.admin.ch/bfe/de/home/foerderung/erneuerbare-energien/marktpraemie-grosswasserkraft.html" TargetMode="External"/><Relationship Id="rId6" Type="http://schemas.openxmlformats.org/officeDocument/2006/relationships/control" Target="../activeX/activeX25.xml"/><Relationship Id="rId5" Type="http://schemas.openxmlformats.org/officeDocument/2006/relationships/vmlDrawing" Target="../drawings/vmlDrawing17.vml"/><Relationship Id="rId10" Type="http://schemas.openxmlformats.org/officeDocument/2006/relationships/comments" Target="../comments17.xml"/><Relationship Id="rId4" Type="http://schemas.openxmlformats.org/officeDocument/2006/relationships/drawing" Target="../drawings/drawing14.xml"/><Relationship Id="rId9" Type="http://schemas.openxmlformats.org/officeDocument/2006/relationships/image" Target="../media/image2.emf"/></Relationships>
</file>

<file path=xl/worksheets/_rels/sheet23.xml.rels><?xml version="1.0" encoding="UTF-8" standalone="yes"?>
<Relationships xmlns="http://schemas.openxmlformats.org/package/2006/relationships"><Relationship Id="rId8" Type="http://schemas.openxmlformats.org/officeDocument/2006/relationships/control" Target="../activeX/activeX28.xml"/><Relationship Id="rId3" Type="http://schemas.openxmlformats.org/officeDocument/2006/relationships/printerSettings" Target="../printerSettings/printerSettings23.bin"/><Relationship Id="rId7" Type="http://schemas.openxmlformats.org/officeDocument/2006/relationships/image" Target="../media/image1.emf"/><Relationship Id="rId2" Type="http://schemas.openxmlformats.org/officeDocument/2006/relationships/hyperlink" Target="https://www.bfe.admin.ch/bfe/de/home/foerderung/erneuerbare-energien/marktpraemie-grosswasserkraft.html" TargetMode="External"/><Relationship Id="rId1" Type="http://schemas.openxmlformats.org/officeDocument/2006/relationships/hyperlink" Target="https://www.bfe.admin.ch/bfe/de/home/foerderung/erneuerbare-energien/marktpraemie-grosswasserkraft.html" TargetMode="External"/><Relationship Id="rId6" Type="http://schemas.openxmlformats.org/officeDocument/2006/relationships/control" Target="../activeX/activeX27.xml"/><Relationship Id="rId5" Type="http://schemas.openxmlformats.org/officeDocument/2006/relationships/vmlDrawing" Target="../drawings/vmlDrawing18.vml"/><Relationship Id="rId10" Type="http://schemas.openxmlformats.org/officeDocument/2006/relationships/comments" Target="../comments18.xml"/><Relationship Id="rId4" Type="http://schemas.openxmlformats.org/officeDocument/2006/relationships/drawing" Target="../drawings/drawing15.xml"/><Relationship Id="rId9" Type="http://schemas.openxmlformats.org/officeDocument/2006/relationships/image" Target="../media/image2.emf"/></Relationships>
</file>

<file path=xl/worksheets/_rels/sheet24.xml.rels><?xml version="1.0" encoding="UTF-8" standalone="yes"?>
<Relationships xmlns="http://schemas.openxmlformats.org/package/2006/relationships"><Relationship Id="rId8" Type="http://schemas.openxmlformats.org/officeDocument/2006/relationships/control" Target="../activeX/activeX30.xml"/><Relationship Id="rId3" Type="http://schemas.openxmlformats.org/officeDocument/2006/relationships/printerSettings" Target="../printerSettings/printerSettings24.bin"/><Relationship Id="rId7" Type="http://schemas.openxmlformats.org/officeDocument/2006/relationships/image" Target="../media/image1.emf"/><Relationship Id="rId2" Type="http://schemas.openxmlformats.org/officeDocument/2006/relationships/hyperlink" Target="https://www.bfe.admin.ch/bfe/de/home/foerderung/erneuerbare-energien/marktpraemie-grosswasserkraft.html" TargetMode="External"/><Relationship Id="rId1" Type="http://schemas.openxmlformats.org/officeDocument/2006/relationships/hyperlink" Target="https://www.bfe.admin.ch/bfe/de/home/foerderung/erneuerbare-energien/marktpraemie-grosswasserkraft.html" TargetMode="External"/><Relationship Id="rId6" Type="http://schemas.openxmlformats.org/officeDocument/2006/relationships/control" Target="../activeX/activeX29.xml"/><Relationship Id="rId5" Type="http://schemas.openxmlformats.org/officeDocument/2006/relationships/vmlDrawing" Target="../drawings/vmlDrawing19.vml"/><Relationship Id="rId10" Type="http://schemas.openxmlformats.org/officeDocument/2006/relationships/comments" Target="../comments19.xml"/><Relationship Id="rId4" Type="http://schemas.openxmlformats.org/officeDocument/2006/relationships/drawing" Target="../drawings/drawing16.xml"/><Relationship Id="rId9" Type="http://schemas.openxmlformats.org/officeDocument/2006/relationships/image" Target="../media/image2.emf"/></Relationships>
</file>

<file path=xl/worksheets/_rels/sheet25.xml.rels><?xml version="1.0" encoding="UTF-8" standalone="yes"?>
<Relationships xmlns="http://schemas.openxmlformats.org/package/2006/relationships"><Relationship Id="rId8" Type="http://schemas.openxmlformats.org/officeDocument/2006/relationships/control" Target="../activeX/activeX32.xml"/><Relationship Id="rId3" Type="http://schemas.openxmlformats.org/officeDocument/2006/relationships/printerSettings" Target="../printerSettings/printerSettings25.bin"/><Relationship Id="rId7" Type="http://schemas.openxmlformats.org/officeDocument/2006/relationships/image" Target="../media/image1.emf"/><Relationship Id="rId2" Type="http://schemas.openxmlformats.org/officeDocument/2006/relationships/hyperlink" Target="https://www.bfe.admin.ch/bfe/de/home/foerderung/erneuerbare-energien/marktpraemie-grosswasserkraft.html" TargetMode="External"/><Relationship Id="rId1" Type="http://schemas.openxmlformats.org/officeDocument/2006/relationships/hyperlink" Target="https://www.bfe.admin.ch/bfe/de/home/foerderung/erneuerbare-energien/marktpraemie-grosswasserkraft.html" TargetMode="External"/><Relationship Id="rId6" Type="http://schemas.openxmlformats.org/officeDocument/2006/relationships/control" Target="../activeX/activeX31.xml"/><Relationship Id="rId5" Type="http://schemas.openxmlformats.org/officeDocument/2006/relationships/vmlDrawing" Target="../drawings/vmlDrawing20.vml"/><Relationship Id="rId10" Type="http://schemas.openxmlformats.org/officeDocument/2006/relationships/comments" Target="../comments20.xml"/><Relationship Id="rId4" Type="http://schemas.openxmlformats.org/officeDocument/2006/relationships/drawing" Target="../drawings/drawing17.xml"/><Relationship Id="rId9" Type="http://schemas.openxmlformats.org/officeDocument/2006/relationships/image" Target="../media/image2.emf"/></Relationships>
</file>

<file path=xl/worksheets/_rels/sheet26.xml.rels><?xml version="1.0" encoding="UTF-8" standalone="yes"?>
<Relationships xmlns="http://schemas.openxmlformats.org/package/2006/relationships"><Relationship Id="rId8" Type="http://schemas.openxmlformats.org/officeDocument/2006/relationships/control" Target="../activeX/activeX34.xml"/><Relationship Id="rId3" Type="http://schemas.openxmlformats.org/officeDocument/2006/relationships/printerSettings" Target="../printerSettings/printerSettings26.bin"/><Relationship Id="rId7" Type="http://schemas.openxmlformats.org/officeDocument/2006/relationships/image" Target="../media/image1.emf"/><Relationship Id="rId2" Type="http://schemas.openxmlformats.org/officeDocument/2006/relationships/hyperlink" Target="https://www.bfe.admin.ch/bfe/de/home/foerderung/erneuerbare-energien/marktpraemie-grosswasserkraft.html" TargetMode="External"/><Relationship Id="rId1" Type="http://schemas.openxmlformats.org/officeDocument/2006/relationships/hyperlink" Target="https://www.bfe.admin.ch/bfe/de/home/foerderung/erneuerbare-energien/marktpraemie-grosswasserkraft.html" TargetMode="External"/><Relationship Id="rId6" Type="http://schemas.openxmlformats.org/officeDocument/2006/relationships/control" Target="../activeX/activeX33.xml"/><Relationship Id="rId5" Type="http://schemas.openxmlformats.org/officeDocument/2006/relationships/vmlDrawing" Target="../drawings/vmlDrawing21.vml"/><Relationship Id="rId10" Type="http://schemas.openxmlformats.org/officeDocument/2006/relationships/comments" Target="../comments21.xml"/><Relationship Id="rId4" Type="http://schemas.openxmlformats.org/officeDocument/2006/relationships/drawing" Target="../drawings/drawing18.xml"/><Relationship Id="rId9" Type="http://schemas.openxmlformats.org/officeDocument/2006/relationships/image" Target="../media/image2.emf"/></Relationships>
</file>

<file path=xl/worksheets/_rels/sheet27.xml.rels><?xml version="1.0" encoding="UTF-8" standalone="yes"?>
<Relationships xmlns="http://schemas.openxmlformats.org/package/2006/relationships"><Relationship Id="rId8" Type="http://schemas.openxmlformats.org/officeDocument/2006/relationships/control" Target="../activeX/activeX36.xml"/><Relationship Id="rId3" Type="http://schemas.openxmlformats.org/officeDocument/2006/relationships/printerSettings" Target="../printerSettings/printerSettings27.bin"/><Relationship Id="rId7" Type="http://schemas.openxmlformats.org/officeDocument/2006/relationships/image" Target="../media/image1.emf"/><Relationship Id="rId2" Type="http://schemas.openxmlformats.org/officeDocument/2006/relationships/hyperlink" Target="https://www.bfe.admin.ch/bfe/de/home/foerderung/erneuerbare-energien/marktpraemie-grosswasserkraft.html" TargetMode="External"/><Relationship Id="rId1" Type="http://schemas.openxmlformats.org/officeDocument/2006/relationships/hyperlink" Target="https://www.bfe.admin.ch/bfe/de/home/foerderung/erneuerbare-energien/marktpraemie-grosswasserkraft.html" TargetMode="External"/><Relationship Id="rId6" Type="http://schemas.openxmlformats.org/officeDocument/2006/relationships/control" Target="../activeX/activeX35.xml"/><Relationship Id="rId5" Type="http://schemas.openxmlformats.org/officeDocument/2006/relationships/vmlDrawing" Target="../drawings/vmlDrawing22.vml"/><Relationship Id="rId10" Type="http://schemas.openxmlformats.org/officeDocument/2006/relationships/comments" Target="../comments22.xml"/><Relationship Id="rId4" Type="http://schemas.openxmlformats.org/officeDocument/2006/relationships/drawing" Target="../drawings/drawing19.xml"/><Relationship Id="rId9" Type="http://schemas.openxmlformats.org/officeDocument/2006/relationships/image" Target="../media/image2.emf"/></Relationships>
</file>

<file path=xl/worksheets/_rels/sheet28.xml.rels><?xml version="1.0" encoding="UTF-8" standalone="yes"?>
<Relationships xmlns="http://schemas.openxmlformats.org/package/2006/relationships"><Relationship Id="rId8" Type="http://schemas.openxmlformats.org/officeDocument/2006/relationships/control" Target="../activeX/activeX38.xml"/><Relationship Id="rId3" Type="http://schemas.openxmlformats.org/officeDocument/2006/relationships/printerSettings" Target="../printerSettings/printerSettings28.bin"/><Relationship Id="rId7" Type="http://schemas.openxmlformats.org/officeDocument/2006/relationships/image" Target="../media/image1.emf"/><Relationship Id="rId2" Type="http://schemas.openxmlformats.org/officeDocument/2006/relationships/hyperlink" Target="https://www.bfe.admin.ch/bfe/de/home/foerderung/erneuerbare-energien/marktpraemie-grosswasserkraft.html" TargetMode="External"/><Relationship Id="rId1" Type="http://schemas.openxmlformats.org/officeDocument/2006/relationships/hyperlink" Target="https://www.bfe.admin.ch/bfe/de/home/foerderung/erneuerbare-energien/marktpraemie-grosswasserkraft.html" TargetMode="External"/><Relationship Id="rId6" Type="http://schemas.openxmlformats.org/officeDocument/2006/relationships/control" Target="../activeX/activeX37.xml"/><Relationship Id="rId5" Type="http://schemas.openxmlformats.org/officeDocument/2006/relationships/vmlDrawing" Target="../drawings/vmlDrawing23.vml"/><Relationship Id="rId10" Type="http://schemas.openxmlformats.org/officeDocument/2006/relationships/comments" Target="../comments23.xml"/><Relationship Id="rId4" Type="http://schemas.openxmlformats.org/officeDocument/2006/relationships/drawing" Target="../drawings/drawing20.xml"/><Relationship Id="rId9" Type="http://schemas.openxmlformats.org/officeDocument/2006/relationships/image" Target="../media/image2.emf"/></Relationships>
</file>

<file path=xl/worksheets/_rels/sheet29.xml.rels><?xml version="1.0" encoding="UTF-8" standalone="yes"?>
<Relationships xmlns="http://schemas.openxmlformats.org/package/2006/relationships"><Relationship Id="rId8" Type="http://schemas.openxmlformats.org/officeDocument/2006/relationships/control" Target="../activeX/activeX40.xml"/><Relationship Id="rId3" Type="http://schemas.openxmlformats.org/officeDocument/2006/relationships/printerSettings" Target="../printerSettings/printerSettings29.bin"/><Relationship Id="rId7" Type="http://schemas.openxmlformats.org/officeDocument/2006/relationships/image" Target="../media/image1.emf"/><Relationship Id="rId2" Type="http://schemas.openxmlformats.org/officeDocument/2006/relationships/hyperlink" Target="https://www.bfe.admin.ch/bfe/de/home/foerderung/erneuerbare-energien/marktpraemie-grosswasserkraft.html" TargetMode="External"/><Relationship Id="rId1" Type="http://schemas.openxmlformats.org/officeDocument/2006/relationships/hyperlink" Target="https://www.bfe.admin.ch/bfe/de/home/foerderung/erneuerbare-energien/marktpraemie-grosswasserkraft.html" TargetMode="External"/><Relationship Id="rId6" Type="http://schemas.openxmlformats.org/officeDocument/2006/relationships/control" Target="../activeX/activeX39.xml"/><Relationship Id="rId5" Type="http://schemas.openxmlformats.org/officeDocument/2006/relationships/vmlDrawing" Target="../drawings/vmlDrawing24.vml"/><Relationship Id="rId10" Type="http://schemas.openxmlformats.org/officeDocument/2006/relationships/comments" Target="../comments24.xml"/><Relationship Id="rId4" Type="http://schemas.openxmlformats.org/officeDocument/2006/relationships/drawing" Target="../drawings/drawing21.xml"/><Relationship Id="rId9" Type="http://schemas.openxmlformats.org/officeDocument/2006/relationships/image" Target="../media/image2.emf"/></Relationships>
</file>

<file path=xl/worksheets/_rels/sheet3.xml.rels><?xml version="1.0" encoding="UTF-8" standalone="yes"?>
<Relationships xmlns="http://schemas.openxmlformats.org/package/2006/relationships"><Relationship Id="rId2" Type="http://schemas.openxmlformats.org/officeDocument/2006/relationships/customProperty" Target="../customProperty3.bin"/><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8" Type="http://schemas.openxmlformats.org/officeDocument/2006/relationships/control" Target="../activeX/activeX42.xml"/><Relationship Id="rId3" Type="http://schemas.openxmlformats.org/officeDocument/2006/relationships/printerSettings" Target="../printerSettings/printerSettings30.bin"/><Relationship Id="rId7" Type="http://schemas.openxmlformats.org/officeDocument/2006/relationships/image" Target="../media/image1.emf"/><Relationship Id="rId2" Type="http://schemas.openxmlformats.org/officeDocument/2006/relationships/hyperlink" Target="https://www.bfe.admin.ch/bfe/de/home/foerderung/erneuerbare-energien/marktpraemie-grosswasserkraft.html" TargetMode="External"/><Relationship Id="rId1" Type="http://schemas.openxmlformats.org/officeDocument/2006/relationships/hyperlink" Target="https://www.bfe.admin.ch/bfe/de/home/foerderung/erneuerbare-energien/marktpraemie-grosswasserkraft.html" TargetMode="External"/><Relationship Id="rId6" Type="http://schemas.openxmlformats.org/officeDocument/2006/relationships/control" Target="../activeX/activeX41.xml"/><Relationship Id="rId5" Type="http://schemas.openxmlformats.org/officeDocument/2006/relationships/vmlDrawing" Target="../drawings/vmlDrawing25.vml"/><Relationship Id="rId10" Type="http://schemas.openxmlformats.org/officeDocument/2006/relationships/comments" Target="../comments25.xml"/><Relationship Id="rId4" Type="http://schemas.openxmlformats.org/officeDocument/2006/relationships/drawing" Target="../drawings/drawing22.xml"/><Relationship Id="rId9" Type="http://schemas.openxmlformats.org/officeDocument/2006/relationships/image" Target="../media/image2.emf"/></Relationships>
</file>

<file path=xl/worksheets/_rels/sheet31.xml.rels><?xml version="1.0" encoding="UTF-8" standalone="yes"?>
<Relationships xmlns="http://schemas.openxmlformats.org/package/2006/relationships"><Relationship Id="rId8" Type="http://schemas.openxmlformats.org/officeDocument/2006/relationships/control" Target="../activeX/activeX44.xml"/><Relationship Id="rId3" Type="http://schemas.openxmlformats.org/officeDocument/2006/relationships/printerSettings" Target="../printerSettings/printerSettings31.bin"/><Relationship Id="rId7" Type="http://schemas.openxmlformats.org/officeDocument/2006/relationships/image" Target="../media/image1.emf"/><Relationship Id="rId2" Type="http://schemas.openxmlformats.org/officeDocument/2006/relationships/hyperlink" Target="https://www.bfe.admin.ch/bfe/de/home/foerderung/erneuerbare-energien/marktpraemie-grosswasserkraft.html" TargetMode="External"/><Relationship Id="rId1" Type="http://schemas.openxmlformats.org/officeDocument/2006/relationships/hyperlink" Target="https://www.bfe.admin.ch/bfe/de/home/foerderung/erneuerbare-energien/marktpraemie-grosswasserkraft.html" TargetMode="External"/><Relationship Id="rId6" Type="http://schemas.openxmlformats.org/officeDocument/2006/relationships/control" Target="../activeX/activeX43.xml"/><Relationship Id="rId5" Type="http://schemas.openxmlformats.org/officeDocument/2006/relationships/vmlDrawing" Target="../drawings/vmlDrawing26.vml"/><Relationship Id="rId10" Type="http://schemas.openxmlformats.org/officeDocument/2006/relationships/comments" Target="../comments26.xml"/><Relationship Id="rId4" Type="http://schemas.openxmlformats.org/officeDocument/2006/relationships/drawing" Target="../drawings/drawing23.xml"/><Relationship Id="rId9" Type="http://schemas.openxmlformats.org/officeDocument/2006/relationships/image" Target="../media/image2.emf"/></Relationships>
</file>

<file path=xl/worksheets/_rels/sheet32.xml.rels><?xml version="1.0" encoding="UTF-8" standalone="yes"?>
<Relationships xmlns="http://schemas.openxmlformats.org/package/2006/relationships"><Relationship Id="rId8" Type="http://schemas.openxmlformats.org/officeDocument/2006/relationships/control" Target="../activeX/activeX46.xml"/><Relationship Id="rId3" Type="http://schemas.openxmlformats.org/officeDocument/2006/relationships/printerSettings" Target="../printerSettings/printerSettings32.bin"/><Relationship Id="rId7" Type="http://schemas.openxmlformats.org/officeDocument/2006/relationships/image" Target="../media/image1.emf"/><Relationship Id="rId2" Type="http://schemas.openxmlformats.org/officeDocument/2006/relationships/hyperlink" Target="https://www.bfe.admin.ch/bfe/de/home/foerderung/erneuerbare-energien/marktpraemie-grosswasserkraft.html" TargetMode="External"/><Relationship Id="rId1" Type="http://schemas.openxmlformats.org/officeDocument/2006/relationships/hyperlink" Target="https://www.bfe.admin.ch/bfe/de/home/foerderung/erneuerbare-energien/marktpraemie-grosswasserkraft.html" TargetMode="External"/><Relationship Id="rId6" Type="http://schemas.openxmlformats.org/officeDocument/2006/relationships/control" Target="../activeX/activeX45.xml"/><Relationship Id="rId5" Type="http://schemas.openxmlformats.org/officeDocument/2006/relationships/vmlDrawing" Target="../drawings/vmlDrawing27.vml"/><Relationship Id="rId10" Type="http://schemas.openxmlformats.org/officeDocument/2006/relationships/comments" Target="../comments27.xml"/><Relationship Id="rId4" Type="http://schemas.openxmlformats.org/officeDocument/2006/relationships/drawing" Target="../drawings/drawing24.xml"/><Relationship Id="rId9" Type="http://schemas.openxmlformats.org/officeDocument/2006/relationships/image" Target="../media/image2.emf"/></Relationships>
</file>

<file path=xl/worksheets/_rels/sheet33.xml.rels><?xml version="1.0" encoding="UTF-8" standalone="yes"?>
<Relationships xmlns="http://schemas.openxmlformats.org/package/2006/relationships"><Relationship Id="rId8" Type="http://schemas.openxmlformats.org/officeDocument/2006/relationships/control" Target="../activeX/activeX48.xml"/><Relationship Id="rId3" Type="http://schemas.openxmlformats.org/officeDocument/2006/relationships/printerSettings" Target="../printerSettings/printerSettings33.bin"/><Relationship Id="rId7" Type="http://schemas.openxmlformats.org/officeDocument/2006/relationships/image" Target="../media/image1.emf"/><Relationship Id="rId2" Type="http://schemas.openxmlformats.org/officeDocument/2006/relationships/hyperlink" Target="https://www.bfe.admin.ch/bfe/de/home/foerderung/erneuerbare-energien/marktpraemie-grosswasserkraft.html" TargetMode="External"/><Relationship Id="rId1" Type="http://schemas.openxmlformats.org/officeDocument/2006/relationships/hyperlink" Target="https://www.bfe.admin.ch/bfe/de/home/foerderung/erneuerbare-energien/marktpraemie-grosswasserkraft.html" TargetMode="External"/><Relationship Id="rId6" Type="http://schemas.openxmlformats.org/officeDocument/2006/relationships/control" Target="../activeX/activeX47.xml"/><Relationship Id="rId5" Type="http://schemas.openxmlformats.org/officeDocument/2006/relationships/vmlDrawing" Target="../drawings/vmlDrawing28.vml"/><Relationship Id="rId10" Type="http://schemas.openxmlformats.org/officeDocument/2006/relationships/comments" Target="../comments28.xml"/><Relationship Id="rId4" Type="http://schemas.openxmlformats.org/officeDocument/2006/relationships/drawing" Target="../drawings/drawing25.xml"/><Relationship Id="rId9" Type="http://schemas.openxmlformats.org/officeDocument/2006/relationships/image" Target="../media/image2.emf"/></Relationships>
</file>

<file path=xl/worksheets/_rels/sheet34.xml.rels><?xml version="1.0" encoding="UTF-8" standalone="yes"?>
<Relationships xmlns="http://schemas.openxmlformats.org/package/2006/relationships"><Relationship Id="rId8" Type="http://schemas.openxmlformats.org/officeDocument/2006/relationships/control" Target="../activeX/activeX50.xml"/><Relationship Id="rId3" Type="http://schemas.openxmlformats.org/officeDocument/2006/relationships/printerSettings" Target="../printerSettings/printerSettings34.bin"/><Relationship Id="rId7" Type="http://schemas.openxmlformats.org/officeDocument/2006/relationships/image" Target="../media/image1.emf"/><Relationship Id="rId2" Type="http://schemas.openxmlformats.org/officeDocument/2006/relationships/hyperlink" Target="https://www.bfe.admin.ch/bfe/de/home/foerderung/erneuerbare-energien/marktpraemie-grosswasserkraft.html" TargetMode="External"/><Relationship Id="rId1" Type="http://schemas.openxmlformats.org/officeDocument/2006/relationships/hyperlink" Target="https://www.bfe.admin.ch/bfe/de/home/foerderung/erneuerbare-energien/marktpraemie-grosswasserkraft.html" TargetMode="External"/><Relationship Id="rId6" Type="http://schemas.openxmlformats.org/officeDocument/2006/relationships/control" Target="../activeX/activeX49.xml"/><Relationship Id="rId5" Type="http://schemas.openxmlformats.org/officeDocument/2006/relationships/vmlDrawing" Target="../drawings/vmlDrawing29.vml"/><Relationship Id="rId10" Type="http://schemas.openxmlformats.org/officeDocument/2006/relationships/comments" Target="../comments29.xml"/><Relationship Id="rId4" Type="http://schemas.openxmlformats.org/officeDocument/2006/relationships/drawing" Target="../drawings/drawing26.xml"/><Relationship Id="rId9" Type="http://schemas.openxmlformats.org/officeDocument/2006/relationships/image" Target="../media/image2.emf"/></Relationships>
</file>

<file path=xl/worksheets/_rels/sheet35.xml.rels><?xml version="1.0" encoding="UTF-8" standalone="yes"?>
<Relationships xmlns="http://schemas.openxmlformats.org/package/2006/relationships"><Relationship Id="rId3" Type="http://schemas.openxmlformats.org/officeDocument/2006/relationships/drawing" Target="../drawings/drawing27.xml"/><Relationship Id="rId2" Type="http://schemas.openxmlformats.org/officeDocument/2006/relationships/customProperty" Target="../customProperty11.bin"/><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8" Type="http://schemas.openxmlformats.org/officeDocument/2006/relationships/hyperlink" Target="http://www.bfe.admin.ch/marktpraemie" TargetMode="External"/><Relationship Id="rId13" Type="http://schemas.openxmlformats.org/officeDocument/2006/relationships/hyperlink" Target="http://www.bfe.admin.ch/marktpraemie" TargetMode="External"/><Relationship Id="rId18" Type="http://schemas.openxmlformats.org/officeDocument/2006/relationships/hyperlink" Target="http://www.bfe.admin.ch/marktpraemie" TargetMode="External"/><Relationship Id="rId26" Type="http://schemas.openxmlformats.org/officeDocument/2006/relationships/printerSettings" Target="../printerSettings/printerSettings4.bin"/><Relationship Id="rId3" Type="http://schemas.openxmlformats.org/officeDocument/2006/relationships/hyperlink" Target="http://www.bfe.admin.ch/marktpraemie" TargetMode="External"/><Relationship Id="rId21" Type="http://schemas.openxmlformats.org/officeDocument/2006/relationships/hyperlink" Target="http://www.bfe.admin.ch/marktpraemie" TargetMode="External"/><Relationship Id="rId7" Type="http://schemas.openxmlformats.org/officeDocument/2006/relationships/hyperlink" Target="http://www.bfe.admin.ch/marktpraemie" TargetMode="External"/><Relationship Id="rId12" Type="http://schemas.openxmlformats.org/officeDocument/2006/relationships/hyperlink" Target="http://www.bfe.admin.ch/marktpraemie" TargetMode="External"/><Relationship Id="rId17" Type="http://schemas.openxmlformats.org/officeDocument/2006/relationships/hyperlink" Target="http://www.bfe.admin.ch/marktpraemie" TargetMode="External"/><Relationship Id="rId25" Type="http://schemas.openxmlformats.org/officeDocument/2006/relationships/hyperlink" Target="http://www.bfe.admin.ch/marktpraemie" TargetMode="External"/><Relationship Id="rId2" Type="http://schemas.openxmlformats.org/officeDocument/2006/relationships/hyperlink" Target="http://www.bfe.admin.ch/marktpraemie" TargetMode="External"/><Relationship Id="rId16" Type="http://schemas.openxmlformats.org/officeDocument/2006/relationships/hyperlink" Target="http://www.bfe.admin.ch/marktpraemie" TargetMode="External"/><Relationship Id="rId20" Type="http://schemas.openxmlformats.org/officeDocument/2006/relationships/hyperlink" Target="http://www.bfe.admin.ch/marktpraemie" TargetMode="External"/><Relationship Id="rId1" Type="http://schemas.openxmlformats.org/officeDocument/2006/relationships/hyperlink" Target="http://www.bfe.admin.ch/marktpraemie" TargetMode="External"/><Relationship Id="rId6" Type="http://schemas.openxmlformats.org/officeDocument/2006/relationships/hyperlink" Target="http://www.bfe.admin.ch/marktpraemie" TargetMode="External"/><Relationship Id="rId11" Type="http://schemas.openxmlformats.org/officeDocument/2006/relationships/hyperlink" Target="http://www.bfe.admin.ch/marktpraemie" TargetMode="External"/><Relationship Id="rId24" Type="http://schemas.openxmlformats.org/officeDocument/2006/relationships/hyperlink" Target="http://www.bfe.admin.ch/marktpraemie" TargetMode="External"/><Relationship Id="rId5" Type="http://schemas.openxmlformats.org/officeDocument/2006/relationships/hyperlink" Target="http://www.bfe.admin.ch/marktpraemie" TargetMode="External"/><Relationship Id="rId15" Type="http://schemas.openxmlformats.org/officeDocument/2006/relationships/hyperlink" Target="http://www.bfe.admin.ch/marktpraemie" TargetMode="External"/><Relationship Id="rId23" Type="http://schemas.openxmlformats.org/officeDocument/2006/relationships/hyperlink" Target="http://www.bfe.admin.ch/marktpraemie" TargetMode="External"/><Relationship Id="rId10" Type="http://schemas.openxmlformats.org/officeDocument/2006/relationships/hyperlink" Target="http://www.bfe.admin.ch/marktpraemie" TargetMode="External"/><Relationship Id="rId19" Type="http://schemas.openxmlformats.org/officeDocument/2006/relationships/hyperlink" Target="http://www.bfe.admin.ch/marktpraemie" TargetMode="External"/><Relationship Id="rId4" Type="http://schemas.openxmlformats.org/officeDocument/2006/relationships/hyperlink" Target="http://www.bfe.admin.ch/marktpraemie" TargetMode="External"/><Relationship Id="rId9" Type="http://schemas.openxmlformats.org/officeDocument/2006/relationships/hyperlink" Target="http://www.bfe.admin.ch/marktpraemie" TargetMode="External"/><Relationship Id="rId14" Type="http://schemas.openxmlformats.org/officeDocument/2006/relationships/hyperlink" Target="http://www.bfe.admin.ch/marktpraemie" TargetMode="External"/><Relationship Id="rId22" Type="http://schemas.openxmlformats.org/officeDocument/2006/relationships/hyperlink" Target="http://www.bfe.admin.ch/marktpraemie" TargetMode="External"/><Relationship Id="rId27" Type="http://schemas.openxmlformats.org/officeDocument/2006/relationships/customProperty" Target="../customProperty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5.bin"/><Relationship Id="rId1" Type="http://schemas.openxmlformats.org/officeDocument/2006/relationships/printerSettings" Target="../printerSettings/printerSettings5.bin"/><Relationship Id="rId6" Type="http://schemas.microsoft.com/office/2017/10/relationships/threadedComment" Target="../threadedComments/threadedComment1.xm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customProperty" Target="../customProperty6.bin"/><Relationship Id="rId1" Type="http://schemas.openxmlformats.org/officeDocument/2006/relationships/printerSettings" Target="../printerSettings/printerSettings6.bin"/><Relationship Id="rId4" Type="http://schemas.openxmlformats.org/officeDocument/2006/relationships/comments" Target="../comments2.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customProperty" Target="../customProperty7.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customProperty" Target="../customProperty8.bin"/><Relationship Id="rId1" Type="http://schemas.openxmlformats.org/officeDocument/2006/relationships/printerSettings" Target="../printerSettings/printerSettings8.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customProperty" Target="../customProperty9.bin"/><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1">
    <tabColor theme="7" tint="0.39997558519241921"/>
    <pageSetUpPr fitToPage="1"/>
  </sheetPr>
  <dimension ref="A1:G62"/>
  <sheetViews>
    <sheetView tabSelected="1" workbookViewId="0">
      <selection activeCell="C4" sqref="C4"/>
    </sheetView>
  </sheetViews>
  <sheetFormatPr baseColWidth="10" defaultColWidth="11.44140625" defaultRowHeight="13.2" x14ac:dyDescent="0.25"/>
  <cols>
    <col min="1" max="1" width="27.5546875" style="114" customWidth="1"/>
    <col min="2" max="2" width="3.44140625" style="114" customWidth="1"/>
    <col min="3" max="3" width="80.5546875" style="114" customWidth="1"/>
    <col min="4" max="4" width="4.5546875" style="114" customWidth="1"/>
    <col min="5" max="5" width="85.88671875" style="114" customWidth="1"/>
    <col min="6" max="6" width="9.44140625" style="114" customWidth="1"/>
    <col min="7" max="7" width="15.5546875" style="114" customWidth="1"/>
    <col min="8" max="8" width="12.44140625" style="114" bestFit="1" customWidth="1"/>
    <col min="9" max="16384" width="11.44140625" style="114"/>
  </cols>
  <sheetData>
    <row r="1" spans="1:7" ht="17.399999999999999" x14ac:dyDescent="0.3">
      <c r="A1" s="67" t="str">
        <f ca="1">OFFSET(Sprachen!A3,0,B4-1,1,1)</f>
        <v>Gesuchsformular um Marktprämie für Grosswasserkraftanlagen</v>
      </c>
      <c r="B1" s="67"/>
      <c r="C1" s="67"/>
      <c r="D1" s="67"/>
      <c r="E1" s="67"/>
      <c r="F1" s="67"/>
      <c r="G1" s="67"/>
    </row>
    <row r="2" spans="1:7" s="45" customFormat="1" ht="15" customHeight="1" x14ac:dyDescent="0.3">
      <c r="A2" s="453" t="str">
        <f ca="1">VLOOKUP(_xlfn.SHEET(),Dropdown!BC7:BF15,B4+1,FALSE)</f>
        <v>Allg. Informationen</v>
      </c>
      <c r="B2" s="452"/>
      <c r="C2" s="452"/>
      <c r="D2" s="452"/>
      <c r="E2" s="452"/>
      <c r="F2" s="452"/>
      <c r="G2" s="452"/>
    </row>
    <row r="3" spans="1:7" x14ac:dyDescent="0.25">
      <c r="A3" s="43"/>
      <c r="B3" s="43"/>
      <c r="C3" s="43"/>
      <c r="D3" s="43"/>
      <c r="E3" s="43"/>
      <c r="F3" s="43"/>
      <c r="G3" s="43"/>
    </row>
    <row r="4" spans="1:7" x14ac:dyDescent="0.25">
      <c r="A4" s="43" t="str">
        <f ca="1">OFFSET(Sprachen!A5,0,B4-1,1,1)</f>
        <v>Sprache</v>
      </c>
      <c r="B4" s="43">
        <f>IF(C4="Deutsch",1,IF(C4="Italiano",3,2))</f>
        <v>1</v>
      </c>
      <c r="C4" s="455" t="s">
        <v>574</v>
      </c>
      <c r="D4" s="43"/>
      <c r="E4" s="43"/>
      <c r="F4" s="43"/>
      <c r="G4" s="43"/>
    </row>
    <row r="5" spans="1:7" x14ac:dyDescent="0.25">
      <c r="A5" s="43"/>
      <c r="B5" s="43"/>
      <c r="C5" s="43"/>
      <c r="D5" s="43"/>
      <c r="E5" s="43"/>
      <c r="F5" s="43"/>
      <c r="G5" s="43"/>
    </row>
    <row r="6" spans="1:7" x14ac:dyDescent="0.25">
      <c r="A6" s="43"/>
      <c r="B6" s="43"/>
      <c r="C6" s="43"/>
      <c r="D6" s="43"/>
      <c r="E6" s="43"/>
      <c r="F6" s="43"/>
      <c r="G6" s="43"/>
    </row>
    <row r="7" spans="1:7" ht="15" customHeight="1" x14ac:dyDescent="0.25">
      <c r="A7" s="699" t="str">
        <f ca="1">OFFSET(Sprachen!A6,0,$B$4-1,1,1)</f>
        <v>Neuerungen im Gesuchsformular</v>
      </c>
      <c r="B7" s="699"/>
      <c r="C7" s="699"/>
      <c r="D7" s="699"/>
      <c r="E7" s="699"/>
      <c r="F7" s="699"/>
      <c r="G7" s="699"/>
    </row>
    <row r="8" spans="1:7" ht="14.25" customHeight="1" x14ac:dyDescent="0.25">
      <c r="A8" s="700" t="str">
        <f ca="1">OFFSET(Sprachen!A7,0,$B$4-1,1,1)</f>
        <v>Um das Ausfüllen des Gesuchsformulars zu vereinfachen, wurden am Gesuchsformular verschiedene Änderungen vorgenommen:</v>
      </c>
      <c r="B8" s="700"/>
      <c r="C8" s="700"/>
      <c r="D8" s="700"/>
      <c r="E8" s="700"/>
      <c r="F8" s="700"/>
      <c r="G8" s="700"/>
    </row>
    <row r="9" spans="1:7" ht="17.25" customHeight="1" x14ac:dyDescent="0.25">
      <c r="A9" s="701" t="str">
        <f ca="1">OFFSET(Sprachen!A8,0,$B$4-1,1,1)</f>
        <v>• Das Formular ist neu dreisprachig. Die Sprache kann im Tabellenblatt "Allg. Informationen" ausgewählt werden.</v>
      </c>
      <c r="B9" s="702"/>
      <c r="C9" s="702"/>
      <c r="D9" s="702"/>
      <c r="E9" s="702"/>
      <c r="F9" s="702"/>
      <c r="G9" s="703"/>
    </row>
    <row r="10" spans="1:7" ht="85.5" customHeight="1" x14ac:dyDescent="0.25">
      <c r="A10" s="704" t="str">
        <f ca="1">OFFSET(Sprachen!A9,0,$B$4-1,1,1)</f>
        <v xml:space="preserve">	• Die Tabellenblätter für die einzelnen Kraftwerke müssen nur noch vom Kraftwerksbevollmächtigten vollständig ausgefüllt werden. Ist der Gesuchsteller nicht Kraftwerksbevollmächtigter, sondern nur Träger des wirtschaftlichen Risikos für einen Teil der Energie des Kraftwerks, muss er nur ganz wenige Werte ausfüllen. Alle anderen kraftwerksspezifischen Daten werden bei der Gesuchsprüfung vom BFE aus dem Gesuch des Kraftwerksbevollmächtigten übernommen.</v>
      </c>
      <c r="B10" s="705"/>
      <c r="C10" s="705"/>
      <c r="D10" s="705"/>
      <c r="E10" s="705"/>
      <c r="F10" s="705"/>
      <c r="G10" s="706"/>
    </row>
    <row r="11" spans="1:7" ht="85.5" customHeight="1" x14ac:dyDescent="0.25">
      <c r="A11" s="704" t="str">
        <f ca="1">OFFSET(Sprachen!A10,0,$B$4-1,1,1)</f>
        <v>• 	Das Gesuchsformular enthält neu eine Liste der Grosswasserkraftanlagen und Anlagenverbünde. Diese Liste ist in den Tabellenblättern zu den Kraftwerken hinterlegt. Auch ist für jede Grosswasserkraftanlage ein Kürzel aus drei Buchstaben hinterlegt. Achtung: Die Liste enthält Kraftwerke/Anlagenverbünde mit einer installierten Leistung grösser als 10 MW. Anspruch auf eine Marktprämie haben jedoch nur Grosswasserkraftanlagen oder Anlagenverbünde mit einer mittleren mechanischen Bruttoleistung grösser als 10 MW. Der Gesuchsteller muss in jedem Fall darlegen, dass die Anlagen, für die er ein Gesuch stellt, alle Anspruchsvoraussetzungen erfüllen.</v>
      </c>
      <c r="B11" s="705"/>
      <c r="C11" s="705"/>
      <c r="D11" s="705"/>
      <c r="E11" s="705"/>
      <c r="F11" s="705"/>
      <c r="G11" s="706"/>
    </row>
    <row r="12" spans="1:7" ht="45.9" customHeight="1" x14ac:dyDescent="0.25">
      <c r="A12" s="710" t="str">
        <f ca="1">OFFSET(Sprachen!A11,0,$B$4-1,1,1)</f>
        <v>• Gemäss Art. 92 Abs. 3 EnFV dürfen die Summe der Erlöse am Referenzmarkt, in der Grundversorgung und aus der Marktprämie die gesamten Gestehungskosten nicht übersteigen. Ansonsten muss die Marktprämie entsprechend reduziert werden. Die Prüfung dieser Bedingung wurde neu im Gesuchsformular im Tabellenblatt «Übersicht» umgesetzt.</v>
      </c>
      <c r="B12" s="711"/>
      <c r="C12" s="711"/>
      <c r="D12" s="711"/>
      <c r="E12" s="711"/>
      <c r="F12" s="711"/>
      <c r="G12" s="712"/>
    </row>
    <row r="13" spans="1:7" ht="12" customHeight="1" x14ac:dyDescent="0.25">
      <c r="A13" s="604"/>
      <c r="B13" s="604"/>
      <c r="C13" s="604"/>
      <c r="D13" s="604"/>
      <c r="E13" s="604"/>
      <c r="F13" s="604"/>
      <c r="G13" s="604"/>
    </row>
    <row r="14" spans="1:7" ht="16.5" customHeight="1" x14ac:dyDescent="0.25">
      <c r="A14" s="700" t="str">
        <f ca="1">OFFSET(Sprachen!A12,0,$B$4-1,1,1)</f>
        <v>Weiter sind die folgenden Punkte für das Marktprämienjahr 2024 zu beachten:</v>
      </c>
      <c r="B14" s="700"/>
      <c r="C14" s="700"/>
      <c r="D14" s="700"/>
      <c r="E14" s="700"/>
      <c r="F14" s="700"/>
      <c r="G14" s="700"/>
    </row>
    <row r="15" spans="1:7" ht="38.25" customHeight="1" x14ac:dyDescent="0.25">
      <c r="A15" s="701" t="str">
        <f ca="1">OFFSET(Sprachen!A13,0,$B$4-1,1,1)</f>
        <v xml:space="preserve">•	 Um den Vollzug der Marktprämie zu vereinfachen gelten neu alle Konzessionsleistungen, welche in der Konzession klar definiert und effektiv geschuldet sind, als unmittelbar nötige Betriebskosten und können angerechnet werden. </v>
      </c>
      <c r="B15" s="702"/>
      <c r="C15" s="702"/>
      <c r="D15" s="702"/>
      <c r="E15" s="702"/>
      <c r="F15" s="702"/>
      <c r="G15" s="703"/>
    </row>
    <row r="16" spans="1:7" ht="34.5" customHeight="1" x14ac:dyDescent="0.25">
      <c r="A16" s="704" t="str">
        <f ca="1">OFFSET(Sprachen!A14,0,$B$4-1,1,1)</f>
        <v>•	 Die marktprämienberechtige Energiemenge wird gleich bestimmt wie im Jahr 2023. Das heisst, Konzessionsenergie ist marktprämienberechtigt, Restitutionsenergie wird beim Kraftwerk, dass die Energie schuldet abgezogen und beim Kraftwerk, dem die Energie zusteht hinzugezählt. Verluste und Eigenbedarfsenergie sind nicht marktprämienberechtigt und dürfen in der im Gesuch deklarierten Nettoproduktion nicht enthalten sein.</v>
      </c>
      <c r="B16" s="705"/>
      <c r="C16" s="705"/>
      <c r="D16" s="705"/>
      <c r="E16" s="705"/>
      <c r="F16" s="705"/>
      <c r="G16" s="706"/>
    </row>
    <row r="17" spans="1:7" ht="35.25" customHeight="1" x14ac:dyDescent="0.25">
      <c r="A17" s="704" t="str">
        <f ca="1">OFFSET(Sprachen!A15,0,$B$4-1,1,1)</f>
        <v>• 	Wenn die Bewertung von Energiemengen notwendig ist, muss dies immer mit dem Referenzmarktpreis geschehen. Je nach zeitlicher Auflösung der Produktion kann der Jahresdurchschnittspreis, der Saisondurchschnitt, die Monatswerte oder die Stundenwerte des Referenzmarktpreises herangezogen werden.</v>
      </c>
      <c r="B17" s="705"/>
      <c r="C17" s="705"/>
      <c r="D17" s="705"/>
      <c r="E17" s="705"/>
      <c r="F17" s="705"/>
      <c r="G17" s="706"/>
    </row>
    <row r="18" spans="1:7" ht="43.5" customHeight="1" x14ac:dyDescent="0.25">
      <c r="A18" s="704" t="str">
        <f ca="1">OFFSET(Sprachen!A16,0,$B$4-1,1,1)</f>
        <v>• 	Zur Beurteilung, ob ein Kraftwerk ungedeckte Gestehungskosten aufweist, ist immer die Differenz zwischen den Gestehungskosten (Art. 90 EnFV) und dem Referenzmarkterlös (Art. 89 EnFV) relevant. Effektive Abnahmepreise, welche in kraftwerksscharfen Verträgen definiert sind, werden nur herangezogen, um zu beurteilen, wer das Risiko ungedeckter Gestehungskosten trägt. Wird Energie zu Gestehungskosten oder ähnlichen Konditionen weiterverkauft, geht das Risiko ungedeckter Gestehungskosten an den Käufer über.</v>
      </c>
      <c r="B18" s="705"/>
      <c r="C18" s="705"/>
      <c r="D18" s="705"/>
      <c r="E18" s="705"/>
      <c r="F18" s="705"/>
      <c r="G18" s="706"/>
    </row>
    <row r="19" spans="1:7" ht="50.25" customHeight="1" x14ac:dyDescent="0.25">
      <c r="A19" s="704" t="str">
        <f ca="1">OFFSET(Sprachen!A17,0,$B$4-1,1,1)</f>
        <v>• 	Damit ein Anlagenverbund vorliegt, müssen die Einzelanlagen ab dem Gesuchsjahr 2023 durch einen künstlichen Wasserweg miteinander verknüpft sein und gemeinsam optimiert werden. Bei alpinen Kraftwerkskomplexen, die meistens als Partnerwerk betrieben werden, ist die hydraulische Verknüpfung und gemeinsame Optimierung in der Regel gegeben. Bei hintereinanderliegenden Flusskraftwerken ist die hydraulische Verknüpfung durch einen künstlichen Wasserweg in der Regel nicht gegeben. Sie erfüllen die Anforderungen an Anlagenverbünde in der Regel nicht.</v>
      </c>
      <c r="B19" s="705"/>
      <c r="C19" s="705"/>
      <c r="D19" s="705"/>
      <c r="E19" s="705"/>
      <c r="F19" s="705"/>
      <c r="G19" s="706"/>
    </row>
    <row r="20" spans="1:7" ht="33.75" customHeight="1" x14ac:dyDescent="0.25">
      <c r="A20" s="710" t="str">
        <f ca="1">OFFSET(Sprachen!A18,0,$B$4-1,1,1)</f>
        <v>• 	Um die Vergleichbarkeit der Gestehungskosten in der Grundversorgung und bei der Marktprämie zu gewährleisten, werden von den Gestehungskosten in der Grundversorgung 0.6 Rp./kWh für die gesamtbetrieblichen Leistungen (Overhead) abgezogen.</v>
      </c>
      <c r="B20" s="711"/>
      <c r="C20" s="711"/>
      <c r="D20" s="711"/>
      <c r="E20" s="711"/>
      <c r="F20" s="711"/>
      <c r="G20" s="712"/>
    </row>
    <row r="21" spans="1:7" x14ac:dyDescent="0.25">
      <c r="A21" s="603"/>
      <c r="B21" s="603"/>
      <c r="C21" s="603"/>
      <c r="D21" s="603"/>
      <c r="E21" s="603"/>
      <c r="F21" s="603"/>
      <c r="G21" s="603"/>
    </row>
    <row r="22" spans="1:7" ht="11.25" customHeight="1" x14ac:dyDescent="0.25">
      <c r="A22" s="699" t="str">
        <f ca="1">OFFSET(Sprachen!A19,0,$B$4-1,1,1)</f>
        <v>Vorgehen Gesuchseinreichung</v>
      </c>
      <c r="B22" s="699"/>
      <c r="C22" s="699"/>
      <c r="D22" s="699"/>
      <c r="E22" s="699"/>
      <c r="F22" s="699"/>
      <c r="G22" s="699"/>
    </row>
    <row r="23" spans="1:7" ht="167.25" customHeight="1" x14ac:dyDescent="0.25">
      <c r="A23" s="707" t="str">
        <f ca="1">OFFSET(Sprachen!A20,0,$B$4-1,1,1)</f>
        <v>Das ausgefüllte Gesuchsformular sowie alle im Tabellenblatt "Anhänge" aufgeführten Anhänge sind auf der Sharepoint-Plattform für die Marktprämie elektronisch hochzuladen. Erwartet werden Dateien in den Formaten MS Word, MS Excel oder Adobe PDF. Unter marktpraemie@bfe.admin.ch kann ein Antrag für ein Login für die Sharepoint-Plattform gestellt werden. Für einen Antrag müssen Vorname, Name und Kontaktdaten einer Ansprechsperson sowie der Name des marktprämienberechtigten Unternehmens in einer E-Mail ans BFE versendet werden, worauf das BFE die Anleitung zum Erstellen eines Logins verschickt. 
Das Gesuch gilt erst als eingereicht, wenn das Gesuchsformular inklusive aller Anhänge auf der Sharepoint-Plattform hochgeladen wurde und die rechtsgültig unterschriebene Freigabeerklärung zusammen mit allfälligen Vollmachten bis spätestens am 31. Mai 2024 beim BFE eingereicht wird. Massgebend ist der Poststempel. Jeder Gesuchsteller reicht ein Gesuch ein, das die gesamte Elektrizität im Portfolio umfasst, für die um Marktprämie ersucht wird.
Gesuchsteller, die bereits in vergangenen Jahren ein Gesuch eingereicht haben, behalten ihre Gesuchsnummer. Einzig die Jahreszahl ist zu ersetzen (Bsp. MP.24.124). Gesuchsteller, die erstmalig ein Gesuch einreichen, erhalten ihre Gesuchsnummer zusammen mit dem Login für die Sharepoint-Plattform. 
Dieses Gesuchsformular kann für bis zu zehn Kraftwerke benutzt werden. Hat ein Gesuchsteller mehr als zehn Kraftwerke im Portfolio, so kann er bei der Vollzugsstelle AFRY Schweiz AG (lukas.schneider@afry.com) ein erweitertes Gesuchsformular verlangen.</v>
      </c>
      <c r="B23" s="708"/>
      <c r="C23" s="708"/>
      <c r="D23" s="708"/>
      <c r="E23" s="708"/>
      <c r="F23" s="708"/>
      <c r="G23" s="709"/>
    </row>
    <row r="24" spans="1:7" ht="13.5" customHeight="1" x14ac:dyDescent="0.25">
      <c r="A24" s="605"/>
      <c r="B24" s="605"/>
      <c r="C24" s="605"/>
      <c r="D24" s="605"/>
      <c r="E24" s="605"/>
      <c r="F24" s="605"/>
      <c r="G24" s="605"/>
    </row>
    <row r="25" spans="1:7" ht="13.5" customHeight="1" x14ac:dyDescent="0.25">
      <c r="A25" s="699" t="str">
        <f ca="1">OFFSET(Sprachen!A21,0,$B$4-1,1,1)</f>
        <v>Vorgehen zum Ausfüllen des Gesuchformulars</v>
      </c>
      <c r="B25" s="699"/>
      <c r="C25" s="699"/>
      <c r="D25" s="699"/>
      <c r="E25" s="699"/>
      <c r="F25" s="699"/>
      <c r="G25" s="699"/>
    </row>
    <row r="26" spans="1:7" ht="208.5" customHeight="1" x14ac:dyDescent="0.25">
      <c r="A26" s="707" t="str">
        <f ca="1">OFFSET(Sprachen!A22,0,$B$4-1,1,1)</f>
        <v>•	Im Tabellenblatt «Allg. Informationen» kann die Sprache umgestellt werden. Die Sprache in den einzelnen Tabellenblättern ändert jedoch erst nach Anklicken des jeweiligen Blattes und nach der ersten Werteingabe im Blatt. Es kann vorkommen, dass bei Änderung der Sprache Bezugsfehler auftreten. In diesem Fall vergewissern Sie sich bitte, dass alle Blätter in derselben Sprache eingestellt sind.
•	Für die kraftwerksspezifischen Informationen wird im Gesuchsformular zwischen dem Bevollmächtigten und weiteren Gesuchstellern, die das Risiko ungedeckter Gestehungskosten für einen Teil der Energie aus dem Kraftwerk tragen, unterschieden. Jeder Gesuchsteller füllt die Kraftwerksblätter und Energieproduktionsdaten für die Grosswasserkraftanlagen, für die er bevollmächtigt ist, vollständig aus. Für Grosswasserkraftanlagen, für die der Gesuchsteller nicht bevollmächtigt ist, muss er keine Energieproduktionsprofile erfassen und in den Kraftwerksblättern nur wenige Werte ausfüllen.
Es wird empfohlen, die Daten in der folgenden Reihenfolge zu erfassen:
1.	Zuerst die Produktionsdaten ins separate Excel-Formular "MP.24.xxx.A-5.x.8_E_prod.xlsm" eintragen und die Daten anschliessend ins Tabellenblatt "E_prod_Eingabe" dieses Formulars übertragen.  (fällt weg, falls Gesuchsteller nicht kraftwerksbevollmächtigt)
2.	Anschliessend können die entsprechenden Kraftwerke in den Kraftwerksdatenblätter ausgewählt und ergänzt werden.
3.	Zuletzt die übrigen Blätter (Anhänge, Grundversorgung, Eigene und Fremde Erneuerbare Energien,…) ausfüllen
In dieser Reihenfolge werden eingegebene Daten auf neue Blätter verknüpft, damit sie nicht neu eingegeben werden müssen. In den nachfolgenden Blättern sind dieselben Daten gesperrt und können nicht verändert werden. Bei der Einhaltung dieser Abfolge ist gewährleistet, dass beim Zeitpunkt der Bearbeitung der Blätter stets alle Zellen mit Datenverknüpfungen die bereits eingegebenen Werte aufweisen.</v>
      </c>
      <c r="B26" s="708"/>
      <c r="C26" s="708"/>
      <c r="D26" s="708"/>
      <c r="E26" s="708"/>
      <c r="F26" s="708"/>
      <c r="G26" s="709"/>
    </row>
    <row r="27" spans="1:7" x14ac:dyDescent="0.25">
      <c r="A27" s="11"/>
      <c r="B27" s="11"/>
      <c r="C27" s="11"/>
      <c r="D27" s="403"/>
      <c r="E27" s="403"/>
      <c r="F27" s="403"/>
      <c r="G27" s="403"/>
    </row>
    <row r="28" spans="1:7" x14ac:dyDescent="0.25">
      <c r="A28" s="404" t="str">
        <f ca="1">OFFSET(Sprachen!A23,0,'Allg. Informationen'!$B$4-1,1,1)</f>
        <v>Tabellenblätter</v>
      </c>
      <c r="B28" s="404"/>
      <c r="C28" s="11"/>
      <c r="D28" s="405" t="str">
        <f ca="1">OFFSET(Sprachen!A44,0,'Allg. Informationen'!$B$4-1,1,1)</f>
        <v>Grundlagendokumente</v>
      </c>
      <c r="E28" s="11"/>
      <c r="F28" s="406"/>
      <c r="G28" s="11"/>
    </row>
    <row r="29" spans="1:7" x14ac:dyDescent="0.25">
      <c r="A29" s="407" t="str">
        <f ca="1">OFFSET(Sprachen!A24,0,'Allg. Informationen'!$B$4-1,1,1)</f>
        <v>Allgemeine Informationen</v>
      </c>
      <c r="B29" s="408" t="s">
        <v>240</v>
      </c>
      <c r="C29" s="409" t="str">
        <f ca="1">OFFSET(Sprachen!A34,0,'Allg. Informationen'!$B$4-1,1,1)</f>
        <v>Deckblatt mit Erklärungen zur Gesuchseinreichung</v>
      </c>
      <c r="D29" s="408" t="s">
        <v>240</v>
      </c>
      <c r="E29" s="698" t="str">
        <f ca="1">OFFSET(Sprachen!A45,0,'Allg. Informationen'!$B$4-1,1,1)</f>
        <v>Energiegesetz vom 30. September 2016 (EnG, SR 730.0)</v>
      </c>
      <c r="F29" s="698"/>
      <c r="G29" s="698"/>
    </row>
    <row r="30" spans="1:7" x14ac:dyDescent="0.25">
      <c r="A30" s="407" t="str">
        <f ca="1">OFFSET(Sprachen!A25,0,'Allg. Informationen'!$B$4-1,1,1)</f>
        <v>Gesuchsteller</v>
      </c>
      <c r="B30" s="408" t="s">
        <v>240</v>
      </c>
      <c r="C30" s="409" t="str">
        <f ca="1">OFFSET(Sprachen!A35,0,'Allg. Informationen'!$B$4-1,1,1)</f>
        <v>Angaben zum Gesuchsteller, Bevollmächtigte sowie Bankkonto</v>
      </c>
      <c r="D30" s="408" t="s">
        <v>240</v>
      </c>
      <c r="E30" s="698" t="str">
        <f ca="1">OFFSET(Sprachen!A46,0,'Allg. Informationen'!$B$4-1,1,1)</f>
        <v>Energieförderungsverordnung vom 1. November 2017 (EnFV, SR 730.03)</v>
      </c>
      <c r="F30" s="698"/>
      <c r="G30" s="698"/>
    </row>
    <row r="31" spans="1:7" x14ac:dyDescent="0.25">
      <c r="A31" s="407" t="str">
        <f ca="1">OFFSET(Sprachen!A26,0,'Allg. Informationen'!$B$4-1,1,1)</f>
        <v>Freigabeerklärung</v>
      </c>
      <c r="B31" s="408" t="s">
        <v>240</v>
      </c>
      <c r="C31" s="409" t="str">
        <f ca="1">OFFSET(Sprachen!A36,0,'Allg. Informationen'!$B$4-1,1,1)</f>
        <v>Bestätigung der Richtigkeit der Angaben im vorliegenden  Gesuch</v>
      </c>
      <c r="D31" s="408" t="s">
        <v>240</v>
      </c>
      <c r="E31" s="698" t="str">
        <f ca="1">OFFSET(Sprachen!A47,0,'Allg. Informationen'!$B$4-1,1,1)</f>
        <v xml:space="preserve">Erläuterungen zur EnFV vom 1. November 2017 </v>
      </c>
      <c r="F31" s="698"/>
      <c r="G31" s="698"/>
    </row>
    <row r="32" spans="1:7" ht="27.6" customHeight="1" x14ac:dyDescent="0.25">
      <c r="A32" s="407" t="str">
        <f ca="1">OFFSET(Sprachen!A27,0,'Allg. Informationen'!$B$4-1,1,1)</f>
        <v>Anhänge</v>
      </c>
      <c r="B32" s="408" t="s">
        <v>240</v>
      </c>
      <c r="C32" s="409" t="str">
        <f ca="1">OFFSET(Sprachen!A37,0,'Allg. Informationen'!$B$4-1,1,1)</f>
        <v>Liste aller eingereichten Anhänge</v>
      </c>
      <c r="D32" s="408" t="s">
        <v>240</v>
      </c>
      <c r="E32" s="697" t="str">
        <f ca="1">OFFSET(Sprachen!A48,0,'Allg. Informationen'!$B$4-1,1,1)</f>
        <v>Richtlinie des BFE zu den für einen effizienten Betrieb unmittelbar nötigen, anrechenbaren Betriebs- und Kapitalkosten (Revidierte Version vom 29.02.2024)</v>
      </c>
      <c r="F32" s="697"/>
      <c r="G32" s="697"/>
    </row>
    <row r="33" spans="1:7" ht="27.6" customHeight="1" x14ac:dyDescent="0.25">
      <c r="A33" s="407" t="str">
        <f ca="1">OFFSET(Sprachen!A28,0,'Allg. Informationen'!$B$4-1,1,1)</f>
        <v>Übersicht</v>
      </c>
      <c r="B33" s="408" t="s">
        <v>240</v>
      </c>
      <c r="C33" s="409" t="str">
        <f ca="1">OFFSET(Sprachen!A38,0,'Allg. Informationen'!$B$4-1,1,1)</f>
        <v>Zusammenfassung des Gesuchs, Berechnung der Marktprämienquote und der Marktprämie; gleichzeitig Anhang der Verfügung</v>
      </c>
      <c r="D33" s="408" t="s">
        <v>240</v>
      </c>
      <c r="E33" s="697" t="str">
        <f ca="1">OFFSET(Sprachen!A49,0,'Allg. Informationen'!$B$4-1,1,1)</f>
        <v>BFE-Website zur Marktprämie: 
https://www.bfe.admin.ch/bfe/de/home/foerderung/erneuerbare-energien/marktpraemie-grosswasserkraft.html</v>
      </c>
      <c r="F33" s="697"/>
      <c r="G33" s="697"/>
    </row>
    <row r="34" spans="1:7" x14ac:dyDescent="0.25">
      <c r="A34" s="407" t="str">
        <f ca="1">OFFSET(Sprachen!A29,0,'Allg. Informationen'!$B$4-1,1,1)</f>
        <v>Grundversorgung</v>
      </c>
      <c r="B34" s="408" t="s">
        <v>240</v>
      </c>
      <c r="C34" s="409" t="str">
        <f ca="1">OFFSET(Sprachen!A39,0,'Allg. Informationen'!$B$4-1,1,1)</f>
        <v xml:space="preserve">Angaben zur Grundversorgung nach Art. 94 Abs. 3 EnFV </v>
      </c>
      <c r="D34" s="11"/>
      <c r="E34" s="409"/>
      <c r="F34" s="210"/>
      <c r="G34" s="210"/>
    </row>
    <row r="35" spans="1:7" x14ac:dyDescent="0.25">
      <c r="A35" s="407" t="str">
        <f ca="1">OFFSET(Sprachen!A30,0,'Allg. Informationen'!$B$4-1,1,1)</f>
        <v>Eigene EE</v>
      </c>
      <c r="B35" s="408" t="s">
        <v>240</v>
      </c>
      <c r="C35" s="409" t="str">
        <f ca="1">OFFSET(Sprachen!A40,0,'Allg. Informationen'!$B$4-1,1,1)</f>
        <v xml:space="preserve">Eigene Anlagen Erneuerbare Energien </v>
      </c>
      <c r="D35" s="11"/>
      <c r="E35" s="11"/>
      <c r="F35" s="11"/>
      <c r="G35" s="11"/>
    </row>
    <row r="36" spans="1:7" x14ac:dyDescent="0.25">
      <c r="A36" s="407" t="str">
        <f ca="1">OFFSET(Sprachen!A31,0,'Allg. Informationen'!$B$4-1,1,1)</f>
        <v>Fremde EE</v>
      </c>
      <c r="B36" s="408" t="s">
        <v>240</v>
      </c>
      <c r="C36" s="409" t="str">
        <f ca="1">OFFSET(Sprachen!A41,0,'Allg. Informationen'!$B$4-1,1,1)</f>
        <v>Fremde Anlagen Erneuerbare Energien</v>
      </c>
      <c r="D36" s="407"/>
      <c r="E36" s="407"/>
      <c r="F36" s="407"/>
      <c r="G36" s="407"/>
    </row>
    <row r="37" spans="1:7" ht="26.4" x14ac:dyDescent="0.25">
      <c r="A37" s="407" t="str">
        <f ca="1">OFFSET(Sprachen!A32,0,'Allg. Informationen'!$B$4-1,1,1)</f>
        <v>E_prod_Eingabe</v>
      </c>
      <c r="B37" s="408" t="s">
        <v>240</v>
      </c>
      <c r="C37" s="409" t="str">
        <f ca="1">OFFSET(Sprachen!A42,0,'Allg. Informationen'!$B$4-1,1,1)</f>
        <v>Übertrag der Energieproduktionsdaten aus dem Excel-File 
"MP.24.xxx.A-5.x.8_E_prod.xlsm"</v>
      </c>
      <c r="D37" s="407"/>
      <c r="E37" s="407"/>
      <c r="F37" s="407"/>
      <c r="G37" s="407"/>
    </row>
    <row r="38" spans="1:7" x14ac:dyDescent="0.25">
      <c r="A38" s="407" t="str">
        <f ca="1">OFFSET(Sprachen!A33,0,'Allg. Informationen'!$B$4-1,1,1)</f>
        <v>KW-1, KW-2, KW-3, … KW-10</v>
      </c>
      <c r="B38" s="408" t="s">
        <v>240</v>
      </c>
      <c r="C38" s="409" t="str">
        <f ca="1">OFFSET(Sprachen!A43,0,'Allg. Informationen'!$B$4-1,1,1)</f>
        <v>Eingabe der Daten zu den einzelnen Wasserkraftanlagen</v>
      </c>
      <c r="D38" s="407"/>
      <c r="E38" s="407"/>
      <c r="F38" s="407"/>
      <c r="G38" s="407"/>
    </row>
    <row r="39" spans="1:7" x14ac:dyDescent="0.25">
      <c r="A39" s="30"/>
      <c r="B39" s="58"/>
      <c r="C39" s="104"/>
      <c r="D39" s="43"/>
      <c r="E39" s="43"/>
      <c r="F39" s="43"/>
      <c r="G39" s="43"/>
    </row>
    <row r="40" spans="1:7" x14ac:dyDescent="0.25">
      <c r="A40" s="66"/>
      <c r="B40" s="66"/>
      <c r="C40" s="43"/>
      <c r="D40" s="43"/>
      <c r="E40" s="43"/>
      <c r="F40" s="43"/>
      <c r="G40" s="43"/>
    </row>
    <row r="41" spans="1:7" x14ac:dyDescent="0.25">
      <c r="A41" s="86" t="str">
        <f ca="1">OFFSET(Sprachen!A50,0,'Allg. Informationen'!$B$4-1,1,1)</f>
        <v>Farbcodierung Tabellenblätter</v>
      </c>
      <c r="B41" s="86"/>
      <c r="C41" s="43"/>
      <c r="D41" s="43"/>
      <c r="E41" s="43"/>
      <c r="F41" s="43"/>
      <c r="G41" s="43"/>
    </row>
    <row r="42" spans="1:7" x14ac:dyDescent="0.25">
      <c r="A42" s="94"/>
      <c r="B42" s="66"/>
      <c r="C42" s="43" t="str">
        <f ca="1">OFFSET(Sprachen!A51,0,'Allg. Informationen'!$B$4-1,1,1)</f>
        <v>Tabellenblatt mit Eingaben durch Gesuchsteller</v>
      </c>
      <c r="D42" s="83"/>
      <c r="E42" s="83"/>
      <c r="F42" s="43"/>
      <c r="G42" s="43"/>
    </row>
    <row r="43" spans="1:7" x14ac:dyDescent="0.25">
      <c r="A43" s="113"/>
      <c r="B43" s="66"/>
      <c r="C43" s="43" t="str">
        <f ca="1">OFFSET(Sprachen!A52,0,'Allg. Informationen'!$B$4-1,1,1)</f>
        <v>Tabellenblatt mit Freigabeerklärung. Muss zwingend unterschrieben, ausgedruckt und beim BFE eingereicht werden</v>
      </c>
      <c r="D43" s="43"/>
      <c r="E43" s="43"/>
      <c r="F43" s="43"/>
      <c r="G43" s="43"/>
    </row>
    <row r="44" spans="1:7" x14ac:dyDescent="0.25">
      <c r="A44" s="42"/>
      <c r="B44" s="66"/>
      <c r="C44" s="43" t="str">
        <f ca="1">OFFSET(Sprachen!A53,0,'Allg. Informationen'!$B$4-1,1,1)</f>
        <v>Tabellenblatt dient der Übersicht</v>
      </c>
      <c r="D44" s="43"/>
      <c r="E44" s="43"/>
      <c r="F44" s="43"/>
      <c r="G44" s="43"/>
    </row>
    <row r="45" spans="1:7" x14ac:dyDescent="0.25">
      <c r="A45" s="18"/>
      <c r="B45" s="66"/>
      <c r="C45" s="43" t="str">
        <f ca="1">OFFSET(Sprachen!A54,0,'Allg. Informationen'!$B$4-1,1,1)</f>
        <v>Tabellenblatt dient als Inputblatt für die Berechnung</v>
      </c>
      <c r="D45" s="43"/>
      <c r="E45" s="43"/>
      <c r="F45" s="43"/>
      <c r="G45" s="43"/>
    </row>
    <row r="46" spans="1:7" x14ac:dyDescent="0.25">
      <c r="A46" s="43"/>
      <c r="B46" s="66"/>
      <c r="C46" s="43"/>
      <c r="D46" s="43"/>
      <c r="E46" s="43"/>
      <c r="F46" s="43"/>
      <c r="G46" s="43"/>
    </row>
    <row r="47" spans="1:7" x14ac:dyDescent="0.25">
      <c r="A47" s="86" t="str">
        <f ca="1">OFFSET(Sprachen!A55,0,'Allg. Informationen'!$B$4-1,1,1)</f>
        <v>Farbcodierung Zellen</v>
      </c>
      <c r="B47" s="66"/>
      <c r="C47" s="43"/>
      <c r="D47" s="43"/>
      <c r="E47" s="43"/>
      <c r="F47" s="43"/>
      <c r="G47" s="43"/>
    </row>
    <row r="48" spans="1:7" x14ac:dyDescent="0.25">
      <c r="A48" s="94"/>
      <c r="B48" s="66"/>
      <c r="C48" s="43" t="str">
        <f ca="1">OFFSET(Sprachen!A56,0,'Allg. Informationen'!$B$4-1,1,1)</f>
        <v>Zelle wird vom Gesuchsteller ausgefüllt</v>
      </c>
      <c r="D48" s="43"/>
      <c r="E48" s="43"/>
      <c r="F48" s="43"/>
      <c r="G48" s="43"/>
    </row>
    <row r="49" spans="1:7" x14ac:dyDescent="0.25">
      <c r="A49" s="54"/>
      <c r="B49" s="66"/>
      <c r="C49" s="43" t="str">
        <f ca="1">OFFSET(Sprachen!A57,0,'Allg. Informationen'!$B$4-1,1,1)</f>
        <v>Zelle dient für notwendige Angaben oder ist leer</v>
      </c>
      <c r="D49" s="43"/>
      <c r="E49" s="43"/>
      <c r="F49" s="43"/>
      <c r="G49" s="43"/>
    </row>
    <row r="50" spans="1:7" x14ac:dyDescent="0.25">
      <c r="A50" s="95"/>
      <c r="B50" s="66"/>
      <c r="C50" s="43" t="str">
        <f ca="1">OFFSET(Sprachen!A58,0,'Allg. Informationen'!$B$4-1,1,1)</f>
        <v>Zelle dient einer besseren Darstellung</v>
      </c>
      <c r="D50" s="43"/>
      <c r="E50" s="43"/>
      <c r="F50" s="43"/>
      <c r="G50" s="43"/>
    </row>
    <row r="51" spans="1:7" x14ac:dyDescent="0.25">
      <c r="A51" s="42"/>
      <c r="B51" s="66"/>
      <c r="C51" s="43" t="str">
        <f ca="1">OFFSET(Sprachen!A59,0,'Allg. Informationen'!$B$4-1,1,1)</f>
        <v>Zelle dient einer besseren Darstellung</v>
      </c>
      <c r="D51" s="43"/>
      <c r="E51" s="43"/>
      <c r="F51" s="43"/>
      <c r="G51" s="43"/>
    </row>
    <row r="52" spans="1:7" x14ac:dyDescent="0.25">
      <c r="A52" s="18"/>
      <c r="B52" s="66"/>
      <c r="C52" s="43" t="str">
        <f ca="1">OFFSET(Sprachen!A60,0,'Allg. Informationen'!$B$4-1,1,1)</f>
        <v>Zelle wird über Zellbezug automatisch berechnet</v>
      </c>
      <c r="D52" s="43"/>
      <c r="E52" s="43"/>
      <c r="F52" s="43"/>
      <c r="G52" s="43"/>
    </row>
    <row r="53" spans="1:7" x14ac:dyDescent="0.25">
      <c r="A53" s="75"/>
      <c r="B53" s="66"/>
      <c r="C53" s="43"/>
      <c r="D53" s="43"/>
      <c r="E53" s="43"/>
      <c r="F53" s="43"/>
      <c r="G53" s="43"/>
    </row>
    <row r="54" spans="1:7" x14ac:dyDescent="0.25">
      <c r="A54" s="66" t="str">
        <f ca="1">OFFSET(Sprachen!A61,0,'Allg. Informationen'!$B$4-1,1,1)</f>
        <v>Version</v>
      </c>
      <c r="B54" s="66"/>
      <c r="C54" s="410" t="s">
        <v>1746</v>
      </c>
    </row>
    <row r="56" spans="1:7" x14ac:dyDescent="0.25">
      <c r="A56" s="31"/>
      <c r="B56" s="31"/>
    </row>
    <row r="57" spans="1:7" x14ac:dyDescent="0.25">
      <c r="A57" s="31"/>
      <c r="B57" s="31"/>
    </row>
    <row r="58" spans="1:7" x14ac:dyDescent="0.25">
      <c r="A58" s="31"/>
      <c r="B58" s="31"/>
    </row>
    <row r="59" spans="1:7" x14ac:dyDescent="0.25">
      <c r="D59" s="68"/>
      <c r="E59" s="68"/>
    </row>
    <row r="60" spans="1:7" x14ac:dyDescent="0.25">
      <c r="A60" s="31"/>
      <c r="B60" s="31"/>
      <c r="D60" s="68"/>
      <c r="E60" s="68"/>
    </row>
    <row r="62" spans="1:7" x14ac:dyDescent="0.25">
      <c r="A62" s="31"/>
      <c r="B62" s="31"/>
    </row>
  </sheetData>
  <sheetProtection algorithmName="SHA-512" hashValue="+KSeaXy3fpcaQ7955O3MTXsw2f1rjPk/srRjKTTfbGf7Olp/qcPDTMMjb+setd/6Rl/HEEwDL3V8RDgjJ2rGPw==" saltValue="cZa/Voh8rgZXm+tM1a63xg==" spinCount="100000" sheet="1" objects="1" scenarios="1"/>
  <protectedRanges>
    <protectedRange sqref="C4" name="Bereich1"/>
  </protectedRanges>
  <mergeCells count="22">
    <mergeCell ref="A26:G26"/>
    <mergeCell ref="A12:G12"/>
    <mergeCell ref="A14:G14"/>
    <mergeCell ref="A15:G15"/>
    <mergeCell ref="A16:G16"/>
    <mergeCell ref="A17:G17"/>
    <mergeCell ref="A25:G25"/>
    <mergeCell ref="A18:G18"/>
    <mergeCell ref="A19:G19"/>
    <mergeCell ref="A22:G22"/>
    <mergeCell ref="A23:G23"/>
    <mergeCell ref="A20:G20"/>
    <mergeCell ref="A7:G7"/>
    <mergeCell ref="A8:G8"/>
    <mergeCell ref="A9:G9"/>
    <mergeCell ref="A10:G10"/>
    <mergeCell ref="A11:G11"/>
    <mergeCell ref="E33:G33"/>
    <mergeCell ref="E31:G31"/>
    <mergeCell ref="E30:G30"/>
    <mergeCell ref="E29:G29"/>
    <mergeCell ref="E32:G32"/>
  </mergeCells>
  <pageMargins left="0.51181102362204722" right="0.51181102362204722" top="0.59055118110236227" bottom="0.59055118110236227" header="0.19685039370078741" footer="0.19685039370078741"/>
  <pageSetup paperSize="9" scale="61" orientation="landscape" r:id="rId1"/>
  <headerFooter>
    <oddHeader>&amp;LBFE-MP&amp;C &amp;A&amp;R&amp;D</oddHeader>
    <oddFooter>&amp;L&amp;F, &amp;T&amp;RS. &amp;P / &amp;N</oddFooter>
  </headerFooter>
  <customProperties>
    <customPr name="EpmWorksheetKeyString_GUID" r:id="rId2"/>
  </customProperties>
  <extLst>
    <ext xmlns:x14="http://schemas.microsoft.com/office/spreadsheetml/2009/9/main" uri="{CCE6A557-97BC-4b89-ADB6-D9C93CAAB3DF}">
      <x14:dataValidations xmlns:xm="http://schemas.microsoft.com/office/excel/2006/main" count="1">
        <x14:dataValidation type="list" allowBlank="1" showInputMessage="1" showErrorMessage="1" xr:uid="{7D03895C-18FD-40C1-9111-17B0BAB87BD3}">
          <x14:formula1>
            <xm:f>Dropdown!$AY$7:$AY$9</xm:f>
          </x14:formula1>
          <xm:sqref>C4</xm:sqref>
        </x14:dataValidation>
      </x14:dataValidations>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10">
    <tabColor theme="7" tint="0.39997558519241921"/>
    <pageSetUpPr fitToPage="1"/>
  </sheetPr>
  <dimension ref="A1:AC131"/>
  <sheetViews>
    <sheetView zoomScaleNormal="100" workbookViewId="0">
      <selection activeCell="C5" sqref="C5"/>
    </sheetView>
  </sheetViews>
  <sheetFormatPr baseColWidth="10" defaultColWidth="11.44140625" defaultRowHeight="13.2" outlineLevelCol="1" x14ac:dyDescent="0.25"/>
  <cols>
    <col min="1" max="1" width="11" style="466" customWidth="1"/>
    <col min="2" max="2" width="40.5546875" style="31" customWidth="1"/>
    <col min="3" max="3" width="10.5546875" style="31" customWidth="1"/>
    <col min="4" max="4" width="18.5546875" style="31" customWidth="1"/>
    <col min="5" max="7" width="18.5546875" style="31" hidden="1" customWidth="1"/>
    <col min="8" max="9" width="13.109375" style="31" customWidth="1"/>
    <col min="10" max="10" width="13.33203125" style="466" customWidth="1"/>
    <col min="11" max="11" width="13.5546875" style="466" customWidth="1"/>
    <col min="12" max="14" width="11.88671875" style="466" customWidth="1"/>
    <col min="15" max="15" width="13" style="466" customWidth="1"/>
    <col min="16" max="17" width="11.88671875" style="466" customWidth="1"/>
    <col min="18" max="18" width="12.5546875" style="466" customWidth="1"/>
    <col min="19" max="19" width="14.88671875" style="466" customWidth="1"/>
    <col min="20" max="20" width="11.5546875" style="466" customWidth="1"/>
    <col min="21" max="21" width="16.44140625" style="466" customWidth="1"/>
    <col min="22" max="22" width="16.44140625" style="531" hidden="1" customWidth="1" outlineLevel="1"/>
    <col min="23" max="23" width="16.44140625" style="466" hidden="1" customWidth="1" outlineLevel="1"/>
    <col min="24" max="24" width="11.44140625" style="466" hidden="1" customWidth="1" outlineLevel="1"/>
    <col min="25" max="25" width="23.5546875" style="466" hidden="1" customWidth="1" outlineLevel="1"/>
    <col min="26" max="26" width="5.5546875" style="466" customWidth="1" collapsed="1"/>
    <col min="27" max="27" width="8.5546875" style="466" hidden="1" customWidth="1"/>
    <col min="28" max="16384" width="11.44140625" style="466"/>
  </cols>
  <sheetData>
    <row r="1" spans="1:29" ht="21" x14ac:dyDescent="0.4">
      <c r="A1" s="490" t="str">
        <f>VLOOKUP(D13,Dropdown!$AI$6:$AI$136,1,FALSE)</f>
        <v>Bitte auswählen, Prière de sélectionner, Prego selezionare</v>
      </c>
      <c r="B1" s="48"/>
      <c r="C1" s="488"/>
      <c r="D1" s="489"/>
      <c r="E1" s="48"/>
      <c r="F1" s="48"/>
      <c r="G1" s="48"/>
      <c r="H1" s="48"/>
      <c r="I1" s="48"/>
      <c r="J1" s="59"/>
      <c r="K1" s="59"/>
      <c r="L1" s="59"/>
      <c r="M1" s="59"/>
      <c r="N1" s="59"/>
      <c r="O1" s="59"/>
      <c r="P1" s="59"/>
      <c r="Q1" s="59"/>
      <c r="R1" s="59"/>
      <c r="S1" s="59"/>
      <c r="T1" s="59"/>
      <c r="U1" s="59"/>
      <c r="V1" s="59"/>
      <c r="W1" s="59"/>
      <c r="X1" s="59"/>
      <c r="Y1" s="59"/>
    </row>
    <row r="2" spans="1:29" s="531" customFormat="1" ht="15.6" x14ac:dyDescent="0.3">
      <c r="A2" s="530" t="str">
        <f ca="1">IF(D17="",IF(D13=Dropdown!$AI$6,CONCATENATE(OFFSET(Sprachen!A369,0,'Allg. Informationen'!$B$4-1,1,1),_xlfn.SHEET()-9),VLOOKUP($D$13,Dropdown!$AI$6:$AJ$136,2,FALSE)),D17)</f>
        <v>KW1</v>
      </c>
      <c r="B2" s="177" t="str">
        <f ca="1">CONCATENATE(Gesuchsteller!$A$4,": ",Gesuchsteller!$B$4)</f>
        <v>Gesuchsnummer: MP.24.xxx</v>
      </c>
      <c r="C2" s="10"/>
      <c r="E2" s="47"/>
      <c r="F2" s="47"/>
      <c r="G2" s="47"/>
      <c r="H2" s="120"/>
      <c r="J2" s="120"/>
      <c r="K2" s="120"/>
      <c r="L2" s="120"/>
      <c r="M2" s="120"/>
      <c r="N2" s="120"/>
      <c r="O2" s="120"/>
      <c r="P2" s="120"/>
      <c r="Q2" s="47"/>
      <c r="R2" s="120"/>
      <c r="U2" s="532"/>
      <c r="V2" s="532"/>
      <c r="W2" s="532"/>
    </row>
    <row r="3" spans="1:29" s="531" customFormat="1" ht="15.6" x14ac:dyDescent="0.3">
      <c r="A3" s="530"/>
      <c r="B3" s="10"/>
      <c r="C3" s="10"/>
      <c r="E3" s="47"/>
      <c r="F3" s="47"/>
      <c r="G3" s="47"/>
      <c r="H3" s="120"/>
      <c r="I3" s="630"/>
      <c r="J3" s="120"/>
      <c r="K3" s="120"/>
      <c r="L3" s="120"/>
      <c r="M3" s="120"/>
      <c r="N3" s="120"/>
      <c r="O3" s="120"/>
      <c r="P3" s="120"/>
      <c r="Q3" s="47"/>
      <c r="R3" s="120"/>
      <c r="U3" s="532"/>
      <c r="V3" s="532"/>
      <c r="W3" s="532"/>
    </row>
    <row r="4" spans="1:29" s="531" customFormat="1" ht="17.399999999999999" x14ac:dyDescent="0.3">
      <c r="A4" s="133" t="str">
        <f ca="1">OFFSET(Sprachen!A351,0,'Allg. Informationen'!$B$4-1,1,1)</f>
        <v>i. Vollmacht und Auskunftsberechtigung</v>
      </c>
      <c r="C4" s="131"/>
      <c r="E4" s="347"/>
      <c r="F4" s="398"/>
      <c r="G4" s="348"/>
    </row>
    <row r="5" spans="1:29" s="531" customFormat="1" ht="30.75" customHeight="1" x14ac:dyDescent="0.25">
      <c r="B5" s="655" t="str">
        <f ca="1">OFFSET(Sprachen!A352,0,'Allg. Informationen'!$B$4-1,1,1)</f>
        <v>Gesuchsteller ist Kraftwerksbevollmächtigter</v>
      </c>
      <c r="C5" s="601"/>
      <c r="D5" s="533" t="s">
        <v>1706</v>
      </c>
      <c r="H5" s="886" t="str">
        <f ca="1">OFFSET(Sprachen!A356,0,'Allg. Informationen'!$B$4-1,1,1)</f>
        <v>Falls Gesuchsteller nicht kraftwerksbevollmächtigt ist, aber am Kraftwerk beteiligt ist, bitte Kästchen in Zelle C5 nicht ankreuzen. Die kraftwerkspezifischen Daten werden automatisch vom Kraftwerksbevollmächtigten während der Gesuchsprüfung übernommen</v>
      </c>
      <c r="I5" s="886"/>
      <c r="J5" s="886"/>
      <c r="K5" s="886"/>
      <c r="L5" s="886"/>
      <c r="M5" s="886"/>
      <c r="N5" s="886"/>
      <c r="O5" s="886"/>
      <c r="P5" s="886"/>
      <c r="Q5" s="886"/>
      <c r="R5" s="886"/>
      <c r="S5" s="886"/>
      <c r="T5" s="886"/>
      <c r="U5" s="886"/>
    </row>
    <row r="6" spans="1:29" s="531" customFormat="1" ht="18" customHeight="1" x14ac:dyDescent="0.25">
      <c r="B6" s="806" t="str">
        <f ca="1">OFFSET(Sprachen!A353,0,'Allg. Informationen'!$B$4-1,1,1)</f>
        <v>Auskunftsberechtigte Person zu diesem KW</v>
      </c>
      <c r="C6" s="806"/>
      <c r="D6" s="888" t="str">
        <f ca="1">OFFSET(Sprachen!A357,0,'Allg. Informationen'!$B$4-1,1,1)</f>
        <v>Name</v>
      </c>
      <c r="H6" s="887"/>
      <c r="I6" s="887"/>
      <c r="J6" s="887"/>
      <c r="K6" s="889" t="str">
        <f ca="1">OFFSET(Sprachen!A358,0,'Allg. Informationen'!$B$4-1,1,1)</f>
        <v>Organisation</v>
      </c>
      <c r="L6" s="887"/>
      <c r="M6" s="887"/>
      <c r="N6" s="887"/>
      <c r="O6" s="889" t="str">
        <f ca="1">OFFSET(Sprachen!A359,0,'Allg. Informationen'!$B$4-1,1,1)</f>
        <v>Email</v>
      </c>
      <c r="P6" s="887"/>
      <c r="Q6" s="887"/>
      <c r="R6" s="887"/>
      <c r="S6" s="890" t="str">
        <f ca="1">OFFSET(Sprachen!A360,0,'Allg. Informationen'!$B$4-1,1,1)</f>
        <v>Telefon</v>
      </c>
      <c r="T6" s="887"/>
      <c r="U6" s="887"/>
    </row>
    <row r="7" spans="1:29" s="531" customFormat="1" ht="17.25" customHeight="1" x14ac:dyDescent="0.25">
      <c r="B7" s="899" t="str">
        <f ca="1">OFFSET(Sprachen!A354,0,'Allg. Informationen'!$B$4-1,1,1)</f>
        <v>Stellvertretend auskunftsberechtigte Person</v>
      </c>
      <c r="C7" s="899"/>
      <c r="D7" s="888"/>
      <c r="H7" s="887"/>
      <c r="I7" s="887"/>
      <c r="J7" s="887"/>
      <c r="K7" s="889"/>
      <c r="L7" s="887"/>
      <c r="M7" s="887"/>
      <c r="N7" s="887"/>
      <c r="O7" s="889"/>
      <c r="P7" s="887"/>
      <c r="Q7" s="887"/>
      <c r="R7" s="887"/>
      <c r="S7" s="890"/>
      <c r="T7" s="887"/>
      <c r="U7" s="887"/>
      <c r="V7" s="429"/>
      <c r="W7" s="398"/>
      <c r="X7" s="398"/>
      <c r="Y7" s="429"/>
      <c r="Z7" s="429"/>
      <c r="AA7" s="429"/>
      <c r="AC7" s="132"/>
    </row>
    <row r="8" spans="1:29" s="531" customFormat="1" ht="39" hidden="1" customHeight="1" x14ac:dyDescent="0.25">
      <c r="B8" s="864" t="str">
        <f ca="1">OFFSET(Sprachen!A355,0,'Allg. Informationen'!$B$4-1,1,1)</f>
        <v>Zur Prüfung des Gesuchs kann das BFE die Daten und Angaben des Kraftwerksbevollmächtigten übernehmen von:</v>
      </c>
      <c r="C8" s="865"/>
      <c r="D8" s="528" t="str">
        <f ca="1">OFFSET(Sprachen!A361,0,'Allg. Informationen'!$B$4-1,1,1)</f>
        <v>Gesuchsnummer</v>
      </c>
      <c r="E8" s="534"/>
      <c r="F8" s="534"/>
      <c r="G8" s="534"/>
      <c r="H8" s="900"/>
      <c r="I8" s="900"/>
      <c r="J8" s="900"/>
      <c r="K8" s="528" t="str">
        <f ca="1">OFFSET(Sprachen!A362,0,'Allg. Informationen'!$B$4-1,1,1)</f>
        <v>Datum</v>
      </c>
      <c r="L8" s="900"/>
      <c r="M8" s="900"/>
      <c r="N8" s="900"/>
    </row>
    <row r="9" spans="1:29" s="531" customFormat="1" x14ac:dyDescent="0.25"/>
    <row r="10" spans="1:29" ht="17.399999999999999" x14ac:dyDescent="0.25">
      <c r="A10" s="133" t="str">
        <f ca="1">OFFSET(Sprachen!A363,0,'Allg. Informationen'!$B$4-1,1,1)</f>
        <v>A. Angaben zu Kraftwerksanlage und Zentralen</v>
      </c>
      <c r="D10" s="430"/>
      <c r="E10" s="430"/>
      <c r="F10" s="430"/>
      <c r="G10" s="430"/>
      <c r="H10" s="431"/>
      <c r="I10" s="26"/>
      <c r="J10" s="531"/>
      <c r="K10" s="531"/>
      <c r="L10" s="531"/>
      <c r="M10" s="398"/>
      <c r="N10" s="398"/>
      <c r="O10" s="398"/>
      <c r="P10" s="398"/>
      <c r="Q10" s="398"/>
      <c r="R10" s="398"/>
      <c r="S10" s="398"/>
      <c r="T10" s="398"/>
      <c r="U10" s="398"/>
      <c r="V10" s="398"/>
      <c r="W10" s="398"/>
      <c r="X10" s="398"/>
      <c r="Y10" s="429"/>
      <c r="Z10" s="429"/>
      <c r="AA10" s="429"/>
      <c r="AB10" s="531"/>
      <c r="AC10" s="132"/>
    </row>
    <row r="11" spans="1:29" ht="15.6" x14ac:dyDescent="0.3">
      <c r="A11" s="386"/>
      <c r="B11" s="386"/>
      <c r="C11" s="386"/>
      <c r="D11" s="386"/>
      <c r="E11" s="386"/>
      <c r="F11" s="386"/>
      <c r="G11" s="386"/>
      <c r="H11" s="386"/>
      <c r="I11" s="386"/>
      <c r="J11" s="386"/>
      <c r="K11" s="386"/>
      <c r="L11" s="386"/>
      <c r="M11" s="386"/>
      <c r="N11" s="386"/>
      <c r="O11" s="386"/>
      <c r="P11" s="386"/>
      <c r="Q11" s="386"/>
      <c r="R11" s="386"/>
      <c r="S11" s="386"/>
      <c r="T11" s="386"/>
      <c r="U11" s="386"/>
      <c r="V11" s="386"/>
      <c r="W11" s="386"/>
      <c r="X11" s="386"/>
      <c r="Y11" s="386"/>
    </row>
    <row r="12" spans="1:29" ht="26.4" x14ac:dyDescent="0.25">
      <c r="A12" s="134" t="str">
        <f ca="1">OFFSET(Sprachen!A364,0,'Allg. Informationen'!$B$4-1,1,1)</f>
        <v>Ziffer</v>
      </c>
      <c r="B12" s="875" t="str">
        <f ca="1">OFFSET(Sprachen!A365,0,'Allg. Informationen'!$B$4-1,1,1)</f>
        <v>A1. Angaben zur Kraftwerksanlage</v>
      </c>
      <c r="C12" s="876"/>
      <c r="D12" s="877"/>
      <c r="E12" s="901" t="s">
        <v>428</v>
      </c>
      <c r="F12" s="902"/>
      <c r="G12" s="903"/>
      <c r="H12" s="838" t="str">
        <f ca="1">OFFSET(Sprachen!A366,0,'Allg. Informationen'!$B$4-1,1,1)</f>
        <v>Anmerkungen BFE</v>
      </c>
      <c r="I12" s="839"/>
      <c r="J12" s="839"/>
      <c r="K12" s="839"/>
      <c r="L12" s="840"/>
      <c r="M12" s="836" t="str">
        <f ca="1">OFFSET(Sprachen!A367,0,'Allg. Informationen'!$B$4-1,1,1)</f>
        <v>Bemerkungen Gesuchsteller</v>
      </c>
      <c r="N12" s="836"/>
      <c r="O12" s="836"/>
      <c r="P12" s="836"/>
      <c r="Q12" s="836"/>
      <c r="R12" s="836"/>
      <c r="S12" s="836"/>
      <c r="T12" s="836"/>
      <c r="U12" s="836"/>
      <c r="V12" s="450" t="str">
        <f ca="1">OFFSET(Sprachen!A506,0,'Allg. Informationen'!$B$4-1,1,1)</f>
        <v>Prüfung auf Plausibilität</v>
      </c>
      <c r="W12" s="135" t="str">
        <f ca="1">OFFSET(Sprachen!A507,0,'Allg. Informationen'!$B$4-1,1,1)</f>
        <v>Bemerkungen Plausibilität</v>
      </c>
      <c r="X12" s="450" t="str">
        <f ca="1">OFFSET(Sprachen!A508,0,'Allg. Informationen'!$B$4-1,1,1)</f>
        <v>Materielle Prüfung</v>
      </c>
      <c r="Y12" s="135" t="str">
        <f ca="1">OFFSET(Sprachen!A509,0,'Allg. Informationen'!$B$4-1,1,1)</f>
        <v>Bemerkungen Materielle Prüfung</v>
      </c>
    </row>
    <row r="13" spans="1:29" ht="21" x14ac:dyDescent="0.25">
      <c r="A13" s="781" t="str">
        <f ca="1">CONCATENATE($A$2," / ",AA14)</f>
        <v>KW1 / 1</v>
      </c>
      <c r="B13" s="145" t="str">
        <f ca="1">OFFSET(Sprachen!A368,0,'Allg. Informationen'!$B$4-1,1,1)</f>
        <v>Name Kraftwerksanlage:</v>
      </c>
      <c r="C13" s="719"/>
      <c r="D13" s="785" t="str">
        <f>B14</f>
        <v>Bitte auswählen, Prière de sélectionner, Prego selezionare</v>
      </c>
      <c r="E13" s="695"/>
      <c r="F13" s="695"/>
      <c r="G13" s="695"/>
      <c r="H13" s="788" t="str">
        <f ca="1">OFFSET(Sprachen!A472,0,'Allg. Informationen'!$B$4-1,1,1)</f>
        <v>Bitte zuerst die Energieproduktion im Blatt E_prod_Eingabe für dieses Kraftwerk eingeben! Falls Gesuchsteller nicht kraftwerksbevollmächtigt ist, so werden die Daten während der Gesuchsprüfung automatisch vom Kraftwerksbevollmächtigten übernommen. Der Gesuchsteller braucht nur die reduzierten Felder auszufüllen. Dabei sind Kennzahlen mit Ziffern endend auf -G vom Kraftwerksbevollmächtigten zu übernehmen. Massgebend für die MP ist die Bruttoleistung, wobei in der Liste Kraftwerke ab 10 MW installierter Leistung erscheinen können.</v>
      </c>
      <c r="I13" s="789"/>
      <c r="J13" s="789"/>
      <c r="K13" s="789"/>
      <c r="L13" s="790"/>
      <c r="M13" s="793"/>
      <c r="N13" s="794"/>
      <c r="O13" s="794"/>
      <c r="P13" s="794"/>
      <c r="Q13" s="794"/>
      <c r="R13" s="794"/>
      <c r="S13" s="794"/>
      <c r="T13" s="794"/>
      <c r="U13" s="795"/>
      <c r="V13" s="802"/>
      <c r="W13" s="769"/>
      <c r="X13" s="721" t="s">
        <v>185</v>
      </c>
      <c r="Y13" s="769"/>
    </row>
    <row r="14" spans="1:29" ht="117" customHeight="1" x14ac:dyDescent="0.25">
      <c r="A14" s="782"/>
      <c r="B14" s="631" t="s">
        <v>1000</v>
      </c>
      <c r="C14" s="784"/>
      <c r="D14" s="786"/>
      <c r="E14" s="696" t="s">
        <v>1758</v>
      </c>
      <c r="F14" s="696" t="s">
        <v>438</v>
      </c>
      <c r="G14" s="696" t="s">
        <v>429</v>
      </c>
      <c r="H14" s="791"/>
      <c r="I14" s="755"/>
      <c r="J14" s="755"/>
      <c r="K14" s="755"/>
      <c r="L14" s="792"/>
      <c r="M14" s="796"/>
      <c r="N14" s="797"/>
      <c r="O14" s="797"/>
      <c r="P14" s="797"/>
      <c r="Q14" s="797"/>
      <c r="R14" s="797"/>
      <c r="S14" s="797"/>
      <c r="T14" s="797"/>
      <c r="U14" s="798"/>
      <c r="V14" s="803"/>
      <c r="W14" s="821"/>
      <c r="X14" s="823"/>
      <c r="Y14" s="821"/>
      <c r="AA14" s="466">
        <v>1</v>
      </c>
    </row>
    <row r="15" spans="1:29" ht="21.75" customHeight="1" x14ac:dyDescent="0.25">
      <c r="A15" s="783"/>
      <c r="B15" s="456"/>
      <c r="C15" s="720"/>
      <c r="D15" s="787"/>
      <c r="E15" s="696"/>
      <c r="F15" s="696"/>
      <c r="G15" s="696"/>
      <c r="H15" s="826" t="str">
        <f ca="1">OFFSET(Sprachen!A473,0,'Allg. Informationen'!$B$4-1,1,1)</f>
        <v>Falls KW in Liste nicht vorhanden, bitte ankreuzen:</v>
      </c>
      <c r="I15" s="827"/>
      <c r="J15" s="827"/>
      <c r="K15" s="827"/>
      <c r="L15" s="536"/>
      <c r="M15" s="799"/>
      <c r="N15" s="800"/>
      <c r="O15" s="800"/>
      <c r="P15" s="800"/>
      <c r="Q15" s="800"/>
      <c r="R15" s="800"/>
      <c r="S15" s="800"/>
      <c r="T15" s="800"/>
      <c r="U15" s="801"/>
      <c r="V15" s="804"/>
      <c r="W15" s="822"/>
      <c r="X15" s="722"/>
      <c r="Y15" s="822"/>
    </row>
    <row r="16" spans="1:29" ht="38.1" hidden="1" customHeight="1" x14ac:dyDescent="0.25">
      <c r="A16" s="662" t="str">
        <f ca="1">CONCATENATE($A$2," / ",AA16)</f>
        <v>KW1 / 1-G1</v>
      </c>
      <c r="B16" s="833" t="str">
        <f ca="1">OFFSET(Sprachen!A370,0,'Allg. Informationen'!$B$4-1,1,1)</f>
        <v>Kraftwerkname (Angabe Gesuchsteller falls nicht in Liste)</v>
      </c>
      <c r="C16" s="833"/>
      <c r="D16" s="650"/>
      <c r="E16" s="535"/>
      <c r="F16" s="535"/>
      <c r="G16" s="535"/>
      <c r="H16" s="845" t="str">
        <f ca="1">OFFSET(Sprachen!A474,0,'Allg. Informationen'!$B$4-1,1,1)</f>
        <v>Bitte nur eintragen, falls Kraftwerk nicht in Liste</v>
      </c>
      <c r="I16" s="845"/>
      <c r="J16" s="845"/>
      <c r="K16" s="845"/>
      <c r="L16" s="846"/>
      <c r="M16" s="849"/>
      <c r="N16" s="849"/>
      <c r="O16" s="849"/>
      <c r="P16" s="849"/>
      <c r="Q16" s="849"/>
      <c r="R16" s="849"/>
      <c r="S16" s="849"/>
      <c r="T16" s="849"/>
      <c r="U16" s="850"/>
      <c r="V16" s="537"/>
      <c r="W16" s="524"/>
      <c r="X16" s="537"/>
      <c r="Y16" s="538"/>
      <c r="AA16" s="422" t="s">
        <v>537</v>
      </c>
    </row>
    <row r="17" spans="1:27" ht="44.1" hidden="1" customHeight="1" x14ac:dyDescent="0.25">
      <c r="A17" s="539" t="str">
        <f ca="1">CONCATENATE($A$2," / ",AA17)</f>
        <v>KW1 / 1-G2</v>
      </c>
      <c r="B17" s="833" t="str">
        <f ca="1">OFFSET(Sprachen!A371,0,'Allg. Informationen'!$B$4-1,1,1)</f>
        <v>Kürzelvorschlag  (Angabe Gesuchsteller falls nicht in Liste)</v>
      </c>
      <c r="C17" s="833"/>
      <c r="D17" s="651"/>
      <c r="E17" s="540"/>
      <c r="F17" s="540"/>
      <c r="G17" s="540"/>
      <c r="H17" s="847" t="str">
        <f ca="1">OFFSET(Sprachen!A475,0,'Allg. Informationen'!$B$4-1,1,1)</f>
        <v>Bitte nur eintragen, falls Kraftwerk nicht in Liste vorhanden. Auswahl nochmals auf "Bitte auswählen" stellen, damit vorgeschlagenes Kürzel übernommen wird.</v>
      </c>
      <c r="I17" s="847"/>
      <c r="J17" s="847"/>
      <c r="K17" s="847"/>
      <c r="L17" s="848"/>
      <c r="M17" s="851"/>
      <c r="N17" s="851"/>
      <c r="O17" s="851"/>
      <c r="P17" s="851"/>
      <c r="Q17" s="851"/>
      <c r="R17" s="851"/>
      <c r="S17" s="851"/>
      <c r="T17" s="851"/>
      <c r="U17" s="852"/>
      <c r="V17" s="541"/>
      <c r="W17" s="297"/>
      <c r="X17" s="541"/>
      <c r="Y17" s="152"/>
      <c r="AA17" s="424" t="s">
        <v>538</v>
      </c>
    </row>
    <row r="18" spans="1:27" x14ac:dyDescent="0.25">
      <c r="A18" s="139" t="str">
        <f t="shared" ref="A18:A45" ca="1" si="0">CONCATENATE($A$2," / ",AA18)</f>
        <v>KW1 / 2</v>
      </c>
      <c r="B18" s="538" t="str">
        <f ca="1">OFFSET(Sprachen!A372,0,'Allg. Informationen'!$B$4-1,1,1)</f>
        <v>Standortgemeinde(n)</v>
      </c>
      <c r="C18" s="159"/>
      <c r="D18" s="542"/>
      <c r="E18" s="543"/>
      <c r="F18" s="543"/>
      <c r="G18" s="543"/>
      <c r="H18" s="908"/>
      <c r="I18" s="908"/>
      <c r="J18" s="908"/>
      <c r="K18" s="908"/>
      <c r="L18" s="908"/>
      <c r="M18" s="807"/>
      <c r="N18" s="807"/>
      <c r="O18" s="807"/>
      <c r="P18" s="807"/>
      <c r="Q18" s="807"/>
      <c r="R18" s="807"/>
      <c r="S18" s="807"/>
      <c r="T18" s="807"/>
      <c r="U18" s="807"/>
      <c r="V18" s="541"/>
      <c r="W18" s="297"/>
      <c r="X18" s="541" t="s">
        <v>185</v>
      </c>
      <c r="Y18" s="152"/>
      <c r="AA18" s="466">
        <f>+AA14+1</f>
        <v>2</v>
      </c>
    </row>
    <row r="19" spans="1:27" x14ac:dyDescent="0.25">
      <c r="A19" s="139" t="str">
        <f t="shared" ca="1" si="0"/>
        <v>KW1 / 3</v>
      </c>
      <c r="B19" s="538" t="str">
        <f ca="1">OFFSET(Sprachen!A373,0,'Allg. Informationen'!$B$4-1,1,1)</f>
        <v>Standortkanton</v>
      </c>
      <c r="C19" s="100"/>
      <c r="D19" s="193"/>
      <c r="E19" s="349"/>
      <c r="F19" s="349"/>
      <c r="G19" s="349"/>
      <c r="H19" s="805"/>
      <c r="I19" s="805"/>
      <c r="J19" s="805"/>
      <c r="K19" s="805"/>
      <c r="L19" s="805"/>
      <c r="M19" s="807"/>
      <c r="N19" s="807"/>
      <c r="O19" s="807"/>
      <c r="P19" s="807"/>
      <c r="Q19" s="807"/>
      <c r="R19" s="807"/>
      <c r="S19" s="807"/>
      <c r="T19" s="807"/>
      <c r="U19" s="807"/>
      <c r="V19" s="541"/>
      <c r="W19" s="297"/>
      <c r="X19" s="541" t="s">
        <v>185</v>
      </c>
      <c r="Y19" s="152"/>
      <c r="AA19" s="466">
        <f t="shared" ref="AA19:AA45" si="1">+AA18+1</f>
        <v>3</v>
      </c>
    </row>
    <row r="20" spans="1:27" ht="46.5" customHeight="1" x14ac:dyDescent="0.25">
      <c r="A20" s="139" t="str">
        <f t="shared" ca="1" si="0"/>
        <v>KW1 / 4</v>
      </c>
      <c r="B20" s="159" t="str">
        <f ca="1">OFFSET(Sprachen!A374,0,'Allg. Informationen'!$B$4-1,1,1)</f>
        <v>Nutzungsrecht</v>
      </c>
      <c r="C20" s="100"/>
      <c r="D20" s="193"/>
      <c r="E20" s="349"/>
      <c r="F20" s="349"/>
      <c r="G20" s="349"/>
      <c r="H20" s="834" t="str">
        <f ca="1">OFFSET(Sprachen!A476,0,'Allg. Informationen'!$B$4-1,1,1)</f>
        <v>Vertrag für Nutzungsrecht dem Gesuch beilegen.
Falls weder Konzession noch ehaftes Recht, bitte im Bemerkungsfeld spezifizieren.</v>
      </c>
      <c r="I20" s="834"/>
      <c r="J20" s="834"/>
      <c r="K20" s="834"/>
      <c r="L20" s="834"/>
      <c r="M20" s="807"/>
      <c r="N20" s="807"/>
      <c r="O20" s="807"/>
      <c r="P20" s="807"/>
      <c r="Q20" s="807"/>
      <c r="R20" s="807"/>
      <c r="S20" s="807"/>
      <c r="T20" s="807"/>
      <c r="U20" s="807"/>
      <c r="V20" s="541"/>
      <c r="W20" s="297"/>
      <c r="X20" s="541" t="s">
        <v>185</v>
      </c>
      <c r="Y20" s="152"/>
      <c r="AA20" s="466">
        <f t="shared" si="1"/>
        <v>4</v>
      </c>
    </row>
    <row r="21" spans="1:27" ht="12.75" customHeight="1" x14ac:dyDescent="0.25">
      <c r="A21" s="139" t="str">
        <f t="shared" ca="1" si="0"/>
        <v>KW1 / 5</v>
      </c>
      <c r="B21" s="538" t="str">
        <f ca="1">OFFSET(Sprachen!A375,0,'Allg. Informationen'!$B$4-1,1,1)</f>
        <v>Datum der Vergabe des Nutzungsrechts</v>
      </c>
      <c r="C21" s="100" t="s">
        <v>46</v>
      </c>
      <c r="D21" s="544"/>
      <c r="E21" s="545"/>
      <c r="F21" s="545"/>
      <c r="G21" s="545"/>
      <c r="H21" s="841" t="str">
        <f ca="1">OFFSET(Sprachen!A477,0,'Allg. Informationen'!$B$4-1,1,1)</f>
        <v>Frühestes Ende bei zentralenspezifischen Unterschieden.</v>
      </c>
      <c r="I21" s="842"/>
      <c r="J21" s="842"/>
      <c r="K21" s="842"/>
      <c r="L21" s="843"/>
      <c r="M21" s="807"/>
      <c r="N21" s="807"/>
      <c r="O21" s="807"/>
      <c r="P21" s="807"/>
      <c r="Q21" s="807"/>
      <c r="R21" s="807"/>
      <c r="S21" s="807"/>
      <c r="T21" s="807"/>
      <c r="U21" s="807"/>
      <c r="V21" s="541"/>
      <c r="W21" s="297"/>
      <c r="X21" s="541" t="s">
        <v>185</v>
      </c>
      <c r="Y21" s="152"/>
      <c r="AA21" s="466">
        <f t="shared" si="1"/>
        <v>5</v>
      </c>
    </row>
    <row r="22" spans="1:27" ht="12.75" customHeight="1" x14ac:dyDescent="0.25">
      <c r="A22" s="139" t="str">
        <f t="shared" ca="1" si="0"/>
        <v>KW1 / 6</v>
      </c>
      <c r="B22" s="538" t="str">
        <f ca="1">OFFSET(Sprachen!A376,0,'Allg. Informationen'!$B$4-1,1,1)</f>
        <v>Ende des Nutzungsrechts</v>
      </c>
      <c r="C22" s="100" t="s">
        <v>46</v>
      </c>
      <c r="D22" s="544"/>
      <c r="E22" s="545"/>
      <c r="F22" s="545"/>
      <c r="G22" s="545"/>
      <c r="H22" s="826"/>
      <c r="I22" s="827"/>
      <c r="J22" s="827"/>
      <c r="K22" s="827"/>
      <c r="L22" s="844"/>
      <c r="M22" s="807"/>
      <c r="N22" s="807"/>
      <c r="O22" s="807"/>
      <c r="P22" s="807"/>
      <c r="Q22" s="807"/>
      <c r="R22" s="807"/>
      <c r="S22" s="807"/>
      <c r="T22" s="807"/>
      <c r="U22" s="807"/>
      <c r="V22" s="541"/>
      <c r="W22" s="297"/>
      <c r="X22" s="541" t="s">
        <v>185</v>
      </c>
      <c r="Y22" s="152" t="s">
        <v>602</v>
      </c>
      <c r="AA22" s="466">
        <f t="shared" si="1"/>
        <v>6</v>
      </c>
    </row>
    <row r="23" spans="1:27" x14ac:dyDescent="0.25">
      <c r="A23" s="139" t="str">
        <f t="shared" ca="1" si="0"/>
        <v>KW1 / 7</v>
      </c>
      <c r="B23" s="538" t="str">
        <f ca="1">OFFSET(Sprachen!A377,0,'Allg. Informationen'!$B$4-1,1,1)</f>
        <v>Anzahl Zentralen</v>
      </c>
      <c r="C23" s="100" t="s">
        <v>47</v>
      </c>
      <c r="D23" s="207"/>
      <c r="E23" s="350"/>
      <c r="F23" s="350"/>
      <c r="G23" s="350"/>
      <c r="H23" s="805"/>
      <c r="I23" s="805"/>
      <c r="J23" s="805"/>
      <c r="K23" s="805"/>
      <c r="L23" s="805"/>
      <c r="M23" s="837"/>
      <c r="N23" s="807"/>
      <c r="O23" s="807"/>
      <c r="P23" s="807"/>
      <c r="Q23" s="807"/>
      <c r="R23" s="807"/>
      <c r="S23" s="807"/>
      <c r="T23" s="807"/>
      <c r="U23" s="807"/>
      <c r="V23" s="541"/>
      <c r="W23" s="297"/>
      <c r="X23" s="541" t="s">
        <v>185</v>
      </c>
      <c r="Y23" s="152"/>
      <c r="AA23" s="466">
        <f t="shared" si="1"/>
        <v>7</v>
      </c>
    </row>
    <row r="24" spans="1:27" x14ac:dyDescent="0.25">
      <c r="A24" s="139" t="str">
        <f t="shared" ca="1" si="0"/>
        <v>KW1 / 8</v>
      </c>
      <c r="B24" s="538" t="str">
        <f ca="1">OFFSET(Sprachen!A378,0,'Allg. Informationen'!$B$4-1,1,1)</f>
        <v>Hoheitsanteil Schweiz</v>
      </c>
      <c r="C24" s="100" t="s">
        <v>4</v>
      </c>
      <c r="D24" s="546"/>
      <c r="E24" s="547"/>
      <c r="F24" s="547"/>
      <c r="G24" s="547"/>
      <c r="H24" s="805"/>
      <c r="I24" s="805"/>
      <c r="J24" s="805"/>
      <c r="K24" s="805"/>
      <c r="L24" s="805"/>
      <c r="M24" s="807"/>
      <c r="N24" s="807"/>
      <c r="O24" s="807"/>
      <c r="P24" s="807"/>
      <c r="Q24" s="807"/>
      <c r="R24" s="807"/>
      <c r="S24" s="807"/>
      <c r="T24" s="807"/>
      <c r="U24" s="807"/>
      <c r="V24" s="541"/>
      <c r="W24" s="297"/>
      <c r="X24" s="541" t="s">
        <v>185</v>
      </c>
      <c r="Y24" s="152"/>
      <c r="AA24" s="466">
        <f t="shared" si="1"/>
        <v>8</v>
      </c>
    </row>
    <row r="25" spans="1:27" x14ac:dyDescent="0.25">
      <c r="A25" s="139" t="str">
        <f t="shared" ca="1" si="0"/>
        <v>KW1 / 9</v>
      </c>
      <c r="B25" s="538" t="str">
        <f ca="1">OFFSET(Sprachen!A379,0,'Allg. Informationen'!$B$4-1,1,1)</f>
        <v>mittlere mechanische Bruttoleistung</v>
      </c>
      <c r="C25" s="100" t="s">
        <v>6</v>
      </c>
      <c r="D25" s="141">
        <f>D51</f>
        <v>0</v>
      </c>
      <c r="E25" s="351"/>
      <c r="F25" s="351"/>
      <c r="G25" s="351"/>
      <c r="H25" s="805"/>
      <c r="I25" s="805"/>
      <c r="J25" s="805"/>
      <c r="K25" s="805"/>
      <c r="L25" s="805"/>
      <c r="M25" s="807"/>
      <c r="N25" s="807"/>
      <c r="O25" s="807"/>
      <c r="P25" s="807"/>
      <c r="Q25" s="807"/>
      <c r="R25" s="807"/>
      <c r="S25" s="807"/>
      <c r="T25" s="807"/>
      <c r="U25" s="807"/>
      <c r="V25" s="548"/>
      <c r="W25" s="300"/>
      <c r="X25" s="548"/>
      <c r="Y25" s="548"/>
      <c r="AA25" s="466">
        <f t="shared" si="1"/>
        <v>9</v>
      </c>
    </row>
    <row r="26" spans="1:27" ht="33.75" customHeight="1" x14ac:dyDescent="0.25">
      <c r="A26" s="139" t="str">
        <f t="shared" ca="1" si="0"/>
        <v>KW1 / 10</v>
      </c>
      <c r="B26" s="159" t="str">
        <f ca="1">OFFSET(Sprachen!A380,0,'Allg. Informationen'!$B$4-1,1,1)</f>
        <v>Kantonales Wasserzinsregime</v>
      </c>
      <c r="C26" s="156" t="s">
        <v>370</v>
      </c>
      <c r="D26" s="549"/>
      <c r="E26" s="550"/>
      <c r="F26" s="550"/>
      <c r="G26" s="550"/>
      <c r="H26" s="834" t="str">
        <f ca="1">OFFSET(Sprachen!A478,0,'Allg. Informationen'!$B$4-1,1,1)</f>
        <v>Wasserzinssatz oder Bemessung aller äquivalenten kantonalen Abgaben angeben.</v>
      </c>
      <c r="I26" s="834"/>
      <c r="J26" s="834"/>
      <c r="K26" s="834"/>
      <c r="L26" s="834"/>
      <c r="M26" s="807"/>
      <c r="N26" s="807"/>
      <c r="O26" s="807"/>
      <c r="P26" s="807"/>
      <c r="Q26" s="807"/>
      <c r="R26" s="807"/>
      <c r="S26" s="807"/>
      <c r="T26" s="807"/>
      <c r="U26" s="807"/>
      <c r="V26" s="541"/>
      <c r="W26" s="297"/>
      <c r="X26" s="541" t="s">
        <v>185</v>
      </c>
      <c r="Y26" s="551" t="s">
        <v>185</v>
      </c>
      <c r="AA26" s="466">
        <f t="shared" si="1"/>
        <v>10</v>
      </c>
    </row>
    <row r="27" spans="1:27" x14ac:dyDescent="0.25">
      <c r="A27" s="139" t="str">
        <f t="shared" ca="1" si="0"/>
        <v>KW1 / 11</v>
      </c>
      <c r="B27" s="538" t="str">
        <f ca="1">OFFSET(Sprachen!A381,0,'Allg. Informationen'!$B$4-1,1,1)</f>
        <v>Installierte Turbinenleistung</v>
      </c>
      <c r="C27" s="100" t="s">
        <v>6</v>
      </c>
      <c r="D27" s="141">
        <f>D52</f>
        <v>0</v>
      </c>
      <c r="E27" s="351"/>
      <c r="F27" s="351"/>
      <c r="G27" s="351"/>
      <c r="H27" s="805"/>
      <c r="I27" s="805"/>
      <c r="J27" s="805"/>
      <c r="K27" s="805"/>
      <c r="L27" s="805"/>
      <c r="M27" s="807"/>
      <c r="N27" s="807"/>
      <c r="O27" s="807"/>
      <c r="P27" s="807"/>
      <c r="Q27" s="807"/>
      <c r="R27" s="807"/>
      <c r="S27" s="807"/>
      <c r="T27" s="807"/>
      <c r="U27" s="807"/>
      <c r="V27" s="548"/>
      <c r="W27" s="300"/>
      <c r="X27" s="548"/>
      <c r="Y27" s="548"/>
      <c r="AA27" s="466">
        <f t="shared" si="1"/>
        <v>11</v>
      </c>
    </row>
    <row r="28" spans="1:27" x14ac:dyDescent="0.25">
      <c r="A28" s="139" t="str">
        <f t="shared" ca="1" si="0"/>
        <v>KW1 / 12</v>
      </c>
      <c r="B28" s="538" t="str">
        <f ca="1">OFFSET(Sprachen!A382,0,'Allg. Informationen'!$B$4-1,1,1)</f>
        <v>Max. mögliche Leistung ab Generator</v>
      </c>
      <c r="C28" s="100" t="s">
        <v>6</v>
      </c>
      <c r="D28" s="141">
        <f>D53</f>
        <v>0</v>
      </c>
      <c r="E28" s="351"/>
      <c r="F28" s="351"/>
      <c r="G28" s="351"/>
      <c r="H28" s="805"/>
      <c r="I28" s="805"/>
      <c r="J28" s="805"/>
      <c r="K28" s="805"/>
      <c r="L28" s="805"/>
      <c r="M28" s="807"/>
      <c r="N28" s="807"/>
      <c r="O28" s="807"/>
      <c r="P28" s="807"/>
      <c r="Q28" s="807"/>
      <c r="R28" s="807"/>
      <c r="S28" s="807"/>
      <c r="T28" s="807"/>
      <c r="U28" s="807"/>
      <c r="V28" s="548"/>
      <c r="W28" s="300"/>
      <c r="X28" s="548"/>
      <c r="Y28" s="548"/>
      <c r="AA28" s="466">
        <f t="shared" si="1"/>
        <v>12</v>
      </c>
    </row>
    <row r="29" spans="1:27" hidden="1" x14ac:dyDescent="0.25">
      <c r="A29" s="139" t="str">
        <f t="shared" ca="1" si="0"/>
        <v>KW1 / 12-G</v>
      </c>
      <c r="B29" s="538" t="str">
        <f ca="1">OFFSET(Sprachen!A383,0,'Allg. Informationen'!$B$4-1,1,1)</f>
        <v>Max. mögliche Leistung ab Generator</v>
      </c>
      <c r="C29" s="100" t="s">
        <v>6</v>
      </c>
      <c r="D29" s="439"/>
      <c r="E29" s="351"/>
      <c r="F29" s="351"/>
      <c r="G29" s="351"/>
      <c r="H29" s="805"/>
      <c r="I29" s="805"/>
      <c r="J29" s="805"/>
      <c r="K29" s="805"/>
      <c r="L29" s="805"/>
      <c r="M29" s="807"/>
      <c r="N29" s="807"/>
      <c r="O29" s="807"/>
      <c r="P29" s="807"/>
      <c r="Q29" s="807"/>
      <c r="R29" s="807"/>
      <c r="S29" s="807"/>
      <c r="T29" s="807"/>
      <c r="U29" s="807"/>
      <c r="V29" s="548"/>
      <c r="W29" s="300"/>
      <c r="X29" s="548"/>
      <c r="Y29" s="548"/>
      <c r="AA29" s="424" t="s">
        <v>546</v>
      </c>
    </row>
    <row r="30" spans="1:27" x14ac:dyDescent="0.25">
      <c r="A30" s="139" t="str">
        <f t="shared" ca="1" si="0"/>
        <v>KW1 / 13</v>
      </c>
      <c r="B30" s="538" t="str">
        <f ca="1">OFFSET(Sprachen!A384,0,'Allg. Informationen'!$B$4-1,1,1)</f>
        <v>Bruttoproduktion Jahr 2023</v>
      </c>
      <c r="C30" s="100" t="s">
        <v>8</v>
      </c>
      <c r="D30" s="142">
        <f>D31+D32+D33</f>
        <v>0</v>
      </c>
      <c r="E30" s="352"/>
      <c r="F30" s="352"/>
      <c r="G30" s="352"/>
      <c r="H30" s="805"/>
      <c r="I30" s="805"/>
      <c r="J30" s="805"/>
      <c r="K30" s="805"/>
      <c r="L30" s="805"/>
      <c r="M30" s="807"/>
      <c r="N30" s="807"/>
      <c r="O30" s="807"/>
      <c r="P30" s="807"/>
      <c r="Q30" s="807"/>
      <c r="R30" s="807"/>
      <c r="S30" s="807"/>
      <c r="T30" s="807"/>
      <c r="U30" s="807"/>
      <c r="V30" s="548"/>
      <c r="W30" s="300"/>
      <c r="X30" s="548"/>
      <c r="Y30" s="548"/>
      <c r="AA30" s="466">
        <f>+AA28+1</f>
        <v>13</v>
      </c>
    </row>
    <row r="31" spans="1:27" ht="27.6" customHeight="1" x14ac:dyDescent="0.25">
      <c r="A31" s="139" t="str">
        <f t="shared" ca="1" si="0"/>
        <v>KW1 / 14</v>
      </c>
      <c r="B31" s="448" t="str">
        <f ca="1">OFFSET(Sprachen!A385,0,'Allg. Informationen'!$B$4-1,1,1)</f>
        <v>Eigenbedarf Strom (exkl. Pumpenergie)</v>
      </c>
      <c r="C31" s="100" t="s">
        <v>8</v>
      </c>
      <c r="D31" s="552"/>
      <c r="E31" s="553"/>
      <c r="F31" s="553"/>
      <c r="G31" s="553"/>
      <c r="H31" s="806" t="str">
        <f ca="1">OFFSET(Sprachen!A479,0,'Allg. Informationen'!$B$4-1,1,1)</f>
        <v>ist von Nettoproduktion abzuziehen</v>
      </c>
      <c r="I31" s="806"/>
      <c r="J31" s="806"/>
      <c r="K31" s="806"/>
      <c r="L31" s="806"/>
      <c r="M31" s="807"/>
      <c r="N31" s="807"/>
      <c r="O31" s="807"/>
      <c r="P31" s="807"/>
      <c r="Q31" s="807"/>
      <c r="R31" s="807"/>
      <c r="S31" s="807"/>
      <c r="T31" s="807"/>
      <c r="U31" s="807"/>
      <c r="V31" s="541"/>
      <c r="W31" s="297"/>
      <c r="X31" s="541" t="s">
        <v>185</v>
      </c>
      <c r="Y31" s="399"/>
      <c r="AA31" s="466">
        <f t="shared" si="1"/>
        <v>14</v>
      </c>
    </row>
    <row r="32" spans="1:27" x14ac:dyDescent="0.25">
      <c r="A32" s="139" t="str">
        <f t="shared" ca="1" si="0"/>
        <v>KW1 / 15</v>
      </c>
      <c r="B32" s="538" t="str">
        <f ca="1">OFFSET(Sprachen!A386,0,'Allg. Informationen'!$B$4-1,1,1)</f>
        <v>Trafo- und Leitungsverluste</v>
      </c>
      <c r="C32" s="100" t="s">
        <v>8</v>
      </c>
      <c r="D32" s="552"/>
      <c r="E32" s="553"/>
      <c r="F32" s="553"/>
      <c r="G32" s="553"/>
      <c r="H32" s="805" t="str">
        <f ca="1">OFFSET(Sprachen!A480,0,'Allg. Informationen'!$B$4-1,1,1)</f>
        <v>ist von Nettoproduktion abzuziehen</v>
      </c>
      <c r="I32" s="805"/>
      <c r="J32" s="805"/>
      <c r="K32" s="805"/>
      <c r="L32" s="805"/>
      <c r="M32" s="807"/>
      <c r="N32" s="807"/>
      <c r="O32" s="807"/>
      <c r="P32" s="807"/>
      <c r="Q32" s="807"/>
      <c r="R32" s="807"/>
      <c r="S32" s="807"/>
      <c r="T32" s="807"/>
      <c r="U32" s="807"/>
      <c r="V32" s="541"/>
      <c r="W32" s="297"/>
      <c r="X32" s="541" t="s">
        <v>185</v>
      </c>
      <c r="Y32" s="399"/>
      <c r="AA32" s="466">
        <f t="shared" si="1"/>
        <v>15</v>
      </c>
    </row>
    <row r="33" spans="1:27" ht="27" customHeight="1" x14ac:dyDescent="0.25">
      <c r="A33" s="139" t="str">
        <f t="shared" ca="1" si="0"/>
        <v>KW1 / 16</v>
      </c>
      <c r="B33" s="159" t="str">
        <f ca="1">OFFSET(Sprachen!A387,0,'Allg. Informationen'!$B$4-1,1,1)</f>
        <v>Nettoproduktion Jahr 2023</v>
      </c>
      <c r="C33" s="100" t="s">
        <v>8</v>
      </c>
      <c r="D33" s="142">
        <f>D55</f>
        <v>0</v>
      </c>
      <c r="E33" s="352"/>
      <c r="F33" s="352"/>
      <c r="G33" s="352"/>
      <c r="H33" s="835" t="str">
        <f ca="1">OFFSET(Sprachen!A481,0,'Allg. Informationen'!$B$4-1,1,1)</f>
        <v>Trafo- und Leitungsverluste sowie Eigenbedarf müssen abgezogen sein.</v>
      </c>
      <c r="I33" s="835"/>
      <c r="J33" s="835"/>
      <c r="K33" s="835"/>
      <c r="L33" s="835"/>
      <c r="M33" s="807"/>
      <c r="N33" s="807"/>
      <c r="O33" s="807"/>
      <c r="P33" s="807"/>
      <c r="Q33" s="807"/>
      <c r="R33" s="807"/>
      <c r="S33" s="807"/>
      <c r="T33" s="807"/>
      <c r="U33" s="807"/>
      <c r="V33" s="548"/>
      <c r="W33" s="300"/>
      <c r="X33" s="548"/>
      <c r="Y33" s="548"/>
      <c r="AA33" s="466">
        <f t="shared" si="1"/>
        <v>16</v>
      </c>
    </row>
    <row r="34" spans="1:27" ht="36" customHeight="1" x14ac:dyDescent="0.25">
      <c r="A34" s="139" t="str">
        <f t="shared" ca="1" si="0"/>
        <v>KW1 / 17a</v>
      </c>
      <c r="B34" s="448" t="str">
        <f ca="1">OFFSET(Sprachen!A388,0,'Allg. Informationen'!$B$4-1,1,1)</f>
        <v>Abgabe von Einstauersatz / Austauschenergie</v>
      </c>
      <c r="C34" s="100" t="s">
        <v>8</v>
      </c>
      <c r="D34" s="552"/>
      <c r="E34" s="553"/>
      <c r="F34" s="553"/>
      <c r="G34" s="553"/>
      <c r="H34" s="833" t="str">
        <f ca="1">OFFSET(Sprachen!A482,0,'Allg. Informationen'!$B$4-1,1,1)</f>
        <v>Angabe aller Energiemengen. Bitte bei mehreren Energiemengen, detaillierte Auflistung in A.5.xxx.7 auflisten und Summe übertragen.</v>
      </c>
      <c r="I34" s="833"/>
      <c r="J34" s="833"/>
      <c r="K34" s="833"/>
      <c r="L34" s="833"/>
      <c r="M34" s="807"/>
      <c r="N34" s="807"/>
      <c r="O34" s="807"/>
      <c r="P34" s="807"/>
      <c r="Q34" s="807"/>
      <c r="R34" s="807"/>
      <c r="S34" s="807"/>
      <c r="T34" s="807"/>
      <c r="U34" s="807"/>
      <c r="V34" s="541"/>
      <c r="W34" s="297"/>
      <c r="X34" s="541" t="s">
        <v>185</v>
      </c>
      <c r="Y34" s="551" t="s">
        <v>185</v>
      </c>
      <c r="AA34" s="520" t="s">
        <v>946</v>
      </c>
    </row>
    <row r="35" spans="1:27" s="531" customFormat="1" ht="26.4" x14ac:dyDescent="0.25">
      <c r="A35" s="449" t="str">
        <f t="shared" ca="1" si="0"/>
        <v>KW1 / 17b</v>
      </c>
      <c r="B35" s="428" t="str">
        <f ca="1">OFFSET(Sprachen!A389,0,'Allg. Informationen'!$B$4-1,1,1)</f>
        <v>Lieferant / Empfänger von Einstauersatz/Austauschenergie</v>
      </c>
      <c r="C35" s="525" t="s">
        <v>202</v>
      </c>
      <c r="D35" s="682"/>
      <c r="E35" s="554"/>
      <c r="F35" s="554"/>
      <c r="G35" s="554"/>
      <c r="H35" s="806" t="str">
        <f ca="1">OFFSET(Sprachen!A483,0,'Allg. Informationen'!$B$4-1,1,1)</f>
        <v>Lieferung von wem an wen?</v>
      </c>
      <c r="I35" s="806"/>
      <c r="J35" s="806"/>
      <c r="K35" s="806"/>
      <c r="L35" s="806"/>
      <c r="M35" s="807"/>
      <c r="N35" s="807"/>
      <c r="O35" s="807"/>
      <c r="P35" s="807"/>
      <c r="Q35" s="807"/>
      <c r="R35" s="807"/>
      <c r="S35" s="807"/>
      <c r="T35" s="807"/>
      <c r="U35" s="807"/>
      <c r="V35" s="541"/>
      <c r="W35" s="528"/>
      <c r="X35" s="541" t="s">
        <v>185</v>
      </c>
      <c r="Y35" s="551" t="s">
        <v>185</v>
      </c>
      <c r="AA35" s="522" t="s">
        <v>947</v>
      </c>
    </row>
    <row r="36" spans="1:27" ht="26.4" x14ac:dyDescent="0.25">
      <c r="A36" s="139" t="str">
        <f t="shared" ca="1" si="0"/>
        <v>KW1 / 19</v>
      </c>
      <c r="B36" s="428" t="str">
        <f ca="1">OFFSET(Sprachen!A390,0,'Allg. Informationen'!$B$4-1,1,1)</f>
        <v>Jahresenergie zur Verfügung der Energiebezüger</v>
      </c>
      <c r="C36" s="100" t="s">
        <v>8</v>
      </c>
      <c r="D36" s="142">
        <f>D34+D33</f>
        <v>0</v>
      </c>
      <c r="E36" s="352"/>
      <c r="F36" s="352"/>
      <c r="G36" s="352"/>
      <c r="H36" s="805"/>
      <c r="I36" s="805"/>
      <c r="J36" s="805"/>
      <c r="K36" s="805"/>
      <c r="L36" s="805"/>
      <c r="M36" s="807"/>
      <c r="N36" s="807"/>
      <c r="O36" s="807"/>
      <c r="P36" s="807"/>
      <c r="Q36" s="807"/>
      <c r="R36" s="807"/>
      <c r="S36" s="807"/>
      <c r="T36" s="807"/>
      <c r="U36" s="807"/>
      <c r="V36" s="548"/>
      <c r="W36" s="300"/>
      <c r="X36" s="548"/>
      <c r="Y36" s="548"/>
      <c r="AA36" s="422" t="s">
        <v>536</v>
      </c>
    </row>
    <row r="37" spans="1:27" ht="30.75" hidden="1" customHeight="1" x14ac:dyDescent="0.25">
      <c r="A37" s="139" t="str">
        <f t="shared" ca="1" si="0"/>
        <v>KW1 / 19-G</v>
      </c>
      <c r="B37" s="448" t="str">
        <f ca="1">OFFSET(Sprachen!A391,0,'Allg. Informationen'!$B$4-1,1,1)</f>
        <v>Jahresenergie zur Verfügung der Energiebezüger (Angabe Gesuchsteller)</v>
      </c>
      <c r="C37" s="100" t="s">
        <v>8</v>
      </c>
      <c r="D37" s="423"/>
      <c r="E37" s="352"/>
      <c r="F37" s="352"/>
      <c r="G37" s="352"/>
      <c r="H37" s="833" t="str">
        <f ca="1">OFFSET(Sprachen!A484,0,'Allg. Informationen'!$B$4-1,1,1)</f>
        <v>Zahl aus Position xxx / 19 einzutragen, kommuniziert durch Kraftwerksbevollmächtigter</v>
      </c>
      <c r="I37" s="833"/>
      <c r="J37" s="833"/>
      <c r="K37" s="833"/>
      <c r="L37" s="833"/>
      <c r="M37" s="807"/>
      <c r="N37" s="807"/>
      <c r="O37" s="807"/>
      <c r="P37" s="807"/>
      <c r="Q37" s="807"/>
      <c r="R37" s="807"/>
      <c r="S37" s="807"/>
      <c r="T37" s="807"/>
      <c r="U37" s="807"/>
      <c r="V37" s="548"/>
      <c r="W37" s="300"/>
      <c r="X37" s="548"/>
      <c r="Y37" s="548"/>
      <c r="AA37" s="422" t="s">
        <v>535</v>
      </c>
    </row>
    <row r="38" spans="1:27" ht="134.25" customHeight="1" x14ac:dyDescent="0.25">
      <c r="A38" s="139" t="str">
        <f t="shared" ca="1" si="0"/>
        <v>KW1 / 20</v>
      </c>
      <c r="B38" s="159" t="str">
        <f ca="1">OFFSET(Sprachen!A392,0,'Allg. Informationen'!$B$4-1,1,1)</f>
        <v>Eigentümerstruktur</v>
      </c>
      <c r="C38" s="100"/>
      <c r="D38" s="681"/>
      <c r="E38" s="349"/>
      <c r="F38" s="349"/>
      <c r="G38" s="349"/>
      <c r="H38" s="832"/>
      <c r="I38" s="832"/>
      <c r="J38" s="832"/>
      <c r="K38" s="832"/>
      <c r="L38" s="832"/>
      <c r="M38" s="807"/>
      <c r="N38" s="807"/>
      <c r="O38" s="807"/>
      <c r="P38" s="807"/>
      <c r="Q38" s="807"/>
      <c r="R38" s="807"/>
      <c r="S38" s="807"/>
      <c r="T38" s="807"/>
      <c r="U38" s="807"/>
      <c r="V38" s="541"/>
      <c r="W38" s="297"/>
      <c r="X38" s="541" t="s">
        <v>185</v>
      </c>
      <c r="Y38" s="152"/>
      <c r="AA38" s="466">
        <v>20</v>
      </c>
    </row>
    <row r="39" spans="1:27" ht="32.25" customHeight="1" x14ac:dyDescent="0.25">
      <c r="A39" s="139" t="str">
        <f t="shared" ca="1" si="0"/>
        <v>KW1 / 21</v>
      </c>
      <c r="B39" s="159" t="str">
        <f ca="1">OFFSET(Sprachen!A393,0,'Allg. Informationen'!$B$4-1,1,1)</f>
        <v>Struktur Energiebezug Kraftwerk</v>
      </c>
      <c r="C39" s="100"/>
      <c r="D39" s="193"/>
      <c r="E39" s="349"/>
      <c r="F39" s="349"/>
      <c r="G39" s="349"/>
      <c r="H39" s="834" t="str">
        <f ca="1">OFFSET(Sprachen!A485,0,'Allg. Informationen'!$B$4-1,1,1)</f>
        <v>Angabe aller Energiebezüger Kraftwerk; 
wenn leer = wie Eigentümerstruktur.</v>
      </c>
      <c r="I39" s="834"/>
      <c r="J39" s="834"/>
      <c r="K39" s="834"/>
      <c r="L39" s="834"/>
      <c r="M39" s="807"/>
      <c r="N39" s="807"/>
      <c r="O39" s="807"/>
      <c r="P39" s="807"/>
      <c r="Q39" s="807"/>
      <c r="R39" s="807"/>
      <c r="S39" s="807"/>
      <c r="T39" s="807"/>
      <c r="U39" s="807"/>
      <c r="V39" s="541"/>
      <c r="W39" s="297"/>
      <c r="X39" s="541" t="s">
        <v>185</v>
      </c>
      <c r="Y39" s="152"/>
      <c r="AA39" s="466">
        <f t="shared" si="1"/>
        <v>21</v>
      </c>
    </row>
    <row r="40" spans="1:27" x14ac:dyDescent="0.25">
      <c r="A40" s="139" t="str">
        <f t="shared" ca="1" si="0"/>
        <v>KW1 / 22</v>
      </c>
      <c r="B40" s="538" t="str">
        <f ca="1">OFFSET(Sprachen!A394,0,'Allg. Informationen'!$B$4-1,1,1)</f>
        <v>Anteil Energiebezug Gesuchsteller</v>
      </c>
      <c r="C40" s="100" t="s">
        <v>4</v>
      </c>
      <c r="D40" s="555"/>
      <c r="E40" s="556"/>
      <c r="F40" s="556"/>
      <c r="G40" s="556"/>
      <c r="H40" s="805"/>
      <c r="I40" s="805"/>
      <c r="J40" s="805"/>
      <c r="K40" s="805"/>
      <c r="L40" s="805"/>
      <c r="M40" s="807"/>
      <c r="N40" s="807"/>
      <c r="O40" s="807"/>
      <c r="P40" s="807"/>
      <c r="Q40" s="807"/>
      <c r="R40" s="807"/>
      <c r="S40" s="807"/>
      <c r="T40" s="807"/>
      <c r="U40" s="807"/>
      <c r="V40" s="541"/>
      <c r="W40" s="297"/>
      <c r="X40" s="541" t="s">
        <v>185</v>
      </c>
      <c r="Y40" s="152"/>
      <c r="AA40" s="466">
        <f t="shared" si="1"/>
        <v>22</v>
      </c>
    </row>
    <row r="41" spans="1:27" x14ac:dyDescent="0.25">
      <c r="A41" s="139" t="str">
        <f t="shared" ca="1" si="0"/>
        <v>KW1 / 23</v>
      </c>
      <c r="B41" s="538" t="str">
        <f ca="1">OFFSET(Sprachen!A395,0,'Allg. Informationen'!$B$4-1,1,1)</f>
        <v>Jahresenergie Anteil Gesuchsteller</v>
      </c>
      <c r="C41" s="100" t="s">
        <v>8</v>
      </c>
      <c r="D41" s="143">
        <f>IF(D5="Ja/Oui/Si",D36*D40,D37*D40)</f>
        <v>0</v>
      </c>
      <c r="E41" s="353"/>
      <c r="F41" s="353"/>
      <c r="G41" s="353"/>
      <c r="H41" s="805"/>
      <c r="I41" s="805"/>
      <c r="J41" s="805"/>
      <c r="K41" s="805"/>
      <c r="L41" s="805"/>
      <c r="M41" s="807"/>
      <c r="N41" s="807"/>
      <c r="O41" s="807"/>
      <c r="P41" s="807"/>
      <c r="Q41" s="807"/>
      <c r="R41" s="807"/>
      <c r="S41" s="807"/>
      <c r="T41" s="807"/>
      <c r="U41" s="807"/>
      <c r="V41" s="541"/>
      <c r="W41" s="297"/>
      <c r="X41" s="541" t="s">
        <v>185</v>
      </c>
      <c r="Y41" s="152"/>
      <c r="AA41" s="466">
        <v>23</v>
      </c>
    </row>
    <row r="42" spans="1:27" ht="37.5" customHeight="1" x14ac:dyDescent="0.25">
      <c r="A42" s="139" t="str">
        <f t="shared" ca="1" si="0"/>
        <v>KW1 / 24</v>
      </c>
      <c r="B42" s="159" t="str">
        <f ca="1">OFFSET(Sprachen!A396,0,'Allg. Informationen'!$B$4-1,1,1)</f>
        <v>Bezug Gesuchsteller zum Kraftwerk</v>
      </c>
      <c r="C42" s="100"/>
      <c r="D42" s="194"/>
      <c r="E42" s="557"/>
      <c r="F42" s="557"/>
      <c r="G42" s="557"/>
      <c r="H42" s="833" t="str">
        <f ca="1">OFFSET(Sprachen!A486,0,'Allg. Informationen'!$B$4-1,1,1)</f>
        <v>Abnahmevertrag und Bestätgigung der Riskotragung von Betreiber und Eigentümer / Partner in Anhang beilegen</v>
      </c>
      <c r="I42" s="833"/>
      <c r="J42" s="833"/>
      <c r="K42" s="833"/>
      <c r="L42" s="833"/>
      <c r="M42" s="807"/>
      <c r="N42" s="807"/>
      <c r="O42" s="807"/>
      <c r="P42" s="807"/>
      <c r="Q42" s="807"/>
      <c r="R42" s="807"/>
      <c r="S42" s="807"/>
      <c r="T42" s="807"/>
      <c r="U42" s="807"/>
      <c r="V42" s="541"/>
      <c r="W42" s="297"/>
      <c r="X42" s="541" t="s">
        <v>185</v>
      </c>
      <c r="Y42" s="558"/>
      <c r="AA42" s="466">
        <v>24</v>
      </c>
    </row>
    <row r="43" spans="1:27" ht="30.75" customHeight="1" x14ac:dyDescent="0.25">
      <c r="A43" s="139" t="str">
        <f t="shared" ca="1" si="0"/>
        <v>KW1 / 25</v>
      </c>
      <c r="B43" s="159" t="str">
        <f ca="1">OFFSET(Sprachen!A397,0,'Allg. Informationen'!$B$4-1,1,1)</f>
        <v>Geschäftsperiode</v>
      </c>
      <c r="C43" s="100"/>
      <c r="D43" s="144">
        <f ca="1">C119</f>
        <v>0</v>
      </c>
      <c r="E43" s="354"/>
      <c r="F43" s="354"/>
      <c r="G43" s="354"/>
      <c r="H43" s="833" t="str">
        <f ca="1">OFFSET(Sprachen!A487,0,'Allg. Informationen'!$B$4-1,1,1)</f>
        <v>Nur Kalenderjahr oder hydrologisches Jahr (1. Okt. – 30. ‎Sept.) möglich, für alle Zentralen ‎gleich.</v>
      </c>
      <c r="I43" s="833"/>
      <c r="J43" s="833"/>
      <c r="K43" s="833"/>
      <c r="L43" s="833"/>
      <c r="M43" s="807"/>
      <c r="N43" s="807"/>
      <c r="O43" s="807"/>
      <c r="P43" s="807"/>
      <c r="Q43" s="807"/>
      <c r="R43" s="807"/>
      <c r="S43" s="807"/>
      <c r="T43" s="807"/>
      <c r="U43" s="807"/>
      <c r="V43" s="541"/>
      <c r="W43" s="297"/>
      <c r="X43" s="541" t="s">
        <v>185</v>
      </c>
      <c r="Y43" s="558"/>
      <c r="AA43" s="466">
        <f t="shared" si="1"/>
        <v>25</v>
      </c>
    </row>
    <row r="44" spans="1:27" x14ac:dyDescent="0.25">
      <c r="A44" s="139" t="str">
        <f t="shared" ca="1" si="0"/>
        <v>KW1 / 26</v>
      </c>
      <c r="B44" s="538" t="str">
        <f ca="1">OFFSET(Sprachen!A398,0,'Allg. Informationen'!$B$4-1,1,1)</f>
        <v>Datum testierter Einzelabschluss Kraftwerk</v>
      </c>
      <c r="C44" s="100"/>
      <c r="D44" s="195"/>
      <c r="E44" s="355"/>
      <c r="F44" s="355"/>
      <c r="G44" s="355"/>
      <c r="H44" s="806" t="str">
        <f ca="1">OFFSET(Sprachen!A488,0,'Allg. Informationen'!$B$4-1,1,1)</f>
        <v>Einzelabschluss Kraftwerk in Anhang beilegen.</v>
      </c>
      <c r="I44" s="806"/>
      <c r="J44" s="806"/>
      <c r="K44" s="806"/>
      <c r="L44" s="806"/>
      <c r="M44" s="807"/>
      <c r="N44" s="807"/>
      <c r="O44" s="807"/>
      <c r="P44" s="807"/>
      <c r="Q44" s="807"/>
      <c r="R44" s="807"/>
      <c r="S44" s="807"/>
      <c r="T44" s="807"/>
      <c r="U44" s="807"/>
      <c r="V44" s="541"/>
      <c r="W44" s="297"/>
      <c r="X44" s="541" t="s">
        <v>185</v>
      </c>
      <c r="Y44" s="152"/>
      <c r="AA44" s="466">
        <f t="shared" si="1"/>
        <v>26</v>
      </c>
    </row>
    <row r="45" spans="1:27" x14ac:dyDescent="0.25">
      <c r="A45" s="139" t="str">
        <f t="shared" ca="1" si="0"/>
        <v>KW1 / 27</v>
      </c>
      <c r="B45" s="538" t="str">
        <f ca="1">OFFSET(Sprachen!A399,0,'Allg. Informationen'!$B$4-1,1,1)</f>
        <v>Rechnungslegungsstandard</v>
      </c>
      <c r="C45" s="145"/>
      <c r="D45" s="559"/>
      <c r="E45" s="560"/>
      <c r="F45" s="560"/>
      <c r="G45" s="560"/>
      <c r="H45" s="858"/>
      <c r="I45" s="858"/>
      <c r="J45" s="858"/>
      <c r="K45" s="858"/>
      <c r="L45" s="858"/>
      <c r="M45" s="807"/>
      <c r="N45" s="807"/>
      <c r="O45" s="807"/>
      <c r="P45" s="807"/>
      <c r="Q45" s="807"/>
      <c r="R45" s="807"/>
      <c r="S45" s="807"/>
      <c r="T45" s="807"/>
      <c r="U45" s="807"/>
      <c r="V45" s="541"/>
      <c r="W45" s="297"/>
      <c r="X45" s="541" t="s">
        <v>185</v>
      </c>
      <c r="Y45" s="152"/>
      <c r="AA45" s="466">
        <f t="shared" si="1"/>
        <v>27</v>
      </c>
    </row>
    <row r="46" spans="1:27" ht="15.6" x14ac:dyDescent="0.3">
      <c r="A46" s="146"/>
      <c r="B46" s="147"/>
      <c r="C46" s="147"/>
      <c r="D46" s="147"/>
      <c r="E46" s="147"/>
      <c r="F46" s="147"/>
      <c r="G46" s="147"/>
      <c r="H46" s="147"/>
      <c r="I46" s="147"/>
      <c r="J46" s="147"/>
      <c r="K46" s="147"/>
      <c r="L46" s="147"/>
      <c r="M46" s="147"/>
      <c r="N46" s="147"/>
      <c r="O46" s="147"/>
      <c r="P46" s="147"/>
      <c r="Q46" s="147"/>
      <c r="R46" s="147"/>
      <c r="S46" s="147"/>
      <c r="T46" s="147"/>
      <c r="U46" s="147"/>
      <c r="V46" s="147"/>
      <c r="W46" s="561"/>
      <c r="X46" s="147"/>
      <c r="Y46" s="147"/>
      <c r="Z46" s="562"/>
    </row>
    <row r="47" spans="1:27" ht="26.4" x14ac:dyDescent="0.25">
      <c r="A47" s="139"/>
      <c r="B47" s="148" t="str">
        <f ca="1">OFFSET(Sprachen!A400,0,'Allg. Informationen'!$B$4-1,1,1)</f>
        <v>A2. Angaben zu den Zentralen</v>
      </c>
      <c r="C47" s="100"/>
      <c r="D47" s="100"/>
      <c r="E47" s="356"/>
      <c r="F47" s="356"/>
      <c r="G47" s="356"/>
      <c r="H47" s="149" t="str">
        <f ca="1">OFFSET(Sprachen!A336,0,'Allg. Informationen'!$B$4-1,1,1)</f>
        <v>Zentrale 1</v>
      </c>
      <c r="I47" s="149" t="str">
        <f ca="1">OFFSET(Sprachen!A337,0,'Allg. Informationen'!$B$4-1,1,1)</f>
        <v>Zentrale 2</v>
      </c>
      <c r="J47" s="149" t="str">
        <f ca="1">OFFSET(Sprachen!A338,0,'Allg. Informationen'!$B$4-1,1,1)</f>
        <v>Zentrale 3</v>
      </c>
      <c r="K47" s="149" t="str">
        <f ca="1">OFFSET(Sprachen!A339,0,'Allg. Informationen'!$B$4-1,1,1)</f>
        <v>Zentrale 4</v>
      </c>
      <c r="L47" s="149" t="str">
        <f ca="1">OFFSET(Sprachen!A340,0,'Allg. Informationen'!$B$4-1,1,1)</f>
        <v>Zentrale 5</v>
      </c>
      <c r="M47" s="149" t="str">
        <f ca="1">OFFSET(Sprachen!A341,0,'Allg. Informationen'!$B$4-1,1,1)</f>
        <v>Zentrale 6</v>
      </c>
      <c r="N47" s="149" t="str">
        <f ca="1">OFFSET(Sprachen!A342,0,'Allg. Informationen'!$B$4-1,1,1)</f>
        <v>Zentrale 7</v>
      </c>
      <c r="O47" s="149" t="str">
        <f ca="1">OFFSET(Sprachen!A343,0,'Allg. Informationen'!$B$4-1,1,1)</f>
        <v>Zentrale 8</v>
      </c>
      <c r="P47" s="149" t="str">
        <f ca="1">OFFSET(Sprachen!A344,0,'Allg. Informationen'!$B$4-1,1,1)</f>
        <v>Zentrale 9</v>
      </c>
      <c r="Q47" s="149" t="str">
        <f ca="1">OFFSET(Sprachen!A345,0,'Allg. Informationen'!$B$4-1,1,1)</f>
        <v>Zentrale 10</v>
      </c>
      <c r="R47" s="830" t="str">
        <f ca="1">H12</f>
        <v>Anmerkungen BFE</v>
      </c>
      <c r="S47" s="831"/>
      <c r="T47" s="526" t="str">
        <f ca="1">M12</f>
        <v>Bemerkungen Gesuchsteller</v>
      </c>
      <c r="U47" s="527"/>
      <c r="V47" s="450" t="str">
        <f ca="1">V12</f>
        <v>Prüfung auf Plausibilität</v>
      </c>
      <c r="W47" s="450" t="str">
        <f t="shared" ref="W47:Y47" ca="1" si="2">W12</f>
        <v>Bemerkungen Plausibilität</v>
      </c>
      <c r="X47" s="450" t="str">
        <f t="shared" ca="1" si="2"/>
        <v>Materielle Prüfung</v>
      </c>
      <c r="Y47" s="450" t="str">
        <f t="shared" ca="1" si="2"/>
        <v>Bemerkungen Materielle Prüfung</v>
      </c>
      <c r="Z47" s="562"/>
    </row>
    <row r="48" spans="1:27" ht="81.75" customHeight="1" x14ac:dyDescent="0.25">
      <c r="A48" s="139" t="str">
        <f t="shared" ref="A48:A59" ca="1" si="3">CONCATENATE($A$2," / ",AA48)</f>
        <v>KW1 / 28</v>
      </c>
      <c r="B48" s="150" t="str">
        <f ca="1">OFFSET(Sprachen!A401,0,'Allg. Informationen'!$B$4-1,1,1)</f>
        <v>Name Zentrale (oder Einzelanlage im Sinne von Art. 88 EnFV)</v>
      </c>
      <c r="C48" s="100"/>
      <c r="D48" s="388"/>
      <c r="E48" s="356"/>
      <c r="F48" s="356"/>
      <c r="G48" s="356"/>
      <c r="H48" s="635">
        <f ca="1">IFERROR(IF($D$5="Nein","-",VLOOKUP(H$47,E_prod_Eingabe!$A$10:$AA$19,HLOOKUP($A$2,E_prod_Eingabe!$C$5:$AS$6,2,FALSE)+2,FALSE)),"")</f>
        <v>0</v>
      </c>
      <c r="I48" s="635">
        <f ca="1">IFERROR(IF($D$5="Nein","-",VLOOKUP(I$47,E_prod_Eingabe!$A$10:$AA$19,HLOOKUP($A$2,E_prod_Eingabe!$C$5:$AS$6,2,FALSE)+2,FALSE)),"")</f>
        <v>0</v>
      </c>
      <c r="J48" s="635">
        <f ca="1">IFERROR(IF($D$5="Nein","-",VLOOKUP(J$47,E_prod_Eingabe!$A$10:$AA$19,HLOOKUP($A$2,E_prod_Eingabe!$C$5:$AS$6,2,FALSE)+2,FALSE)),"")</f>
        <v>0</v>
      </c>
      <c r="K48" s="635">
        <f ca="1">IFERROR(IF($D$5="Nein","-",VLOOKUP(K$47,E_prod_Eingabe!$A$10:$AA$19,HLOOKUP($A$2,E_prod_Eingabe!$C$5:$AS$6,2,FALSE)+2,FALSE)),"")</f>
        <v>0</v>
      </c>
      <c r="L48" s="635">
        <f ca="1">IFERROR(IF($D$5="Nein","-",VLOOKUP(L$47,E_prod_Eingabe!$A$10:$AA$19,HLOOKUP($A$2,E_prod_Eingabe!$C$5:$AS$6,2,FALSE)+2,FALSE)),"")</f>
        <v>0</v>
      </c>
      <c r="M48" s="635">
        <f ca="1">IFERROR(IF($D$5="Nein","-",VLOOKUP(M$47,E_prod_Eingabe!$A$10:$AA$19,HLOOKUP($A$2,E_prod_Eingabe!$C$5:$AS$6,2,FALSE)+2,FALSE)),"")</f>
        <v>0</v>
      </c>
      <c r="N48" s="635">
        <f ca="1">IFERROR(IF($D$5="Nein","-",VLOOKUP(N$47,E_prod_Eingabe!$A$10:$AA$19,HLOOKUP($A$2,E_prod_Eingabe!$C$5:$AS$6,2,FALSE)+2,FALSE)),"")</f>
        <v>0</v>
      </c>
      <c r="O48" s="635">
        <f ca="1">IFERROR(IF($D$5="Nein","-",VLOOKUP(O$47,E_prod_Eingabe!$A$10:$AA$19,HLOOKUP($A$2,E_prod_Eingabe!$C$5:$AS$6,2,FALSE)+2,FALSE)),"")</f>
        <v>0</v>
      </c>
      <c r="P48" s="635">
        <f ca="1">IFERROR(IF($D$5="Nein","-",VLOOKUP(P$47,E_prod_Eingabe!$A$10:$AA$19,HLOOKUP($A$2,E_prod_Eingabe!$C$5:$AS$6,2,FALSE)+2,FALSE)),"")</f>
        <v>0</v>
      </c>
      <c r="Q48" s="635">
        <f ca="1">IFERROR(IF($D$5="Nein","-",VLOOKUP(Q$47,E_prod_Eingabe!$A$10:$AA$19,HLOOKUP($A$2,E_prod_Eingabe!$C$5:$AS$6,2,FALSE)+2,FALSE)),"")</f>
        <v>0</v>
      </c>
      <c r="R48" s="867" t="str">
        <f ca="1">OFFSET(Sprachen!A491,0,'Allg. Informationen'!$B$4-1,1,1)</f>
        <v>Vertrag für Nutzungsrecht beilegen.</v>
      </c>
      <c r="S48" s="868"/>
      <c r="T48" s="828"/>
      <c r="U48" s="829"/>
      <c r="V48" s="541"/>
      <c r="W48" s="297"/>
      <c r="X48" s="541" t="s">
        <v>185</v>
      </c>
      <c r="Y48" s="152"/>
      <c r="Z48" s="562"/>
      <c r="AA48" s="466">
        <f>+AA45+1</f>
        <v>28</v>
      </c>
    </row>
    <row r="49" spans="1:27" x14ac:dyDescent="0.25">
      <c r="A49" s="139" t="str">
        <f t="shared" ca="1" si="3"/>
        <v>KW1 / 29</v>
      </c>
      <c r="B49" s="136" t="str">
        <f ca="1">OFFSET(Sprachen!A402,0,'Allg. Informationen'!$B$4-1,1,1)</f>
        <v>Nr. Zentrale aus WASTA</v>
      </c>
      <c r="C49" s="100"/>
      <c r="D49" s="388"/>
      <c r="E49" s="356"/>
      <c r="F49" s="356"/>
      <c r="G49" s="356"/>
      <c r="H49" s="193"/>
      <c r="I49" s="193"/>
      <c r="J49" s="193"/>
      <c r="K49" s="193"/>
      <c r="L49" s="193"/>
      <c r="M49" s="193"/>
      <c r="N49" s="563"/>
      <c r="O49" s="563"/>
      <c r="P49" s="563"/>
      <c r="Q49" s="563"/>
      <c r="R49" s="859"/>
      <c r="S49" s="860"/>
      <c r="T49" s="828"/>
      <c r="U49" s="829"/>
      <c r="V49" s="541"/>
      <c r="W49" s="297"/>
      <c r="X49" s="541" t="s">
        <v>185</v>
      </c>
      <c r="Y49" s="152"/>
      <c r="Z49" s="562"/>
      <c r="AA49" s="466">
        <f>+AA48+1</f>
        <v>29</v>
      </c>
    </row>
    <row r="50" spans="1:27" ht="26.4" x14ac:dyDescent="0.25">
      <c r="A50" s="139" t="str">
        <f t="shared" ca="1" si="3"/>
        <v>KW1 / 30</v>
      </c>
      <c r="B50" s="136" t="str">
        <f ca="1">OFFSET(Sprachen!A403,0,'Allg. Informationen'!$B$4-1,1,1)</f>
        <v>Hydraulische Verknüpfung und gemeinsame Optimierung vorhanden</v>
      </c>
      <c r="C50" s="100" t="str">
        <f ca="1">OFFSET(Sprachen!A404,0,'Allg. Informationen'!$B$4-1,1,1)</f>
        <v>[Ja/Nein]</v>
      </c>
      <c r="D50" s="153"/>
      <c r="E50" s="357"/>
      <c r="F50" s="357"/>
      <c r="G50" s="357"/>
      <c r="H50" s="564"/>
      <c r="I50" s="564"/>
      <c r="J50" s="564"/>
      <c r="K50" s="564"/>
      <c r="L50" s="564"/>
      <c r="M50" s="564"/>
      <c r="N50" s="564"/>
      <c r="O50" s="564"/>
      <c r="P50" s="564"/>
      <c r="Q50" s="564"/>
      <c r="R50" s="824" t="str">
        <f ca="1">OFFSET(Sprachen!A492,0,'Allg. Informationen'!$B$4-1,1,1)</f>
        <v>Plan der Kraftwerksanlage beilegen.</v>
      </c>
      <c r="S50" s="825"/>
      <c r="T50" s="828"/>
      <c r="U50" s="829"/>
      <c r="V50" s="541"/>
      <c r="W50" s="297"/>
      <c r="X50" s="541" t="s">
        <v>185</v>
      </c>
      <c r="Y50" s="565"/>
      <c r="Z50" s="562"/>
      <c r="AA50" s="466">
        <f t="shared" ref="AA50:AA57" si="4">+AA49+1</f>
        <v>30</v>
      </c>
    </row>
    <row r="51" spans="1:27" x14ac:dyDescent="0.25">
      <c r="A51" s="139" t="str">
        <f t="shared" ca="1" si="3"/>
        <v>KW1 / 31</v>
      </c>
      <c r="B51" s="136" t="str">
        <f ca="1">OFFSET(Sprachen!A405,0,'Allg. Informationen'!$B$4-1,1,1)</f>
        <v>mittlere mechanische Bruttoleistung</v>
      </c>
      <c r="C51" s="100" t="s">
        <v>6</v>
      </c>
      <c r="D51" s="646">
        <f>SUMIF($H$50:$Q$50,"Ja",H51:Q51)+SUMIF($H$50:$Q$50,"Oui",H51:Q51)+SUMIF($H$50:$Q$50,"Si",H51:Q51)</f>
        <v>0</v>
      </c>
      <c r="E51" s="351"/>
      <c r="F51" s="351"/>
      <c r="G51" s="351"/>
      <c r="H51" s="566"/>
      <c r="I51" s="566"/>
      <c r="J51" s="566"/>
      <c r="K51" s="566"/>
      <c r="L51" s="566"/>
      <c r="M51" s="566"/>
      <c r="N51" s="566"/>
      <c r="O51" s="566"/>
      <c r="P51" s="566"/>
      <c r="Q51" s="566"/>
      <c r="R51" s="859"/>
      <c r="S51" s="860"/>
      <c r="T51" s="828"/>
      <c r="U51" s="829"/>
      <c r="V51" s="541"/>
      <c r="W51" s="297"/>
      <c r="X51" s="541" t="s">
        <v>185</v>
      </c>
      <c r="Y51" s="565" t="s">
        <v>185</v>
      </c>
      <c r="Z51" s="562"/>
      <c r="AA51" s="466">
        <f t="shared" si="4"/>
        <v>31</v>
      </c>
    </row>
    <row r="52" spans="1:27" x14ac:dyDescent="0.25">
      <c r="A52" s="139" t="str">
        <f t="shared" ca="1" si="3"/>
        <v>KW1 / 32</v>
      </c>
      <c r="B52" s="136" t="str">
        <f ca="1">OFFSET(Sprachen!A406,0,'Allg. Informationen'!$B$4-1,1,1)</f>
        <v>Installierte Turbinenleistung</v>
      </c>
      <c r="C52" s="100" t="s">
        <v>6</v>
      </c>
      <c r="D52" s="646">
        <f>SUMIF($H$50:$Q$50,"Ja",H52:Q52)+SUMIF($H$50:$Q$50,"Oui",H52:Q52)+SUMIF($H$50:$Q$50,"Si",H52:Q52)</f>
        <v>0</v>
      </c>
      <c r="E52" s="351"/>
      <c r="F52" s="351"/>
      <c r="G52" s="351"/>
      <c r="H52" s="566"/>
      <c r="I52" s="566"/>
      <c r="J52" s="566"/>
      <c r="K52" s="566"/>
      <c r="L52" s="566"/>
      <c r="M52" s="566"/>
      <c r="N52" s="566"/>
      <c r="O52" s="566"/>
      <c r="P52" s="566"/>
      <c r="Q52" s="566"/>
      <c r="R52" s="859"/>
      <c r="S52" s="860"/>
      <c r="T52" s="828"/>
      <c r="U52" s="829"/>
      <c r="V52" s="541"/>
      <c r="W52" s="297"/>
      <c r="X52" s="541" t="s">
        <v>185</v>
      </c>
      <c r="Y52" s="152"/>
      <c r="Z52" s="562"/>
      <c r="AA52" s="466">
        <f t="shared" si="4"/>
        <v>32</v>
      </c>
    </row>
    <row r="53" spans="1:27" x14ac:dyDescent="0.25">
      <c r="A53" s="139" t="str">
        <f t="shared" ca="1" si="3"/>
        <v>KW1 / 33</v>
      </c>
      <c r="B53" s="136" t="str">
        <f ca="1">OFFSET(Sprachen!A407,0,'Allg. Informationen'!$B$4-1,1,1)</f>
        <v>Max. mögliche Leistung ab Generator</v>
      </c>
      <c r="C53" s="100" t="s">
        <v>6</v>
      </c>
      <c r="D53" s="646">
        <f>SUMIF($H$50:$Q$50,"Ja",H53:Q53)+SUMIF($H$50:$Q$50,"Oui",H53:Q53)+SUMIF($H$50:$Q$50,"Si",H53:Q53)</f>
        <v>0</v>
      </c>
      <c r="E53" s="351"/>
      <c r="F53" s="351"/>
      <c r="G53" s="351"/>
      <c r="H53" s="566"/>
      <c r="I53" s="566"/>
      <c r="J53" s="566"/>
      <c r="K53" s="566"/>
      <c r="L53" s="566"/>
      <c r="M53" s="566"/>
      <c r="N53" s="566"/>
      <c r="O53" s="566"/>
      <c r="P53" s="566"/>
      <c r="Q53" s="566"/>
      <c r="R53" s="859"/>
      <c r="S53" s="860"/>
      <c r="T53" s="828"/>
      <c r="U53" s="829"/>
      <c r="V53" s="541"/>
      <c r="W53" s="297"/>
      <c r="X53" s="541" t="s">
        <v>185</v>
      </c>
      <c r="Y53" s="152"/>
      <c r="Z53" s="562"/>
      <c r="AA53" s="466">
        <f t="shared" si="4"/>
        <v>33</v>
      </c>
    </row>
    <row r="54" spans="1:27" ht="31.5" customHeight="1" x14ac:dyDescent="0.25">
      <c r="A54" s="139" t="str">
        <f t="shared" ca="1" si="3"/>
        <v>KW1 / 34</v>
      </c>
      <c r="B54" s="136" t="str">
        <f ca="1">OFFSET(Sprachen!A408,0,'Allg. Informationen'!$B$4-1,1,1)</f>
        <v>Nettoproduktion alle Zentralen</v>
      </c>
      <c r="C54" s="100" t="s">
        <v>8</v>
      </c>
      <c r="D54" s="647">
        <f ca="1">IFERROR(SUM(H54:Q54),"")</f>
        <v>0</v>
      </c>
      <c r="E54" s="358"/>
      <c r="F54" s="358"/>
      <c r="G54" s="358"/>
      <c r="H54" s="154">
        <f ca="1">IFERROR(IF($D$5="Nein/Non/No","-",VLOOKUP(H$47,E_prod_Eingabe!$A$21:$AA$30,HLOOKUP($A$2,E_prod_Eingabe!$C$5:$AS$6,2,FALSE)+2,FALSE)),"")</f>
        <v>0</v>
      </c>
      <c r="I54" s="154">
        <f ca="1">IFERROR(IF($D$5="Nein/Non/No","-",VLOOKUP(I$47,E_prod_Eingabe!$A$21:$AA$30,HLOOKUP($A$2,E_prod_Eingabe!$C$5:$AS$6,2,FALSE)+2,FALSE)),"")</f>
        <v>0</v>
      </c>
      <c r="J54" s="154">
        <f ca="1">IFERROR(IF($D$5="Nein/Non/No","-",VLOOKUP(J$47,E_prod_Eingabe!$A$21:$AA$30,HLOOKUP($A$2,E_prod_Eingabe!$C$5:$AS$6,2,FALSE)+2,FALSE)),"")</f>
        <v>0</v>
      </c>
      <c r="K54" s="154">
        <f ca="1">IFERROR(IF($D$5="Nein/Non/No","-",VLOOKUP(K$47,E_prod_Eingabe!$A$21:$AA$30,HLOOKUP($A$2,E_prod_Eingabe!$C$5:$AS$6,2,FALSE)+2,FALSE)),"")</f>
        <v>0</v>
      </c>
      <c r="L54" s="154">
        <f ca="1">IFERROR(IF($D$5="Nein/Non/No","-",VLOOKUP(L$47,E_prod_Eingabe!$A$21:$AA$30,HLOOKUP($A$2,E_prod_Eingabe!$C$5:$AS$6,2,FALSE)+2,FALSE)),"")</f>
        <v>0</v>
      </c>
      <c r="M54" s="154">
        <f ca="1">IFERROR(IF($D$5="Nein/Non/No","-",VLOOKUP(M$47,E_prod_Eingabe!$A$21:$AA$30,HLOOKUP($A$2,E_prod_Eingabe!$C$5:$AS$6,2,FALSE)+2,FALSE)),"")</f>
        <v>0</v>
      </c>
      <c r="N54" s="154">
        <f ca="1">IFERROR(IF($D$5="Nein/Non/No","-",VLOOKUP(N$47,E_prod_Eingabe!$A$21:$AA$30,HLOOKUP($A$2,E_prod_Eingabe!$C$5:$AS$6,2,FALSE)+2,FALSE)),"")</f>
        <v>0</v>
      </c>
      <c r="O54" s="154">
        <f ca="1">IFERROR(IF($D$5="Nein/Non/No","-",VLOOKUP(O$47,E_prod_Eingabe!$A$21:$AA$30,HLOOKUP($A$2,E_prod_Eingabe!$C$5:$AS$6,2,FALSE)+2,FALSE)),"")</f>
        <v>0</v>
      </c>
      <c r="P54" s="154">
        <f ca="1">IFERROR(IF($D$5="Nein/Non/No","-",VLOOKUP(P$47,E_prod_Eingabe!$A$21:$AA$30,HLOOKUP($A$2,E_prod_Eingabe!$C$5:$AS$6,2,FALSE)+2,FALSE)),"")</f>
        <v>0</v>
      </c>
      <c r="Q54" s="154">
        <f ca="1">IFERROR(IF($D$5="Nein/Non/No","-",VLOOKUP(Q$47,E_prod_Eingabe!$A$21:$AA$30,HLOOKUP($A$2,E_prod_Eingabe!$C$5:$AS$6,2,FALSE)+2,FALSE)),"")</f>
        <v>0</v>
      </c>
      <c r="R54" s="862" t="str">
        <f ca="1">OFFSET(Sprachen!A493,0,'Allg. Informationen'!$B$4-1,1,1)</f>
        <v>Nur hydraulisch verknüpfte und gemeinsam optimierte Anlagen werden berücksichtigt.</v>
      </c>
      <c r="S54" s="863"/>
      <c r="T54" s="861"/>
      <c r="U54" s="861"/>
      <c r="V54" s="567"/>
      <c r="W54" s="300"/>
      <c r="X54" s="567"/>
      <c r="Y54" s="400"/>
      <c r="Z54" s="562"/>
      <c r="AA54" s="466">
        <f t="shared" si="4"/>
        <v>34</v>
      </c>
    </row>
    <row r="55" spans="1:27" ht="31.5" customHeight="1" x14ac:dyDescent="0.25">
      <c r="A55" s="139" t="str">
        <f t="shared" ca="1" si="3"/>
        <v>KW1 / 35</v>
      </c>
      <c r="B55" s="136" t="str">
        <f ca="1">OFFSET(Sprachen!A409,0,'Allg. Informationen'!$B$4-1,1,1)</f>
        <v>Nettoproduktion hydraulisch verknüpfter und gemeinsam optimierter Anlagen</v>
      </c>
      <c r="C55" s="100" t="s">
        <v>8</v>
      </c>
      <c r="D55" s="647">
        <f>SUM(H55:Q55)</f>
        <v>0</v>
      </c>
      <c r="E55" s="358"/>
      <c r="F55" s="358"/>
      <c r="G55" s="358"/>
      <c r="H55" s="154">
        <f>+IF(H50="Ja",H54,0)+IF(H50="Oui",H54,0)+IF(H50="Si",H54,0)</f>
        <v>0</v>
      </c>
      <c r="I55" s="154">
        <f t="shared" ref="I55:Q55" si="5">+IF(I50="Ja",I54,0)+IF(I50="Oui",I54,0)+IF(I50="Si",I54,0)</f>
        <v>0</v>
      </c>
      <c r="J55" s="154">
        <f t="shared" si="5"/>
        <v>0</v>
      </c>
      <c r="K55" s="154">
        <f t="shared" si="5"/>
        <v>0</v>
      </c>
      <c r="L55" s="154">
        <f t="shared" si="5"/>
        <v>0</v>
      </c>
      <c r="M55" s="154">
        <f t="shared" si="5"/>
        <v>0</v>
      </c>
      <c r="N55" s="154">
        <f t="shared" si="5"/>
        <v>0</v>
      </c>
      <c r="O55" s="154">
        <f t="shared" si="5"/>
        <v>0</v>
      </c>
      <c r="P55" s="154">
        <f t="shared" si="5"/>
        <v>0</v>
      </c>
      <c r="Q55" s="154">
        <f t="shared" si="5"/>
        <v>0</v>
      </c>
      <c r="R55" s="864"/>
      <c r="S55" s="865"/>
      <c r="T55" s="861"/>
      <c r="U55" s="861"/>
      <c r="V55" s="567"/>
      <c r="W55" s="300"/>
      <c r="X55" s="567"/>
      <c r="Y55" s="400"/>
      <c r="Z55" s="562"/>
      <c r="AA55" s="466">
        <f t="shared" si="4"/>
        <v>35</v>
      </c>
    </row>
    <row r="56" spans="1:27" x14ac:dyDescent="0.25">
      <c r="A56" s="139" t="str">
        <f t="shared" ca="1" si="3"/>
        <v>KW1 / 36</v>
      </c>
      <c r="B56" s="136" t="str">
        <f ca="1">OFFSET(Sprachen!A410,0,'Allg. Informationen'!$B$4-1,1,1)</f>
        <v>Bezug EV/KEV</v>
      </c>
      <c r="C56" s="100" t="str">
        <f ca="1">OFFSET(Sprachen!A404,0,'Allg. Informationen'!$B$4-1,1,1)</f>
        <v>[Ja/Nein]</v>
      </c>
      <c r="D56" s="648">
        <f>IF(COUNTIF(H56:Q56,"Ja")&gt;0,COUNTIF(H56:Q56,"Ja"),0)</f>
        <v>0</v>
      </c>
      <c r="E56" s="359"/>
      <c r="F56" s="359"/>
      <c r="G56" s="359"/>
      <c r="H56" s="564"/>
      <c r="I56" s="564"/>
      <c r="J56" s="564"/>
      <c r="K56" s="564"/>
      <c r="L56" s="564"/>
      <c r="M56" s="564"/>
      <c r="N56" s="564"/>
      <c r="O56" s="564"/>
      <c r="P56" s="564"/>
      <c r="Q56" s="564"/>
      <c r="R56" s="824"/>
      <c r="S56" s="825"/>
      <c r="T56" s="828"/>
      <c r="U56" s="829"/>
      <c r="V56" s="541"/>
      <c r="W56" s="297"/>
      <c r="X56" s="541" t="s">
        <v>185</v>
      </c>
      <c r="Y56" s="565" t="s">
        <v>185</v>
      </c>
      <c r="Z56" s="562"/>
      <c r="AA56" s="466">
        <f t="shared" si="4"/>
        <v>36</v>
      </c>
    </row>
    <row r="57" spans="1:27" x14ac:dyDescent="0.25">
      <c r="A57" s="139" t="str">
        <f t="shared" ca="1" si="3"/>
        <v>KW1 / 37</v>
      </c>
      <c r="B57" s="136" t="str">
        <f ca="1">OFFSET(Sprachen!A411,0,'Allg. Informationen'!$B$4-1,1,1)</f>
        <v>Erlös EV/KEV Jahr</v>
      </c>
      <c r="C57" s="100" t="s">
        <v>24</v>
      </c>
      <c r="D57" s="649">
        <f>SUMIF(H50:Q50,"Ja",H57:Q57)+SUMIF(H50:Q50,"Oui",H57:Q57)+SUMIF(H50:Q50,"Si",H57:Q57)</f>
        <v>0</v>
      </c>
      <c r="E57" s="360"/>
      <c r="F57" s="360"/>
      <c r="G57" s="360"/>
      <c r="H57" s="207"/>
      <c r="I57" s="207"/>
      <c r="J57" s="207"/>
      <c r="K57" s="207"/>
      <c r="L57" s="207"/>
      <c r="M57" s="207"/>
      <c r="N57" s="207"/>
      <c r="O57" s="207"/>
      <c r="P57" s="207"/>
      <c r="Q57" s="207"/>
      <c r="R57" s="859"/>
      <c r="S57" s="860"/>
      <c r="T57" s="828"/>
      <c r="U57" s="829"/>
      <c r="V57" s="541"/>
      <c r="W57" s="297"/>
      <c r="X57" s="541" t="s">
        <v>185</v>
      </c>
      <c r="Y57" s="565" t="s">
        <v>185</v>
      </c>
      <c r="Z57" s="562"/>
      <c r="AA57" s="466">
        <f t="shared" si="4"/>
        <v>37</v>
      </c>
    </row>
    <row r="58" spans="1:27" ht="26.4" x14ac:dyDescent="0.25">
      <c r="A58" s="139" t="str">
        <f t="shared" ca="1" si="3"/>
        <v>KW1 / 39</v>
      </c>
      <c r="B58" s="136" t="str">
        <f ca="1">OFFSET(Sprachen!A412,0,'Allg. Informationen'!$B$4-1,1,1)</f>
        <v>Erlös aus Entschädigungen Sanierungen nach Gewässerschutzgesetz</v>
      </c>
      <c r="C58" s="157" t="s">
        <v>24</v>
      </c>
      <c r="D58" s="649">
        <f>SUMIF($H$50:$Q$50,"Ja",H58:Q58)+SUMIF($H$50:$Q$50,"Oui",H58:Q58)+SUMIF($H$50:$Q$50,"Si",H58:Q58)</f>
        <v>0</v>
      </c>
      <c r="E58" s="360"/>
      <c r="F58" s="360"/>
      <c r="G58" s="360"/>
      <c r="H58" s="207"/>
      <c r="I58" s="207"/>
      <c r="J58" s="207"/>
      <c r="K58" s="207"/>
      <c r="L58" s="207"/>
      <c r="M58" s="207"/>
      <c r="N58" s="207"/>
      <c r="O58" s="207"/>
      <c r="P58" s="207"/>
      <c r="Q58" s="207"/>
      <c r="R58" s="813"/>
      <c r="S58" s="814"/>
      <c r="T58" s="828"/>
      <c r="U58" s="829"/>
      <c r="V58" s="541"/>
      <c r="W58" s="297"/>
      <c r="X58" s="541" t="s">
        <v>185</v>
      </c>
      <c r="Y58" s="565" t="s">
        <v>185</v>
      </c>
      <c r="Z58" s="562"/>
      <c r="AA58" s="466">
        <v>39</v>
      </c>
    </row>
    <row r="59" spans="1:27" ht="26.4" x14ac:dyDescent="0.25">
      <c r="A59" s="139" t="str">
        <f t="shared" ca="1" si="3"/>
        <v>KW1 / 41</v>
      </c>
      <c r="B59" s="136" t="str">
        <f ca="1">OFFSET(Sprachen!A413,0,'Allg. Informationen'!$B$4-1,1,1)</f>
        <v>Erlös aus weiterer Förderung der öffentlichen Hand</v>
      </c>
      <c r="C59" s="157" t="s">
        <v>24</v>
      </c>
      <c r="D59" s="649">
        <f>SUMIF(H50:Q50,"Ja",H59:Q59)+SUMIF(H50:Q50,"Qui",H59:Q59)+SUMIF(H50:Q50,"Si",H59:Q59)</f>
        <v>0</v>
      </c>
      <c r="E59" s="360"/>
      <c r="F59" s="360"/>
      <c r="G59" s="360"/>
      <c r="H59" s="207"/>
      <c r="I59" s="207"/>
      <c r="J59" s="207"/>
      <c r="K59" s="207"/>
      <c r="L59" s="207"/>
      <c r="M59" s="207"/>
      <c r="N59" s="207"/>
      <c r="O59" s="207"/>
      <c r="P59" s="207"/>
      <c r="Q59" s="207"/>
      <c r="R59" s="813"/>
      <c r="S59" s="814"/>
      <c r="T59" s="828"/>
      <c r="U59" s="829"/>
      <c r="V59" s="541"/>
      <c r="W59" s="297"/>
      <c r="X59" s="541" t="s">
        <v>185</v>
      </c>
      <c r="Y59" s="152"/>
      <c r="Z59" s="562"/>
      <c r="AA59" s="466">
        <v>41</v>
      </c>
    </row>
    <row r="60" spans="1:27" ht="15.6" x14ac:dyDescent="0.3">
      <c r="A60" s="146"/>
      <c r="B60" s="147"/>
      <c r="C60" s="147"/>
      <c r="D60" s="147"/>
      <c r="E60" s="147"/>
      <c r="F60" s="147"/>
      <c r="G60" s="147"/>
      <c r="H60" s="147"/>
      <c r="I60" s="147"/>
      <c r="J60" s="147"/>
      <c r="K60" s="147"/>
      <c r="L60" s="147"/>
      <c r="M60" s="147"/>
      <c r="N60" s="147"/>
      <c r="O60" s="147"/>
      <c r="P60" s="147"/>
      <c r="Q60" s="147"/>
      <c r="R60" s="147"/>
      <c r="S60" s="147"/>
      <c r="T60" s="147"/>
      <c r="U60" s="147"/>
      <c r="V60" s="147"/>
      <c r="W60" s="561"/>
      <c r="X60" s="147"/>
      <c r="Y60" s="147"/>
      <c r="Z60" s="562"/>
    </row>
    <row r="61" spans="1:27" ht="26.4" x14ac:dyDescent="0.25">
      <c r="A61" s="158" t="str">
        <f ca="1">OFFSET(Sprachen!A414,0,'Allg. Informationen'!$B$4-1,1,1)</f>
        <v>B. Angaben zu den Gestehungskosten</v>
      </c>
      <c r="B61" s="158"/>
      <c r="C61" s="159"/>
      <c r="D61" s="160"/>
      <c r="E61" s="361"/>
      <c r="F61" s="361"/>
      <c r="G61" s="361"/>
      <c r="H61" s="866" t="str">
        <f ca="1">R47</f>
        <v>Anmerkungen BFE</v>
      </c>
      <c r="I61" s="866"/>
      <c r="J61" s="866"/>
      <c r="K61" s="866"/>
      <c r="L61" s="866"/>
      <c r="M61" s="809" t="str">
        <f ca="1">T47</f>
        <v>Bemerkungen Gesuchsteller</v>
      </c>
      <c r="N61" s="810"/>
      <c r="O61" s="810"/>
      <c r="P61" s="810"/>
      <c r="Q61" s="810"/>
      <c r="R61" s="810"/>
      <c r="S61" s="810"/>
      <c r="T61" s="810"/>
      <c r="U61" s="811"/>
      <c r="V61" s="450" t="str">
        <f ca="1">V47</f>
        <v>Prüfung auf Plausibilität</v>
      </c>
      <c r="W61" s="450" t="str">
        <f t="shared" ref="W61:Y61" ca="1" si="6">W47</f>
        <v>Bemerkungen Plausibilität</v>
      </c>
      <c r="X61" s="450" t="str">
        <f t="shared" ca="1" si="6"/>
        <v>Materielle Prüfung</v>
      </c>
      <c r="Y61" s="450" t="str">
        <f t="shared" ca="1" si="6"/>
        <v>Bemerkungen Materielle Prüfung</v>
      </c>
    </row>
    <row r="62" spans="1:27" ht="27.75" customHeight="1" x14ac:dyDescent="0.25">
      <c r="A62" s="139"/>
      <c r="B62" s="161" t="str">
        <f ca="1">OFFSET(Sprachen!A415,0,'Allg. Informationen'!$B$4-1,1,1)</f>
        <v>B 1. Betriebserträge und -kosten</v>
      </c>
      <c r="C62" s="100"/>
      <c r="D62" s="100"/>
      <c r="E62" s="362"/>
      <c r="F62" s="362"/>
      <c r="G62" s="362"/>
      <c r="H62" s="808"/>
      <c r="I62" s="808"/>
      <c r="J62" s="808"/>
      <c r="K62" s="808"/>
      <c r="L62" s="808"/>
      <c r="M62" s="812"/>
      <c r="N62" s="812"/>
      <c r="O62" s="812"/>
      <c r="P62" s="812"/>
      <c r="Q62" s="812"/>
      <c r="R62" s="812"/>
      <c r="S62" s="812"/>
      <c r="T62" s="812"/>
      <c r="U62" s="812"/>
      <c r="V62" s="541"/>
      <c r="W62" s="297"/>
      <c r="X62" s="541" t="s">
        <v>185</v>
      </c>
      <c r="Y62" s="551" t="s">
        <v>185</v>
      </c>
    </row>
    <row r="63" spans="1:27" ht="26.4" x14ac:dyDescent="0.25">
      <c r="A63" s="139" t="str">
        <f t="shared" ref="A63:A72" ca="1" si="7">CONCATENATE($A$2," / ",AA63)</f>
        <v>KW1 / 42</v>
      </c>
      <c r="B63" s="136" t="str">
        <f ca="1">OFFSET(Sprachen!A416,0,'Allg. Informationen'!$B$4-1,1,1)</f>
        <v>Summe Förderungen/Vergütungen der öffentlichen Hand</v>
      </c>
      <c r="C63" s="100"/>
      <c r="D63" s="634">
        <f>D59+D57</f>
        <v>0</v>
      </c>
      <c r="E63" s="633"/>
      <c r="F63" s="633"/>
      <c r="G63" s="633"/>
      <c r="H63" s="815"/>
      <c r="I63" s="816"/>
      <c r="J63" s="816"/>
      <c r="K63" s="816"/>
      <c r="L63" s="817"/>
      <c r="M63" s="818"/>
      <c r="N63" s="819"/>
      <c r="O63" s="819"/>
      <c r="P63" s="819"/>
      <c r="Q63" s="819"/>
      <c r="R63" s="819"/>
      <c r="S63" s="819"/>
      <c r="T63" s="819"/>
      <c r="U63" s="820"/>
      <c r="V63" s="541"/>
      <c r="W63" s="297"/>
      <c r="X63" s="541" t="s">
        <v>185</v>
      </c>
      <c r="Y63" s="551" t="s">
        <v>185</v>
      </c>
      <c r="AA63" s="466">
        <v>42</v>
      </c>
    </row>
    <row r="64" spans="1:27" ht="33" customHeight="1" x14ac:dyDescent="0.25">
      <c r="A64" s="139" t="str">
        <f t="shared" ca="1" si="7"/>
        <v>KW1 / 43</v>
      </c>
      <c r="B64" s="136" t="str">
        <f ca="1">OFFSET(Sprachen!A417,0,'Allg. Informationen'!$B$4-1,1,1)</f>
        <v>Übriger Betriebsertrag (ohne Förderungen)</v>
      </c>
      <c r="C64" s="149" t="s">
        <v>24</v>
      </c>
      <c r="D64" s="196"/>
      <c r="E64" s="363"/>
      <c r="F64" s="363"/>
      <c r="G64" s="363"/>
      <c r="H64" s="893" t="str">
        <f ca="1">CONCATENATE(OFFSET(Sprachen!A495,0,'Allg. Informationen'!$B$4-1,1,1)," 5.",A2,".7")</f>
        <v>Gemäss Richtlinie des BFE zu anrechenbaren Betriebs- und Kapitalkosten. Bei abweichenden Angaben zum Geschäftsbericht ist das folgende Anhangsformular auszufüllen: 5.KW1.7</v>
      </c>
      <c r="I64" s="894"/>
      <c r="J64" s="894"/>
      <c r="K64" s="894"/>
      <c r="L64" s="895"/>
      <c r="M64" s="812"/>
      <c r="N64" s="812"/>
      <c r="O64" s="812"/>
      <c r="P64" s="812"/>
      <c r="Q64" s="812"/>
      <c r="R64" s="812"/>
      <c r="S64" s="812"/>
      <c r="T64" s="812"/>
      <c r="U64" s="812"/>
      <c r="V64" s="541"/>
      <c r="W64" s="297"/>
      <c r="X64" s="541" t="s">
        <v>185</v>
      </c>
      <c r="Y64" s="551" t="s">
        <v>185</v>
      </c>
      <c r="AA64" s="466">
        <v>43</v>
      </c>
    </row>
    <row r="65" spans="1:27" x14ac:dyDescent="0.25">
      <c r="A65" s="139" t="str">
        <f t="shared" ca="1" si="7"/>
        <v>KW1 / 44</v>
      </c>
      <c r="B65" s="136" t="str">
        <f ca="1">OFFSET(Sprachen!A418,0,'Allg. Informationen'!$B$4-1,1,1)</f>
        <v>Aktivierte Eigenleistungen</v>
      </c>
      <c r="C65" s="149" t="s">
        <v>24</v>
      </c>
      <c r="D65" s="196"/>
      <c r="E65" s="364"/>
      <c r="F65" s="364"/>
      <c r="G65" s="364"/>
      <c r="H65" s="893"/>
      <c r="I65" s="894"/>
      <c r="J65" s="894"/>
      <c r="K65" s="894"/>
      <c r="L65" s="895"/>
      <c r="M65" s="812"/>
      <c r="N65" s="812"/>
      <c r="O65" s="812"/>
      <c r="P65" s="812"/>
      <c r="Q65" s="812"/>
      <c r="R65" s="812"/>
      <c r="S65" s="812"/>
      <c r="T65" s="812"/>
      <c r="U65" s="812"/>
      <c r="V65" s="541"/>
      <c r="W65" s="297"/>
      <c r="X65" s="541" t="s">
        <v>185</v>
      </c>
      <c r="Y65" s="551" t="s">
        <v>185</v>
      </c>
      <c r="AA65" s="466">
        <f t="shared" ref="AA65:AA72" si="8">AA64+1</f>
        <v>44</v>
      </c>
    </row>
    <row r="66" spans="1:27" x14ac:dyDescent="0.25">
      <c r="A66" s="139" t="str">
        <f t="shared" ca="1" si="7"/>
        <v>KW1 / 45</v>
      </c>
      <c r="B66" s="136" t="str">
        <f ca="1">OFFSET(Sprachen!A419,0,'Allg. Informationen'!$B$4-1,1,1)</f>
        <v>Pumpenergie</v>
      </c>
      <c r="C66" s="149" t="s">
        <v>8</v>
      </c>
      <c r="D66" s="644">
        <f ca="1">IFERROR(IF($D$5="Nein/Non/No","-",INDIRECT(CONCATENATE(E_prod_Eingabe!$A$2,"!")&amp;CONCATENATE(MID("CDEFGHIJKLMNOPQRSTUVWXYZ",HLOOKUP($A$2,E_prod_Eingabe!$C$5:$AS$6,2,FALSE),1),"55"))),"")</f>
        <v>0</v>
      </c>
      <c r="E66" s="353"/>
      <c r="F66" s="353"/>
      <c r="G66" s="353"/>
      <c r="H66" s="893"/>
      <c r="I66" s="894"/>
      <c r="J66" s="894"/>
      <c r="K66" s="894"/>
      <c r="L66" s="895"/>
      <c r="M66" s="812"/>
      <c r="N66" s="812"/>
      <c r="O66" s="812"/>
      <c r="P66" s="812"/>
      <c r="Q66" s="812"/>
      <c r="R66" s="812"/>
      <c r="S66" s="812"/>
      <c r="T66" s="812"/>
      <c r="U66" s="812"/>
      <c r="V66" s="541"/>
      <c r="W66" s="297"/>
      <c r="X66" s="541" t="s">
        <v>185</v>
      </c>
      <c r="Y66" s="551" t="s">
        <v>185</v>
      </c>
      <c r="AA66" s="466">
        <f t="shared" si="8"/>
        <v>45</v>
      </c>
    </row>
    <row r="67" spans="1:27" x14ac:dyDescent="0.25">
      <c r="A67" s="139" t="str">
        <f t="shared" ca="1" si="7"/>
        <v>KW1 / 46</v>
      </c>
      <c r="B67" s="136" t="str">
        <f ca="1">OFFSET(Sprachen!A420,0,'Allg. Informationen'!$B$4-1,1,1)</f>
        <v>Spezif. Kosten Pumpenergie zu Marktpreisen</v>
      </c>
      <c r="C67" s="149" t="s">
        <v>39</v>
      </c>
      <c r="D67" s="645" t="str">
        <f ca="1">IFERROR(D68*100/(D66*1000000),"")</f>
        <v/>
      </c>
      <c r="E67" s="365"/>
      <c r="F67" s="365"/>
      <c r="G67" s="365"/>
      <c r="H67" s="893"/>
      <c r="I67" s="894"/>
      <c r="J67" s="894"/>
      <c r="K67" s="894"/>
      <c r="L67" s="895"/>
      <c r="M67" s="812"/>
      <c r="N67" s="812"/>
      <c r="O67" s="812"/>
      <c r="P67" s="812"/>
      <c r="Q67" s="812"/>
      <c r="R67" s="812"/>
      <c r="S67" s="812"/>
      <c r="T67" s="812"/>
      <c r="U67" s="812"/>
      <c r="V67" s="541"/>
      <c r="W67" s="297"/>
      <c r="X67" s="541" t="s">
        <v>185</v>
      </c>
      <c r="Y67" s="551" t="s">
        <v>185</v>
      </c>
      <c r="AA67" s="466">
        <f t="shared" si="8"/>
        <v>46</v>
      </c>
    </row>
    <row r="68" spans="1:27" x14ac:dyDescent="0.25">
      <c r="A68" s="139" t="str">
        <f t="shared" ca="1" si="7"/>
        <v>KW1 / 47</v>
      </c>
      <c r="B68" s="136" t="str">
        <f ca="1">OFFSET(Sprachen!A421,0,'Allg. Informationen'!$B$4-1,1,1)</f>
        <v>Pumpenergie zu Marktpreisen</v>
      </c>
      <c r="C68" s="149" t="s">
        <v>24</v>
      </c>
      <c r="D68" s="644">
        <f ca="1">IFERROR(IF($D$5="Nein/Non/No","-",INDIRECT(CONCATENATE(E_prod_Eingabe!$A$2,"!")&amp;CONCATENATE(MID("CDEFGHIJKLMNOPQRSTUVWXYZ",HLOOKUP($A$2,E_prod_Eingabe!$C$5:$AS$6,2,FALSE),1),"67"))),"")</f>
        <v>0</v>
      </c>
      <c r="E68" s="366"/>
      <c r="F68" s="366"/>
      <c r="G68" s="366"/>
      <c r="H68" s="893"/>
      <c r="I68" s="894"/>
      <c r="J68" s="894"/>
      <c r="K68" s="894"/>
      <c r="L68" s="895"/>
      <c r="M68" s="812"/>
      <c r="N68" s="812"/>
      <c r="O68" s="812"/>
      <c r="P68" s="812"/>
      <c r="Q68" s="812"/>
      <c r="R68" s="812"/>
      <c r="S68" s="812"/>
      <c r="T68" s="812"/>
      <c r="U68" s="812"/>
      <c r="V68" s="541"/>
      <c r="W68" s="297"/>
      <c r="X68" s="541" t="s">
        <v>185</v>
      </c>
      <c r="Y68" s="551" t="s">
        <v>185</v>
      </c>
      <c r="AA68" s="466">
        <f t="shared" si="8"/>
        <v>47</v>
      </c>
    </row>
    <row r="69" spans="1:27" x14ac:dyDescent="0.25">
      <c r="A69" s="139" t="str">
        <f t="shared" ca="1" si="7"/>
        <v>KW1 / 48</v>
      </c>
      <c r="B69" s="136" t="str">
        <f ca="1">OFFSET(Sprachen!A422,0,'Allg. Informationen'!$B$4-1,1,1)</f>
        <v>Energieaufwand</v>
      </c>
      <c r="C69" s="149" t="s">
        <v>24</v>
      </c>
      <c r="D69" s="196"/>
      <c r="E69" s="364"/>
      <c r="F69" s="364"/>
      <c r="G69" s="364"/>
      <c r="H69" s="893"/>
      <c r="I69" s="894"/>
      <c r="J69" s="894"/>
      <c r="K69" s="894"/>
      <c r="L69" s="895"/>
      <c r="M69" s="812"/>
      <c r="N69" s="812"/>
      <c r="O69" s="812"/>
      <c r="P69" s="812"/>
      <c r="Q69" s="812"/>
      <c r="R69" s="812"/>
      <c r="S69" s="812"/>
      <c r="T69" s="812"/>
      <c r="U69" s="812"/>
      <c r="V69" s="541"/>
      <c r="W69" s="297"/>
      <c r="X69" s="541" t="s">
        <v>185</v>
      </c>
      <c r="Y69" s="551" t="s">
        <v>185</v>
      </c>
      <c r="AA69" s="466">
        <f t="shared" si="8"/>
        <v>48</v>
      </c>
    </row>
    <row r="70" spans="1:27" x14ac:dyDescent="0.25">
      <c r="A70" s="139" t="str">
        <f t="shared" ca="1" si="7"/>
        <v>KW1 / 49</v>
      </c>
      <c r="B70" s="136" t="str">
        <f ca="1">OFFSET(Sprachen!A423,0,'Allg. Informationen'!$B$4-1,1,1)</f>
        <v>Netznutzungsaufwand</v>
      </c>
      <c r="C70" s="149" t="s">
        <v>24</v>
      </c>
      <c r="D70" s="196"/>
      <c r="E70" s="364"/>
      <c r="F70" s="364"/>
      <c r="G70" s="364"/>
      <c r="H70" s="893"/>
      <c r="I70" s="894"/>
      <c r="J70" s="894"/>
      <c r="K70" s="894"/>
      <c r="L70" s="895"/>
      <c r="M70" s="812"/>
      <c r="N70" s="812"/>
      <c r="O70" s="812"/>
      <c r="P70" s="812"/>
      <c r="Q70" s="812"/>
      <c r="R70" s="812"/>
      <c r="S70" s="812"/>
      <c r="T70" s="812"/>
      <c r="U70" s="812"/>
      <c r="V70" s="541"/>
      <c r="W70" s="297"/>
      <c r="X70" s="541" t="s">
        <v>185</v>
      </c>
      <c r="Y70" s="551" t="s">
        <v>185</v>
      </c>
      <c r="AA70" s="466">
        <f t="shared" si="8"/>
        <v>49</v>
      </c>
    </row>
    <row r="71" spans="1:27" x14ac:dyDescent="0.25">
      <c r="A71" s="139" t="str">
        <f t="shared" ca="1" si="7"/>
        <v>KW1 / 50</v>
      </c>
      <c r="B71" s="136" t="str">
        <f ca="1">OFFSET(Sprachen!A424,0,'Allg. Informationen'!$B$4-1,1,1)</f>
        <v>Material und Fremdleistungen</v>
      </c>
      <c r="C71" s="149" t="s">
        <v>24</v>
      </c>
      <c r="D71" s="196"/>
      <c r="E71" s="364"/>
      <c r="F71" s="364"/>
      <c r="G71" s="364"/>
      <c r="H71" s="893"/>
      <c r="I71" s="894"/>
      <c r="J71" s="894"/>
      <c r="K71" s="894"/>
      <c r="L71" s="895"/>
      <c r="M71" s="812"/>
      <c r="N71" s="812"/>
      <c r="O71" s="812"/>
      <c r="P71" s="812"/>
      <c r="Q71" s="812"/>
      <c r="R71" s="812"/>
      <c r="S71" s="812"/>
      <c r="T71" s="812"/>
      <c r="U71" s="812"/>
      <c r="V71" s="541"/>
      <c r="W71" s="297"/>
      <c r="X71" s="541" t="s">
        <v>185</v>
      </c>
      <c r="Y71" s="551" t="s">
        <v>185</v>
      </c>
      <c r="AA71" s="466">
        <f t="shared" si="8"/>
        <v>50</v>
      </c>
    </row>
    <row r="72" spans="1:27" x14ac:dyDescent="0.25">
      <c r="A72" s="139" t="str">
        <f t="shared" ca="1" si="7"/>
        <v>KW1 / 51</v>
      </c>
      <c r="B72" s="136" t="str">
        <f ca="1">OFFSET(Sprachen!A425,0,'Allg. Informationen'!$B$4-1,1,1)</f>
        <v>Personalaufwand</v>
      </c>
      <c r="C72" s="149" t="s">
        <v>24</v>
      </c>
      <c r="D72" s="196"/>
      <c r="E72" s="367"/>
      <c r="F72" s="367"/>
      <c r="G72" s="367"/>
      <c r="H72" s="893"/>
      <c r="I72" s="894"/>
      <c r="J72" s="894"/>
      <c r="K72" s="894"/>
      <c r="L72" s="895"/>
      <c r="M72" s="812"/>
      <c r="N72" s="812"/>
      <c r="O72" s="812"/>
      <c r="P72" s="812"/>
      <c r="Q72" s="812"/>
      <c r="R72" s="812"/>
      <c r="S72" s="812"/>
      <c r="T72" s="812"/>
      <c r="U72" s="812"/>
      <c r="V72" s="541"/>
      <c r="W72" s="297"/>
      <c r="X72" s="541" t="s">
        <v>185</v>
      </c>
      <c r="Y72" s="551" t="s">
        <v>185</v>
      </c>
      <c r="AA72" s="466">
        <f t="shared" si="8"/>
        <v>51</v>
      </c>
    </row>
    <row r="73" spans="1:27" x14ac:dyDescent="0.25">
      <c r="A73" s="139" t="str">
        <f ca="1">CONCATENATE($A$2," / ",AA73)</f>
        <v>KW1 / 52</v>
      </c>
      <c r="B73" s="136" t="str">
        <f ca="1">OFFSET(Sprachen!A426,0,'Allg. Informationen'!$B$4-1,1,1)</f>
        <v>übriger Betriebsaufwand (inkl. HKN)</v>
      </c>
      <c r="C73" s="149" t="s">
        <v>24</v>
      </c>
      <c r="D73" s="196"/>
      <c r="E73" s="368"/>
      <c r="F73" s="368"/>
      <c r="G73" s="368"/>
      <c r="H73" s="896"/>
      <c r="I73" s="897"/>
      <c r="J73" s="897"/>
      <c r="K73" s="897"/>
      <c r="L73" s="898"/>
      <c r="M73" s="812"/>
      <c r="N73" s="812"/>
      <c r="O73" s="812"/>
      <c r="P73" s="812"/>
      <c r="Q73" s="812"/>
      <c r="R73" s="812"/>
      <c r="S73" s="812"/>
      <c r="T73" s="812"/>
      <c r="U73" s="812"/>
      <c r="V73" s="541"/>
      <c r="W73" s="297"/>
      <c r="X73" s="541" t="s">
        <v>185</v>
      </c>
      <c r="Y73" s="551" t="s">
        <v>185</v>
      </c>
      <c r="AA73" s="466">
        <f>AA72+1</f>
        <v>52</v>
      </c>
    </row>
    <row r="74" spans="1:27" x14ac:dyDescent="0.25">
      <c r="A74" s="139" t="str">
        <f ca="1">CONCATENATE($A$2," / ",AA74)</f>
        <v>KW1 / 54</v>
      </c>
      <c r="B74" s="136" t="str">
        <f ca="1">OFFSET(Sprachen!A427,0,'Allg. Informationen'!$B$4-1,1,1)</f>
        <v>Total Betriebskosten</v>
      </c>
      <c r="C74" s="149" t="s">
        <v>24</v>
      </c>
      <c r="D74" s="643">
        <f ca="1">SUM(D68:D73)-SUM(D63:G65)</f>
        <v>0</v>
      </c>
      <c r="E74" s="369"/>
      <c r="F74" s="369"/>
      <c r="G74" s="369"/>
      <c r="H74" s="853" t="s">
        <v>613</v>
      </c>
      <c r="I74" s="853"/>
      <c r="J74" s="853"/>
      <c r="K74" s="853"/>
      <c r="L74" s="854"/>
      <c r="M74" s="883"/>
      <c r="N74" s="883"/>
      <c r="O74" s="883"/>
      <c r="P74" s="883"/>
      <c r="Q74" s="883"/>
      <c r="R74" s="883"/>
      <c r="S74" s="883"/>
      <c r="T74" s="883"/>
      <c r="U74" s="883"/>
      <c r="V74" s="541"/>
      <c r="W74" s="297"/>
      <c r="X74" s="541" t="s">
        <v>185</v>
      </c>
      <c r="Y74" s="551" t="s">
        <v>442</v>
      </c>
      <c r="AA74" s="568">
        <f>AA73+2</f>
        <v>54</v>
      </c>
    </row>
    <row r="75" spans="1:27" ht="15.6" x14ac:dyDescent="0.3">
      <c r="A75" s="146"/>
      <c r="B75" s="147"/>
      <c r="C75" s="147"/>
      <c r="D75" s="147"/>
      <c r="E75" s="147"/>
      <c r="F75" s="147"/>
      <c r="G75" s="147"/>
      <c r="H75" s="147"/>
      <c r="I75" s="147"/>
      <c r="J75" s="147"/>
      <c r="K75" s="147"/>
      <c r="L75" s="147"/>
      <c r="M75" s="147"/>
      <c r="N75" s="147"/>
      <c r="O75" s="147"/>
      <c r="P75" s="147"/>
      <c r="Q75" s="147"/>
      <c r="R75" s="147"/>
      <c r="S75" s="147"/>
      <c r="T75" s="147"/>
      <c r="U75" s="147"/>
      <c r="V75" s="147"/>
      <c r="W75" s="561"/>
      <c r="X75" s="147"/>
      <c r="Y75" s="147"/>
    </row>
    <row r="76" spans="1:27" ht="26.4" x14ac:dyDescent="0.25">
      <c r="A76" s="164"/>
      <c r="B76" s="165" t="str">
        <f ca="1">OFFSET(Sprachen!A428,0,'Allg. Informationen'!$B$4-1,1,1)</f>
        <v>B2. Kapitalkosten</v>
      </c>
      <c r="C76" s="159"/>
      <c r="D76" s="632">
        <v>2023</v>
      </c>
      <c r="E76" s="637"/>
      <c r="F76" s="637"/>
      <c r="G76" s="637"/>
      <c r="H76" s="632">
        <v>2022</v>
      </c>
      <c r="I76" s="632">
        <v>2021</v>
      </c>
      <c r="J76" s="632">
        <v>2020</v>
      </c>
      <c r="K76" s="632">
        <v>2019</v>
      </c>
      <c r="L76" s="838" t="str">
        <f ca="1">H61</f>
        <v>Anmerkungen BFE</v>
      </c>
      <c r="M76" s="839"/>
      <c r="N76" s="839"/>
      <c r="O76" s="839"/>
      <c r="P76" s="840"/>
      <c r="Q76" s="880" t="str">
        <f ca="1">M61</f>
        <v>Bemerkungen Gesuchsteller</v>
      </c>
      <c r="R76" s="881"/>
      <c r="S76" s="881"/>
      <c r="T76" s="881"/>
      <c r="U76" s="882"/>
      <c r="V76" s="450" t="str">
        <f ca="1">V61</f>
        <v>Prüfung auf Plausibilität</v>
      </c>
      <c r="W76" s="450" t="str">
        <f t="shared" ref="W76:Y76" ca="1" si="9">W61</f>
        <v>Bemerkungen Plausibilität</v>
      </c>
      <c r="X76" s="450" t="str">
        <f t="shared" ca="1" si="9"/>
        <v>Materielle Prüfung</v>
      </c>
      <c r="Y76" s="450" t="str">
        <f t="shared" ca="1" si="9"/>
        <v>Bemerkungen Materielle Prüfung</v>
      </c>
    </row>
    <row r="77" spans="1:27" ht="39" customHeight="1" x14ac:dyDescent="0.25">
      <c r="A77" s="139" t="str">
        <f t="shared" ref="A77:A87" ca="1" si="10">CONCATENATE($A$2," / ",AA77)</f>
        <v>KW1 / 55</v>
      </c>
      <c r="B77" s="136" t="str">
        <f ca="1">OFFSET(Sprachen!A429,0,'Allg. Informationen'!$B$4-1,1,1)</f>
        <v>Abschreibungsmethodik</v>
      </c>
      <c r="C77" s="100"/>
      <c r="D77" s="569"/>
      <c r="E77" s="570"/>
      <c r="F77" s="570"/>
      <c r="G77" s="570"/>
      <c r="H77" s="197"/>
      <c r="I77" s="197"/>
      <c r="J77" s="197"/>
      <c r="K77" s="197"/>
      <c r="L77" s="701" t="str">
        <f ca="1">CONCATENATE(OFFSET(Sprachen!A496,0,'Allg. Informationen'!$B$4-1,1,1)," 5.",$A$2,".7")</f>
        <v>Für alle Kostenarten jeweils positive Werte eingeben. Die Vorzeichen werden in der Summenformel korrigiert. Negative Werte bedeuten negative Erträge respektive negative Aufwände. Bei abweichenden Angaben zum Geschäftsbericht ist das folgende Anhangsformular  auszufüllen:  5.KW1.7</v>
      </c>
      <c r="M77" s="702"/>
      <c r="N77" s="702"/>
      <c r="O77" s="702"/>
      <c r="P77" s="703"/>
      <c r="Q77" s="812"/>
      <c r="R77" s="812"/>
      <c r="S77" s="812"/>
      <c r="T77" s="812"/>
      <c r="U77" s="812"/>
      <c r="V77" s="541"/>
      <c r="W77" s="297"/>
      <c r="X77" s="541" t="s">
        <v>185</v>
      </c>
      <c r="Y77" s="162"/>
      <c r="AA77" s="466">
        <f>AA74+1</f>
        <v>55</v>
      </c>
    </row>
    <row r="78" spans="1:27" ht="22.5" customHeight="1" x14ac:dyDescent="0.25">
      <c r="A78" s="139" t="str">
        <f t="shared" ca="1" si="10"/>
        <v>KW1 / 56</v>
      </c>
      <c r="B78" s="136" t="str">
        <f ca="1">OFFSET(Sprachen!A430,0,'Allg. Informationen'!$B$4-1,1,1)</f>
        <v>Ordentliche Abschreibungen</v>
      </c>
      <c r="C78" s="100" t="s">
        <v>24</v>
      </c>
      <c r="D78" s="198"/>
      <c r="E78" s="370"/>
      <c r="F78" s="370"/>
      <c r="G78" s="370"/>
      <c r="H78" s="198"/>
      <c r="I78" s="198"/>
      <c r="J78" s="198"/>
      <c r="K78" s="198"/>
      <c r="L78" s="704"/>
      <c r="M78" s="705"/>
      <c r="N78" s="705"/>
      <c r="O78" s="705"/>
      <c r="P78" s="706"/>
      <c r="Q78" s="812"/>
      <c r="R78" s="812"/>
      <c r="S78" s="812"/>
      <c r="T78" s="812"/>
      <c r="U78" s="812"/>
      <c r="V78" s="541"/>
      <c r="W78" s="297"/>
      <c r="X78" s="541" t="s">
        <v>185</v>
      </c>
      <c r="Y78" s="162"/>
      <c r="AA78" s="466">
        <f>AA77+1</f>
        <v>56</v>
      </c>
    </row>
    <row r="79" spans="1:27" ht="22.5" customHeight="1" x14ac:dyDescent="0.25">
      <c r="A79" s="139" t="str">
        <f t="shared" ca="1" si="10"/>
        <v>KW1 / 57</v>
      </c>
      <c r="B79" s="136" t="str">
        <f ca="1">OFFSET(Sprachen!A431,0,'Allg. Informationen'!$B$4-1,1,1)</f>
        <v>Ausserordentliche Abschreibungen</v>
      </c>
      <c r="C79" s="100" t="s">
        <v>24</v>
      </c>
      <c r="D79" s="196"/>
      <c r="E79" s="364"/>
      <c r="F79" s="364"/>
      <c r="G79" s="364"/>
      <c r="H79" s="199"/>
      <c r="I79" s="199"/>
      <c r="J79" s="199"/>
      <c r="K79" s="199"/>
      <c r="L79" s="704"/>
      <c r="M79" s="705"/>
      <c r="N79" s="705"/>
      <c r="O79" s="705"/>
      <c r="P79" s="706"/>
      <c r="Q79" s="812"/>
      <c r="R79" s="812"/>
      <c r="S79" s="812"/>
      <c r="T79" s="812"/>
      <c r="U79" s="812"/>
      <c r="V79" s="541"/>
      <c r="W79" s="297"/>
      <c r="X79" s="541" t="s">
        <v>185</v>
      </c>
      <c r="Y79" s="162"/>
      <c r="AA79" s="466">
        <f t="shared" ref="AA79:AA87" si="11">AA78+1</f>
        <v>57</v>
      </c>
    </row>
    <row r="80" spans="1:27" ht="26.4" x14ac:dyDescent="0.25">
      <c r="A80" s="139" t="str">
        <f t="shared" ca="1" si="10"/>
        <v>KW1 / 58</v>
      </c>
      <c r="B80" s="136" t="str">
        <f ca="1">OFFSET(Sprachen!A432,0,'Allg. Informationen'!$B$4-1,1,1)</f>
        <v>Anlagenrestwert per 30.09.2023 oder 31.12.2023</v>
      </c>
      <c r="C80" s="100" t="s">
        <v>24</v>
      </c>
      <c r="D80" s="196"/>
      <c r="E80" s="370"/>
      <c r="F80" s="370"/>
      <c r="G80" s="370"/>
      <c r="H80" s="166"/>
      <c r="I80" s="167"/>
      <c r="J80" s="571"/>
      <c r="K80" s="572"/>
      <c r="L80" s="853" t="s">
        <v>613</v>
      </c>
      <c r="M80" s="853"/>
      <c r="N80" s="853"/>
      <c r="O80" s="853"/>
      <c r="P80" s="854"/>
      <c r="Q80" s="812"/>
      <c r="R80" s="812"/>
      <c r="S80" s="812"/>
      <c r="T80" s="812"/>
      <c r="U80" s="812"/>
      <c r="V80" s="541"/>
      <c r="W80" s="297"/>
      <c r="X80" s="541" t="s">
        <v>185</v>
      </c>
      <c r="Y80" s="162"/>
      <c r="AA80" s="466">
        <f t="shared" si="11"/>
        <v>58</v>
      </c>
    </row>
    <row r="81" spans="1:27" ht="31.5" customHeight="1" x14ac:dyDescent="0.25">
      <c r="A81" s="139" t="str">
        <f t="shared" ca="1" si="10"/>
        <v>KW1 / 59</v>
      </c>
      <c r="B81" s="136" t="str">
        <f ca="1">OFFSET(Sprachen!A433,0,'Allg. Informationen'!$B$4-1,1,1)</f>
        <v>Restwert anrechenbare immaterielle Anlagen per 30.09.2023 oder 31.12.2023</v>
      </c>
      <c r="C81" s="100" t="s">
        <v>24</v>
      </c>
      <c r="D81" s="196"/>
      <c r="E81" s="370"/>
      <c r="F81" s="370"/>
      <c r="G81" s="370"/>
      <c r="H81" s="168"/>
      <c r="I81" s="169"/>
      <c r="J81" s="573"/>
      <c r="K81" s="574"/>
      <c r="L81" s="884" t="str">
        <f ca="1">OFFSET(Sprachen!A498,0,'Allg. Informationen'!$B$4-1,1,1)</f>
        <v>Restwert von Konzessionen dürfen berücksichtigt werden.</v>
      </c>
      <c r="M81" s="885"/>
      <c r="N81" s="885"/>
      <c r="O81" s="885"/>
      <c r="P81" s="885"/>
      <c r="Q81" s="812"/>
      <c r="R81" s="812"/>
      <c r="S81" s="812"/>
      <c r="T81" s="812"/>
      <c r="U81" s="812"/>
      <c r="V81" s="541"/>
      <c r="W81" s="297"/>
      <c r="X81" s="541" t="s">
        <v>185</v>
      </c>
      <c r="Y81" s="162"/>
      <c r="AA81" s="466">
        <f t="shared" si="11"/>
        <v>59</v>
      </c>
    </row>
    <row r="82" spans="1:27" x14ac:dyDescent="0.25">
      <c r="A82" s="139" t="str">
        <f t="shared" ca="1" si="10"/>
        <v>KW1 / 60</v>
      </c>
      <c r="B82" s="136" t="str">
        <f ca="1">OFFSET(Sprachen!A434,0,'Allg. Informationen'!$B$4-1,1,1)</f>
        <v>Umlaufvermögen Kraftwerk</v>
      </c>
      <c r="C82" s="100" t="s">
        <v>24</v>
      </c>
      <c r="D82" s="196"/>
      <c r="E82" s="370"/>
      <c r="F82" s="370"/>
      <c r="G82" s="370"/>
      <c r="H82" s="170"/>
      <c r="I82" s="171"/>
      <c r="J82" s="575"/>
      <c r="K82" s="576"/>
      <c r="L82" s="855"/>
      <c r="M82" s="855"/>
      <c r="N82" s="855"/>
      <c r="O82" s="855"/>
      <c r="P82" s="856"/>
      <c r="Q82" s="812"/>
      <c r="R82" s="812"/>
      <c r="S82" s="812"/>
      <c r="T82" s="812"/>
      <c r="U82" s="812"/>
      <c r="V82" s="541"/>
      <c r="W82" s="297"/>
      <c r="X82" s="541" t="s">
        <v>185</v>
      </c>
      <c r="Y82" s="162"/>
      <c r="AA82" s="466">
        <f t="shared" si="11"/>
        <v>60</v>
      </c>
    </row>
    <row r="83" spans="1:27" ht="33" customHeight="1" x14ac:dyDescent="0.25">
      <c r="A83" s="139" t="str">
        <f t="shared" ca="1" si="10"/>
        <v>KW1 / 61</v>
      </c>
      <c r="B83" s="136" t="str">
        <f ca="1">OFFSET(Sprachen!A435,0,'Allg. Informationen'!$B$4-1,1,1)</f>
        <v>Kurzfristige Verbindlichkeiten Kraftwerk</v>
      </c>
      <c r="C83" s="100" t="s">
        <v>24</v>
      </c>
      <c r="D83" s="196"/>
      <c r="E83" s="370"/>
      <c r="F83" s="370"/>
      <c r="G83" s="370"/>
      <c r="H83" s="707" t="str">
        <f ca="1">OFFSET(Sprachen!A499,0,'Allg. Informationen'!$B$4-1,1,1)</f>
        <v>Anzugeben sind kurzfristige, nicht verzinsliche Darlehen. Kurzfristige verzinsliche Kapitalien (darunter auch langfrisitge Darlehen mit Fälligkeit unter 1 Jahr) müssen nicht angegeben werden. Siehe Richtlinie Punkt 3.2.2.</v>
      </c>
      <c r="I83" s="708"/>
      <c r="J83" s="708"/>
      <c r="K83" s="708"/>
      <c r="L83" s="708"/>
      <c r="M83" s="708"/>
      <c r="N83" s="708"/>
      <c r="O83" s="708"/>
      <c r="P83" s="709"/>
      <c r="Q83" s="812"/>
      <c r="R83" s="812"/>
      <c r="S83" s="812"/>
      <c r="T83" s="812"/>
      <c r="U83" s="812"/>
      <c r="V83" s="541"/>
      <c r="W83" s="297"/>
      <c r="X83" s="541" t="s">
        <v>185</v>
      </c>
      <c r="Y83" s="162"/>
      <c r="AA83" s="466">
        <f t="shared" si="11"/>
        <v>61</v>
      </c>
    </row>
    <row r="84" spans="1:27" ht="32.25" customHeight="1" x14ac:dyDescent="0.25">
      <c r="A84" s="139" t="str">
        <f t="shared" ca="1" si="10"/>
        <v>KW1 / 62</v>
      </c>
      <c r="B84" s="136" t="str">
        <f ca="1">OFFSET(Sprachen!A436,0,'Allg. Informationen'!$B$4-1,1,1)</f>
        <v>Nettoumlaufvermögen Kraftwerk</v>
      </c>
      <c r="C84" s="100" t="s">
        <v>24</v>
      </c>
      <c r="D84" s="642">
        <f>D82-D83</f>
        <v>0</v>
      </c>
      <c r="E84" s="360"/>
      <c r="F84" s="360"/>
      <c r="G84" s="360"/>
      <c r="H84" s="857" t="str">
        <f ca="1">OFFSET(Sprachen!A500,0,'Allg. Informationen'!$B$4-1,1,1)</f>
        <v>Gemäss der Richtlinie Punkt 3.2.2. ist das Nettoumlaufvermögen (Umlaufvermögen minus kurzfristiges, nicht verzinsliches Fremdkapital) für den Betrieb notwendig und kann im Gesuch berücksichtigt werden.</v>
      </c>
      <c r="I84" s="857"/>
      <c r="J84" s="857"/>
      <c r="K84" s="857"/>
      <c r="L84" s="857"/>
      <c r="M84" s="857"/>
      <c r="N84" s="857"/>
      <c r="O84" s="857"/>
      <c r="P84" s="857"/>
      <c r="Q84" s="812"/>
      <c r="R84" s="812"/>
      <c r="S84" s="812"/>
      <c r="T84" s="812"/>
      <c r="U84" s="812"/>
      <c r="V84" s="548"/>
      <c r="W84" s="300"/>
      <c r="X84" s="548"/>
      <c r="Y84" s="400"/>
      <c r="AA84" s="466">
        <f t="shared" si="11"/>
        <v>62</v>
      </c>
    </row>
    <row r="85" spans="1:27" x14ac:dyDescent="0.25">
      <c r="A85" s="139" t="str">
        <f t="shared" ca="1" si="10"/>
        <v>KW1 / 63</v>
      </c>
      <c r="B85" s="136" t="str">
        <f ca="1">OFFSET(Sprachen!A437,0,'Allg. Informationen'!$B$4-1,1,1)</f>
        <v>WACC</v>
      </c>
      <c r="C85" s="100" t="s">
        <v>4</v>
      </c>
      <c r="D85" s="172">
        <v>5.11E-2</v>
      </c>
      <c r="E85" s="371"/>
      <c r="F85" s="371"/>
      <c r="G85" s="371"/>
      <c r="H85" s="813"/>
      <c r="I85" s="878"/>
      <c r="J85" s="878"/>
      <c r="K85" s="878"/>
      <c r="L85" s="878"/>
      <c r="M85" s="878"/>
      <c r="N85" s="878"/>
      <c r="O85" s="878"/>
      <c r="P85" s="814"/>
      <c r="Q85" s="812"/>
      <c r="R85" s="812"/>
      <c r="S85" s="812"/>
      <c r="T85" s="812"/>
      <c r="U85" s="812"/>
      <c r="V85" s="548"/>
      <c r="W85" s="300"/>
      <c r="X85" s="548"/>
      <c r="Y85" s="400"/>
      <c r="AA85" s="466">
        <f t="shared" si="11"/>
        <v>63</v>
      </c>
    </row>
    <row r="86" spans="1:27" x14ac:dyDescent="0.25">
      <c r="A86" s="139" t="str">
        <f t="shared" ca="1" si="10"/>
        <v>KW1 / 64</v>
      </c>
      <c r="B86" s="136" t="str">
        <f ca="1">OFFSET(Sprachen!A438,0,'Allg. Informationen'!$B$4-1,1,1)</f>
        <v>Kalkulatorische Kapitalkosten</v>
      </c>
      <c r="C86" s="100" t="s">
        <v>24</v>
      </c>
      <c r="D86" s="642">
        <f>(D80+D81+D84)*D85</f>
        <v>0</v>
      </c>
      <c r="E86" s="360"/>
      <c r="F86" s="360"/>
      <c r="G86" s="360"/>
      <c r="H86" s="813"/>
      <c r="I86" s="878"/>
      <c r="J86" s="878"/>
      <c r="K86" s="878"/>
      <c r="L86" s="878"/>
      <c r="M86" s="878"/>
      <c r="N86" s="878"/>
      <c r="O86" s="878"/>
      <c r="P86" s="814"/>
      <c r="Q86" s="812"/>
      <c r="R86" s="812"/>
      <c r="S86" s="812"/>
      <c r="T86" s="812"/>
      <c r="U86" s="812"/>
      <c r="V86" s="548"/>
      <c r="W86" s="300"/>
      <c r="X86" s="548"/>
      <c r="Y86" s="400"/>
      <c r="AA86" s="466">
        <f t="shared" si="11"/>
        <v>64</v>
      </c>
    </row>
    <row r="87" spans="1:27" x14ac:dyDescent="0.25">
      <c r="A87" s="139" t="str">
        <f t="shared" ca="1" si="10"/>
        <v>KW1 / 65</v>
      </c>
      <c r="B87" s="136" t="str">
        <f ca="1">OFFSET(Sprachen!A439,0,'Allg. Informationen'!$B$4-1,1,1)</f>
        <v>Anrechenbare Kapitalkosten total</v>
      </c>
      <c r="C87" s="100" t="s">
        <v>24</v>
      </c>
      <c r="D87" s="642">
        <f>D86+D78</f>
        <v>0</v>
      </c>
      <c r="E87" s="360"/>
      <c r="F87" s="360"/>
      <c r="G87" s="360"/>
      <c r="H87" s="813"/>
      <c r="I87" s="878"/>
      <c r="J87" s="878"/>
      <c r="K87" s="878"/>
      <c r="L87" s="878"/>
      <c r="M87" s="878"/>
      <c r="N87" s="878"/>
      <c r="O87" s="878"/>
      <c r="P87" s="814"/>
      <c r="Q87" s="812"/>
      <c r="R87" s="812"/>
      <c r="S87" s="812"/>
      <c r="T87" s="812"/>
      <c r="U87" s="812"/>
      <c r="V87" s="541"/>
      <c r="W87" s="297"/>
      <c r="X87" s="541" t="s">
        <v>185</v>
      </c>
      <c r="Y87" s="551" t="s">
        <v>442</v>
      </c>
      <c r="AA87" s="466">
        <f t="shared" si="11"/>
        <v>65</v>
      </c>
    </row>
    <row r="88" spans="1:27" ht="15.6" x14ac:dyDescent="0.3">
      <c r="A88" s="146"/>
      <c r="B88" s="147"/>
      <c r="C88" s="147"/>
      <c r="D88" s="147"/>
      <c r="E88" s="147"/>
      <c r="F88" s="147"/>
      <c r="G88" s="147"/>
      <c r="H88" s="147"/>
      <c r="I88" s="147"/>
      <c r="J88" s="147"/>
      <c r="K88" s="147"/>
      <c r="L88" s="147"/>
      <c r="M88" s="147"/>
      <c r="N88" s="147"/>
      <c r="O88" s="147"/>
      <c r="P88" s="147"/>
      <c r="Q88" s="147"/>
      <c r="R88" s="147"/>
      <c r="S88" s="147"/>
      <c r="T88" s="147"/>
      <c r="U88" s="147"/>
      <c r="V88" s="147"/>
      <c r="W88" s="561"/>
      <c r="X88" s="147"/>
      <c r="Y88" s="147"/>
    </row>
    <row r="89" spans="1:27" ht="26.4" x14ac:dyDescent="0.25">
      <c r="A89" s="139"/>
      <c r="B89" s="148" t="str">
        <f ca="1">OFFSET(Sprachen!A440,0,'Allg. Informationen'!$B$4-1,1,1)</f>
        <v>B3. Abgaben und Steuern</v>
      </c>
      <c r="C89" s="100"/>
      <c r="D89" s="577"/>
      <c r="E89" s="372"/>
      <c r="F89" s="372"/>
      <c r="G89" s="372"/>
      <c r="H89" s="836" t="str">
        <f ca="1">L76</f>
        <v>Anmerkungen BFE</v>
      </c>
      <c r="I89" s="836"/>
      <c r="J89" s="836"/>
      <c r="K89" s="836"/>
      <c r="L89" s="836"/>
      <c r="M89" s="870" t="str">
        <f ca="1">Q76</f>
        <v>Bemerkungen Gesuchsteller</v>
      </c>
      <c r="N89" s="870"/>
      <c r="O89" s="870"/>
      <c r="P89" s="870"/>
      <c r="Q89" s="870"/>
      <c r="R89" s="870"/>
      <c r="S89" s="870"/>
      <c r="T89" s="870"/>
      <c r="U89" s="870"/>
      <c r="V89" s="450" t="str">
        <f ca="1">V76</f>
        <v>Prüfung auf Plausibilität</v>
      </c>
      <c r="W89" s="450" t="str">
        <f t="shared" ref="W89:Y89" ca="1" si="12">W76</f>
        <v>Bemerkungen Plausibilität</v>
      </c>
      <c r="X89" s="450" t="str">
        <f t="shared" ca="1" si="12"/>
        <v>Materielle Prüfung</v>
      </c>
      <c r="Y89" s="450" t="str">
        <f t="shared" ca="1" si="12"/>
        <v>Bemerkungen Materielle Prüfung</v>
      </c>
    </row>
    <row r="90" spans="1:27" ht="26.4" x14ac:dyDescent="0.25">
      <c r="A90" s="139" t="str">
        <f t="shared" ref="A90:A102" ca="1" si="13">CONCATENATE($A$2," / ",AA90)</f>
        <v>KW1 / 66</v>
      </c>
      <c r="B90" s="136" t="str">
        <f ca="1">OFFSET(Sprachen!A441,0,'Allg. Informationen'!$B$4-1,1,1)</f>
        <v>Entgangener Erlös für Gratis- und Vorzugsenergie</v>
      </c>
      <c r="C90" s="100" t="s">
        <v>24</v>
      </c>
      <c r="D90" s="196"/>
      <c r="E90" s="578"/>
      <c r="F90" s="578"/>
      <c r="G90" s="578"/>
      <c r="H90" s="869"/>
      <c r="I90" s="869"/>
      <c r="J90" s="869"/>
      <c r="K90" s="869"/>
      <c r="L90" s="869"/>
      <c r="M90" s="730"/>
      <c r="N90" s="730"/>
      <c r="O90" s="730"/>
      <c r="P90" s="730"/>
      <c r="Q90" s="730"/>
      <c r="R90" s="730"/>
      <c r="S90" s="730"/>
      <c r="T90" s="730"/>
      <c r="U90" s="730"/>
      <c r="V90" s="541"/>
      <c r="W90" s="297"/>
      <c r="X90" s="541" t="s">
        <v>185</v>
      </c>
      <c r="Y90" s="152"/>
      <c r="AA90" s="466">
        <f>AA87+1</f>
        <v>66</v>
      </c>
    </row>
    <row r="91" spans="1:27" x14ac:dyDescent="0.25">
      <c r="A91" s="139" t="str">
        <f t="shared" ca="1" si="13"/>
        <v>KW1 / 67</v>
      </c>
      <c r="B91" s="136" t="str">
        <f ca="1">OFFSET(Sprachen!A442,0,'Allg. Informationen'!$B$4-1,1,1)</f>
        <v>Aufwand für Konzessionsleistungen</v>
      </c>
      <c r="C91" s="100" t="s">
        <v>24</v>
      </c>
      <c r="D91" s="196"/>
      <c r="E91" s="578"/>
      <c r="F91" s="578"/>
      <c r="G91" s="578"/>
      <c r="H91" s="869" t="str">
        <f ca="1">OFFSET(Sprachen!A501,0,'Allg. Informationen'!$B$4-1,1,1)</f>
        <v>Wird angerechnet.</v>
      </c>
      <c r="I91" s="869"/>
      <c r="J91" s="869"/>
      <c r="K91" s="869"/>
      <c r="L91" s="869"/>
      <c r="M91" s="730"/>
      <c r="N91" s="730"/>
      <c r="O91" s="730"/>
      <c r="P91" s="730"/>
      <c r="Q91" s="730"/>
      <c r="R91" s="730"/>
      <c r="S91" s="730"/>
      <c r="T91" s="730"/>
      <c r="U91" s="730"/>
      <c r="V91" s="541"/>
      <c r="W91" s="297"/>
      <c r="X91" s="541" t="s">
        <v>185</v>
      </c>
      <c r="Y91" s="152"/>
      <c r="AA91" s="466">
        <f t="shared" ref="AA91:AA99" si="14">AA90+1</f>
        <v>67</v>
      </c>
    </row>
    <row r="92" spans="1:27" x14ac:dyDescent="0.25">
      <c r="A92" s="139" t="str">
        <f t="shared" ca="1" si="13"/>
        <v>KW1 / 68</v>
      </c>
      <c r="B92" s="136" t="str">
        <f ca="1">OFFSET(Sprachen!A443,0,'Allg. Informationen'!$B$4-1,1,1)</f>
        <v>Gewinnsteuer auf Stufe Partnerwerk</v>
      </c>
      <c r="C92" s="100" t="s">
        <v>24</v>
      </c>
      <c r="D92" s="196"/>
      <c r="E92" s="370"/>
      <c r="F92" s="370"/>
      <c r="G92" s="370"/>
      <c r="H92" s="869" t="str">
        <f ca="1">OFFSET(Sprachen!A502,0,'Allg. Informationen'!$B$4-1,1,1)</f>
        <v>Wird nicht angerechnet. Der Vollständigkeit halber aufgeführt.</v>
      </c>
      <c r="I92" s="869"/>
      <c r="J92" s="869"/>
      <c r="K92" s="869"/>
      <c r="L92" s="869"/>
      <c r="M92" s="730"/>
      <c r="N92" s="730"/>
      <c r="O92" s="730"/>
      <c r="P92" s="730"/>
      <c r="Q92" s="730"/>
      <c r="R92" s="730"/>
      <c r="S92" s="730"/>
      <c r="T92" s="730"/>
      <c r="U92" s="730"/>
      <c r="V92" s="541"/>
      <c r="W92" s="297"/>
      <c r="X92" s="541" t="s">
        <v>185</v>
      </c>
      <c r="Y92" s="152"/>
      <c r="AA92" s="466">
        <f t="shared" si="14"/>
        <v>68</v>
      </c>
    </row>
    <row r="93" spans="1:27" ht="49.5" customHeight="1" x14ac:dyDescent="0.25">
      <c r="A93" s="139" t="str">
        <f t="shared" ca="1" si="13"/>
        <v>KW1 / 69</v>
      </c>
      <c r="B93" s="136" t="str">
        <f ca="1">OFFSET(Sprachen!A444,0,'Allg. Informationen'!$B$4-1,1,1)</f>
        <v>anrechenbare Gewinnsteuer gemäss Art. 90 EnFV</v>
      </c>
      <c r="C93" s="100" t="s">
        <v>24</v>
      </c>
      <c r="D93" s="196"/>
      <c r="E93" s="578"/>
      <c r="F93" s="578"/>
      <c r="G93" s="578"/>
      <c r="H93" s="857" t="str">
        <f ca="1">OFFSET(Sprachen!A503,0,'Allg. Informationen'!$B$4-1,1,1)</f>
        <v>Falls Gewinnsteuer angerechnet werden soll, Begründung in Anhang darlegen, wieso trotz Differenz von Gestehungskosten und Marktpreisen ein effektiver Gewinn vorliegt.</v>
      </c>
      <c r="I93" s="857"/>
      <c r="J93" s="857"/>
      <c r="K93" s="857"/>
      <c r="L93" s="857"/>
      <c r="M93" s="730"/>
      <c r="N93" s="730"/>
      <c r="O93" s="730"/>
      <c r="P93" s="730"/>
      <c r="Q93" s="730"/>
      <c r="R93" s="730"/>
      <c r="S93" s="730"/>
      <c r="T93" s="730"/>
      <c r="U93" s="730"/>
      <c r="V93" s="541"/>
      <c r="W93" s="297"/>
      <c r="X93" s="541" t="s">
        <v>185</v>
      </c>
      <c r="Y93" s="152"/>
      <c r="AA93" s="466">
        <f t="shared" si="14"/>
        <v>69</v>
      </c>
    </row>
    <row r="94" spans="1:27" x14ac:dyDescent="0.25">
      <c r="A94" s="139" t="str">
        <f t="shared" ca="1" si="13"/>
        <v>KW1 / 70</v>
      </c>
      <c r="B94" s="136" t="str">
        <f ca="1">OFFSET(Sprachen!A445,0,'Allg. Informationen'!$B$4-1,1,1)</f>
        <v>Kapitalsteuern</v>
      </c>
      <c r="C94" s="100" t="s">
        <v>24</v>
      </c>
      <c r="D94" s="198"/>
      <c r="E94" s="370"/>
      <c r="F94" s="370"/>
      <c r="G94" s="370"/>
      <c r="H94" s="869"/>
      <c r="I94" s="869"/>
      <c r="J94" s="869"/>
      <c r="K94" s="869"/>
      <c r="L94" s="869"/>
      <c r="M94" s="730"/>
      <c r="N94" s="730"/>
      <c r="O94" s="730"/>
      <c r="P94" s="730"/>
      <c r="Q94" s="730"/>
      <c r="R94" s="730"/>
      <c r="S94" s="730"/>
      <c r="T94" s="730"/>
      <c r="U94" s="730"/>
      <c r="V94" s="541"/>
      <c r="W94" s="297"/>
      <c r="X94" s="541" t="s">
        <v>185</v>
      </c>
      <c r="Y94" s="152"/>
      <c r="AA94" s="466">
        <f t="shared" si="14"/>
        <v>70</v>
      </c>
    </row>
    <row r="95" spans="1:27" x14ac:dyDescent="0.25">
      <c r="A95" s="139" t="str">
        <f t="shared" ca="1" si="13"/>
        <v>KW1 / 71</v>
      </c>
      <c r="B95" s="136" t="str">
        <f ca="1">OFFSET(Sprachen!A446,0,'Allg. Informationen'!$B$4-1,1,1)</f>
        <v>weitere anrechenbare Steuern</v>
      </c>
      <c r="C95" s="100" t="s">
        <v>24</v>
      </c>
      <c r="D95" s="196"/>
      <c r="E95" s="578"/>
      <c r="F95" s="578"/>
      <c r="G95" s="578"/>
      <c r="H95" s="874" t="str">
        <f ca="1">OFFSET(Sprachen!A504,0,'Allg. Informationen'!$B$4-1,1,1)</f>
        <v>Liegenschaftssteuer. Sonstige Steuern.</v>
      </c>
      <c r="I95" s="874"/>
      <c r="J95" s="874"/>
      <c r="K95" s="874"/>
      <c r="L95" s="874"/>
      <c r="M95" s="730"/>
      <c r="N95" s="730"/>
      <c r="O95" s="730"/>
      <c r="P95" s="730"/>
      <c r="Q95" s="730"/>
      <c r="R95" s="730"/>
      <c r="S95" s="730"/>
      <c r="T95" s="730"/>
      <c r="U95" s="730"/>
      <c r="V95" s="541"/>
      <c r="W95" s="297"/>
      <c r="X95" s="541" t="s">
        <v>185</v>
      </c>
      <c r="Y95" s="152"/>
      <c r="AA95" s="466">
        <f t="shared" si="14"/>
        <v>71</v>
      </c>
    </row>
    <row r="96" spans="1:27" ht="26.4" x14ac:dyDescent="0.25">
      <c r="A96" s="139" t="str">
        <f t="shared" ca="1" si="13"/>
        <v>KW1 / 72</v>
      </c>
      <c r="B96" s="136" t="str">
        <f ca="1">OFFSET(Sprachen!A447,0,'Allg. Informationen'!$B$4-1,1,1)</f>
        <v>Wasserzinsen (inkl. Wasserwerksteuern und andere äquivalente Abgaben)</v>
      </c>
      <c r="C96" s="100" t="s">
        <v>24</v>
      </c>
      <c r="D96" s="196"/>
      <c r="E96" s="370"/>
      <c r="F96" s="370"/>
      <c r="G96" s="370"/>
      <c r="H96" s="869"/>
      <c r="I96" s="869"/>
      <c r="J96" s="869"/>
      <c r="K96" s="869"/>
      <c r="L96" s="869"/>
      <c r="M96" s="730"/>
      <c r="N96" s="730"/>
      <c r="O96" s="730"/>
      <c r="P96" s="730"/>
      <c r="Q96" s="730"/>
      <c r="R96" s="730"/>
      <c r="S96" s="730"/>
      <c r="T96" s="730"/>
      <c r="U96" s="730"/>
      <c r="V96" s="541"/>
      <c r="W96" s="297"/>
      <c r="X96" s="541" t="s">
        <v>185</v>
      </c>
      <c r="Y96" s="152"/>
      <c r="AA96" s="466">
        <f t="shared" si="14"/>
        <v>72</v>
      </c>
    </row>
    <row r="97" spans="1:27" x14ac:dyDescent="0.25">
      <c r="A97" s="139" t="str">
        <f t="shared" ca="1" si="13"/>
        <v>KW1 / 73</v>
      </c>
      <c r="B97" s="136" t="str">
        <f ca="1">OFFSET(Sprachen!A448,0,'Allg. Informationen'!$B$4-1,1,1)</f>
        <v>Abgaben und Steuern Total</v>
      </c>
      <c r="C97" s="100" t="s">
        <v>24</v>
      </c>
      <c r="D97" s="641">
        <f>D90+D91+D93+D94+D95+D96</f>
        <v>0</v>
      </c>
      <c r="E97" s="373"/>
      <c r="F97" s="373"/>
      <c r="G97" s="373"/>
      <c r="H97" s="906"/>
      <c r="I97" s="906"/>
      <c r="J97" s="906"/>
      <c r="K97" s="906"/>
      <c r="L97" s="906"/>
      <c r="M97" s="730"/>
      <c r="N97" s="730"/>
      <c r="O97" s="730"/>
      <c r="P97" s="730"/>
      <c r="Q97" s="730"/>
      <c r="R97" s="730"/>
      <c r="S97" s="730"/>
      <c r="T97" s="730"/>
      <c r="U97" s="730"/>
      <c r="V97" s="579"/>
      <c r="W97" s="580"/>
      <c r="X97" s="579"/>
      <c r="Y97" s="579"/>
      <c r="AA97" s="466">
        <f t="shared" si="14"/>
        <v>73</v>
      </c>
    </row>
    <row r="98" spans="1:27" x14ac:dyDescent="0.25">
      <c r="A98" s="139" t="str">
        <f t="shared" ca="1" si="13"/>
        <v>KW1 / 74</v>
      </c>
      <c r="B98" s="136" t="str">
        <f ca="1">OFFSET(Sprachen!A449,0,'Allg. Informationen'!$B$4-1,1,1)</f>
        <v>Jahresgewinn</v>
      </c>
      <c r="C98" s="100" t="s">
        <v>24</v>
      </c>
      <c r="D98" s="196"/>
      <c r="E98" s="581"/>
      <c r="F98" s="581"/>
      <c r="G98" s="581"/>
      <c r="H98" s="874" t="str">
        <f ca="1">OFFSET(Sprachen!A505,0,'Allg. Informationen'!$B$4-1,1,1)</f>
        <v>Wird nicht angerechnet. Der Vollständigkeit halber aufgeführt.</v>
      </c>
      <c r="I98" s="874"/>
      <c r="J98" s="874"/>
      <c r="K98" s="874"/>
      <c r="L98" s="874"/>
      <c r="M98" s="730"/>
      <c r="N98" s="730"/>
      <c r="O98" s="730"/>
      <c r="P98" s="730"/>
      <c r="Q98" s="730"/>
      <c r="R98" s="730"/>
      <c r="S98" s="730"/>
      <c r="T98" s="730"/>
      <c r="U98" s="730"/>
      <c r="V98" s="541"/>
      <c r="W98" s="297"/>
      <c r="X98" s="541" t="s">
        <v>185</v>
      </c>
      <c r="Y98" s="152"/>
      <c r="AA98" s="466">
        <f t="shared" si="14"/>
        <v>74</v>
      </c>
    </row>
    <row r="99" spans="1:27" x14ac:dyDescent="0.25">
      <c r="A99" s="139" t="str">
        <f t="shared" ca="1" si="13"/>
        <v>KW1 / 75</v>
      </c>
      <c r="B99" s="136" t="str">
        <f ca="1">OFFSET(Sprachen!A450,0,'Allg. Informationen'!$B$4-1,1,1)</f>
        <v>Anrechenbare Gestehungskosten total</v>
      </c>
      <c r="C99" s="100" t="s">
        <v>24</v>
      </c>
      <c r="D99" s="639">
        <f ca="1">D74+D87+D97</f>
        <v>0</v>
      </c>
      <c r="E99" s="374"/>
      <c r="F99" s="374"/>
      <c r="G99" s="374"/>
      <c r="H99" s="869"/>
      <c r="I99" s="869"/>
      <c r="J99" s="869"/>
      <c r="K99" s="869"/>
      <c r="L99" s="869"/>
      <c r="M99" s="730"/>
      <c r="N99" s="730"/>
      <c r="O99" s="730"/>
      <c r="P99" s="730"/>
      <c r="Q99" s="730"/>
      <c r="R99" s="730"/>
      <c r="S99" s="730"/>
      <c r="T99" s="730"/>
      <c r="U99" s="730"/>
      <c r="V99" s="579"/>
      <c r="W99" s="580"/>
      <c r="X99" s="579"/>
      <c r="Y99" s="579"/>
      <c r="AA99" s="466">
        <f t="shared" si="14"/>
        <v>75</v>
      </c>
    </row>
    <row r="100" spans="1:27" x14ac:dyDescent="0.25">
      <c r="A100" s="139" t="str">
        <f t="shared" ca="1" si="13"/>
        <v>KW1 / 76</v>
      </c>
      <c r="B100" s="136" t="str">
        <f ca="1">OFFSET(Sprachen!A451,0,'Allg. Informationen'!$B$4-1,1,1)</f>
        <v>Spezifische Gestehungskosten total</v>
      </c>
      <c r="C100" s="156" t="s">
        <v>39</v>
      </c>
      <c r="D100" s="640">
        <f ca="1">IFERROR(D99*100/(D36*1000000),0)</f>
        <v>0</v>
      </c>
      <c r="E100" s="375"/>
      <c r="F100" s="375"/>
      <c r="G100" s="375"/>
      <c r="H100" s="869"/>
      <c r="I100" s="869"/>
      <c r="J100" s="869"/>
      <c r="K100" s="869"/>
      <c r="L100" s="869"/>
      <c r="M100" s="730"/>
      <c r="N100" s="730"/>
      <c r="O100" s="730"/>
      <c r="P100" s="730"/>
      <c r="Q100" s="730"/>
      <c r="R100" s="730"/>
      <c r="S100" s="730"/>
      <c r="T100" s="730"/>
      <c r="U100" s="730"/>
      <c r="V100" s="541"/>
      <c r="W100" s="297"/>
      <c r="X100" s="541" t="s">
        <v>185</v>
      </c>
      <c r="Y100" s="551" t="s">
        <v>442</v>
      </c>
      <c r="AA100" s="466">
        <f>AA99+1</f>
        <v>76</v>
      </c>
    </row>
    <row r="101" spans="1:27" ht="15.75" hidden="1" customHeight="1" x14ac:dyDescent="0.25">
      <c r="A101" s="139" t="str">
        <f t="shared" ca="1" si="13"/>
        <v>KW1 / 76-G</v>
      </c>
      <c r="B101" s="136" t="str">
        <f ca="1">OFFSET(Sprachen!A452,0,'Allg. Informationen'!$B$4-1,1,1)</f>
        <v>Spezifische Gestehungskosten total</v>
      </c>
      <c r="C101" s="156" t="s">
        <v>39</v>
      </c>
      <c r="D101" s="435"/>
      <c r="E101" s="434"/>
      <c r="F101" s="434"/>
      <c r="G101" s="434"/>
      <c r="H101" s="869"/>
      <c r="I101" s="869"/>
      <c r="J101" s="869"/>
      <c r="K101" s="869"/>
      <c r="L101" s="869"/>
      <c r="M101" s="730"/>
      <c r="N101" s="730"/>
      <c r="O101" s="730"/>
      <c r="P101" s="730"/>
      <c r="Q101" s="730"/>
      <c r="R101" s="730"/>
      <c r="S101" s="730"/>
      <c r="T101" s="730"/>
      <c r="U101" s="730"/>
      <c r="V101" s="541"/>
      <c r="W101" s="582"/>
      <c r="X101" s="541"/>
      <c r="Y101" s="551"/>
      <c r="AA101" s="424" t="s">
        <v>545</v>
      </c>
    </row>
    <row r="102" spans="1:27" x14ac:dyDescent="0.25">
      <c r="A102" s="139" t="str">
        <f t="shared" ca="1" si="13"/>
        <v>KW1 / 77</v>
      </c>
      <c r="B102" s="136" t="str">
        <f ca="1">OFFSET(Sprachen!A453,0,'Allg. Informationen'!$B$4-1,1,1)</f>
        <v>Gestehungskosten Anteil Gesuchsteller</v>
      </c>
      <c r="C102" s="156" t="s">
        <v>24</v>
      </c>
      <c r="D102" s="174">
        <f ca="1">D99*D40</f>
        <v>0</v>
      </c>
      <c r="E102" s="376"/>
      <c r="F102" s="376"/>
      <c r="G102" s="376"/>
      <c r="H102" s="869"/>
      <c r="I102" s="869"/>
      <c r="J102" s="869"/>
      <c r="K102" s="869"/>
      <c r="L102" s="869"/>
      <c r="M102" s="730"/>
      <c r="N102" s="730"/>
      <c r="O102" s="730"/>
      <c r="P102" s="730"/>
      <c r="Q102" s="730"/>
      <c r="R102" s="730"/>
      <c r="S102" s="730"/>
      <c r="T102" s="730"/>
      <c r="U102" s="730"/>
      <c r="V102" s="548"/>
      <c r="W102" s="300"/>
      <c r="X102" s="548"/>
      <c r="Y102" s="548"/>
      <c r="AA102" s="466">
        <f>AA100+1</f>
        <v>77</v>
      </c>
    </row>
    <row r="103" spans="1:27" x14ac:dyDescent="0.25">
      <c r="A103" s="432"/>
      <c r="B103" s="583"/>
      <c r="C103" s="433"/>
      <c r="D103" s="466"/>
      <c r="E103" s="466"/>
      <c r="F103" s="466"/>
      <c r="G103" s="466"/>
      <c r="H103" s="466"/>
      <c r="I103" s="466"/>
    </row>
    <row r="104" spans="1:27" ht="15.6" x14ac:dyDescent="0.3">
      <c r="A104" s="181"/>
      <c r="B104" s="182"/>
      <c r="C104" s="182"/>
      <c r="D104" s="183"/>
      <c r="E104" s="175"/>
      <c r="F104" s="175"/>
      <c r="G104" s="175"/>
      <c r="H104" s="584"/>
      <c r="I104" s="584"/>
      <c r="J104" s="584"/>
      <c r="K104" s="584"/>
      <c r="L104" s="584"/>
      <c r="M104" s="584"/>
      <c r="N104" s="584"/>
      <c r="O104" s="584"/>
      <c r="P104" s="584"/>
      <c r="Q104" s="584"/>
      <c r="R104" s="584"/>
    </row>
    <row r="105" spans="1:27" ht="17.399999999999999" x14ac:dyDescent="0.25">
      <c r="A105" s="176" t="str">
        <f ca="1">OFFSET(Sprachen!A454,0,'Allg. Informationen'!$B$4-1,1,1)</f>
        <v>C. Angaben zu Erlösen</v>
      </c>
      <c r="B105" s="176"/>
      <c r="C105" s="100"/>
      <c r="D105" s="100"/>
      <c r="E105" s="356"/>
      <c r="F105" s="356"/>
      <c r="G105" s="356"/>
      <c r="H105" s="177"/>
      <c r="I105" s="177"/>
      <c r="J105" s="585"/>
      <c r="K105" s="584"/>
      <c r="L105" s="584"/>
      <c r="M105" s="586"/>
      <c r="N105" s="584"/>
      <c r="O105" s="584"/>
      <c r="P105" s="584"/>
      <c r="Q105" s="584"/>
      <c r="R105" s="584"/>
    </row>
    <row r="106" spans="1:27" x14ac:dyDescent="0.25">
      <c r="A106" s="139" t="str">
        <f ca="1">CONCATENATE($A$2," / ",AA106)</f>
        <v>KW1 / 78</v>
      </c>
      <c r="B106" s="100" t="str">
        <f ca="1">OFFSET(Sprachen!A467,0,'Allg. Informationen'!$B$4-1,1,1)</f>
        <v>Referenzmarkterlös  [CHF]</v>
      </c>
      <c r="C106" s="100" t="s">
        <v>24</v>
      </c>
      <c r="D106" s="389">
        <f ca="1">D124</f>
        <v>0</v>
      </c>
      <c r="E106" s="381"/>
      <c r="F106" s="381"/>
      <c r="G106" s="381"/>
      <c r="H106" s="13"/>
      <c r="M106" s="587"/>
      <c r="AA106" s="466">
        <f>AA102+1</f>
        <v>78</v>
      </c>
    </row>
    <row r="107" spans="1:27" x14ac:dyDescent="0.25">
      <c r="A107" s="139" t="str">
        <f ca="1">CONCATENATE($A$2," / ",AA107)</f>
        <v>KW1 / 79</v>
      </c>
      <c r="B107" s="100" t="str">
        <f ca="1">OFFSET(Sprachen!A456,0,'Allg. Informationen'!$B$4-1,1,1)</f>
        <v>Spezifischer Referenzmarkterlös</v>
      </c>
      <c r="C107" s="100" t="s">
        <v>39</v>
      </c>
      <c r="D107" s="390">
        <f ca="1">IFERROR(D124*100/(D36*10^6),0)</f>
        <v>0</v>
      </c>
      <c r="E107" s="382"/>
      <c r="F107" s="382"/>
      <c r="G107" s="382"/>
      <c r="AA107" s="466">
        <f>AA106+1</f>
        <v>79</v>
      </c>
    </row>
    <row r="108" spans="1:27" hidden="1" x14ac:dyDescent="0.25">
      <c r="A108" s="139" t="str">
        <f ca="1">CONCATENATE($A$2," / ",AA108)</f>
        <v>KW1 / 79-G</v>
      </c>
      <c r="B108" s="100" t="str">
        <f ca="1">OFFSET(Sprachen!A457,0,'Allg. Informationen'!$B$4-1,1,1)</f>
        <v>Spezifischer Referenzmarkterlös</v>
      </c>
      <c r="C108" s="100" t="s">
        <v>39</v>
      </c>
      <c r="D108" s="425"/>
      <c r="E108" s="382"/>
      <c r="F108" s="382"/>
      <c r="G108" s="382"/>
      <c r="AA108" s="424" t="s">
        <v>539</v>
      </c>
    </row>
    <row r="109" spans="1:27" x14ac:dyDescent="0.25">
      <c r="A109" s="139" t="str">
        <f ca="1">CONCATENATE($A$2," / ",AA109)</f>
        <v>KW1 / 80</v>
      </c>
      <c r="B109" s="100" t="str">
        <f ca="1">OFFSET(Sprachen!A458,0,'Allg. Informationen'!$B$4-1,1,1)</f>
        <v>Erlös Anteil Gesuchsteller</v>
      </c>
      <c r="C109" s="156" t="s">
        <v>24</v>
      </c>
      <c r="D109" s="389">
        <f ca="1">D106*D40</f>
        <v>0</v>
      </c>
      <c r="E109" s="382"/>
      <c r="F109" s="382"/>
      <c r="G109" s="382"/>
      <c r="AA109" s="466">
        <v>80</v>
      </c>
    </row>
    <row r="110" spans="1:27" ht="15.6" x14ac:dyDescent="0.3">
      <c r="A110" s="181"/>
      <c r="B110" s="182"/>
      <c r="C110" s="182"/>
      <c r="D110" s="183"/>
      <c r="E110" s="178"/>
      <c r="F110" s="178"/>
      <c r="G110" s="178"/>
      <c r="H110" s="179"/>
      <c r="I110" s="131"/>
      <c r="J110" s="131"/>
      <c r="K110" s="131"/>
      <c r="L110" s="131"/>
      <c r="M110" s="131"/>
      <c r="N110" s="131"/>
      <c r="O110" s="131"/>
      <c r="P110" s="131"/>
      <c r="Q110" s="131"/>
    </row>
    <row r="111" spans="1:27" ht="17.399999999999999" x14ac:dyDescent="0.25">
      <c r="A111" s="665" t="str">
        <f ca="1">OFFSET(Sprachen!A459,0,'Allg. Informationen'!$B$4-1,1,1)</f>
        <v>D. Angaben zu den ungedeckten Gestehungskosten</v>
      </c>
      <c r="C111" s="159"/>
      <c r="D111" s="666"/>
      <c r="E111" s="356"/>
      <c r="F111" s="356"/>
      <c r="G111" s="356"/>
    </row>
    <row r="112" spans="1:27" x14ac:dyDescent="0.25">
      <c r="A112" s="139" t="str">
        <f ca="1">CONCATENATE($A$2," / ",AA112)</f>
        <v>KW1 / 81</v>
      </c>
      <c r="B112" s="100" t="str">
        <f ca="1">OFFSET(Sprachen!A460,0,'Allg. Informationen'!$B$4-1,1,1)</f>
        <v>ungedeckte Gestehungskosten</v>
      </c>
      <c r="C112" s="100" t="s">
        <v>24</v>
      </c>
      <c r="D112" s="174">
        <f ca="1">D99-D106</f>
        <v>0</v>
      </c>
      <c r="E112" s="383"/>
      <c r="F112" s="383"/>
      <c r="G112" s="383"/>
      <c r="AA112" s="466">
        <f>AA109+1</f>
        <v>81</v>
      </c>
    </row>
    <row r="113" spans="1:27" x14ac:dyDescent="0.25">
      <c r="A113" s="139" t="str">
        <f ca="1">CONCATENATE($A$2," / ",AA113)</f>
        <v>KW1 / 82</v>
      </c>
      <c r="B113" s="100" t="str">
        <f ca="1">OFFSET(Sprachen!A461,0,'Allg. Informationen'!$B$4-1,1,1)</f>
        <v>Spezifische ungedeckte Gestehungskosten</v>
      </c>
      <c r="C113" s="100" t="s">
        <v>39</v>
      </c>
      <c r="D113" s="390">
        <f ca="1">D100-D107</f>
        <v>0</v>
      </c>
      <c r="E113" s="375"/>
      <c r="F113" s="375"/>
      <c r="G113" s="375"/>
      <c r="I113" s="180"/>
      <c r="AA113" s="466">
        <f>AA112+1</f>
        <v>82</v>
      </c>
    </row>
    <row r="114" spans="1:27" x14ac:dyDescent="0.25">
      <c r="A114" s="139" t="str">
        <f ca="1">CONCATENATE($A$2," / ",AA114)</f>
        <v>KW1 / 83</v>
      </c>
      <c r="B114" s="100" t="str">
        <f ca="1">OFFSET(Sprachen!A462,0,'Allg. Informationen'!$B$4-1,1,1)</f>
        <v>Spez. ungedeckte Gestehungskosten gekürzt</v>
      </c>
      <c r="C114" s="100" t="s">
        <v>39</v>
      </c>
      <c r="D114" s="390">
        <f ca="1">MIN(1,D113)</f>
        <v>0</v>
      </c>
      <c r="E114" s="375"/>
      <c r="F114" s="375"/>
      <c r="G114" s="375"/>
      <c r="I114" s="180"/>
      <c r="Q114" s="584"/>
      <c r="AA114" s="466">
        <f>AA113+1</f>
        <v>83</v>
      </c>
    </row>
    <row r="115" spans="1:27" ht="28.5" customHeight="1" x14ac:dyDescent="0.3">
      <c r="A115" s="139" t="str">
        <f ca="1">CONCATENATE($A$2," / ",AA115)</f>
        <v>KW1 / 84</v>
      </c>
      <c r="B115" s="136" t="str">
        <f ca="1">OFFSET(Sprachen!A463,0,'Allg. Informationen'!$B$4-1,1,1)</f>
        <v>ungedeckte Gestehungskosten Anteil Gesuchsteller</v>
      </c>
      <c r="C115" s="100" t="s">
        <v>24</v>
      </c>
      <c r="D115" s="173">
        <f ca="1">D102-D109</f>
        <v>0</v>
      </c>
      <c r="E115" s="374"/>
      <c r="F115" s="374"/>
      <c r="G115" s="374"/>
      <c r="H115" s="131"/>
      <c r="I115" s="131"/>
      <c r="J115" s="131"/>
      <c r="K115" s="131"/>
      <c r="L115" s="131"/>
      <c r="M115" s="131"/>
      <c r="N115" s="131"/>
      <c r="O115" s="131"/>
      <c r="P115" s="131"/>
      <c r="Q115" s="588"/>
      <c r="R115" s="131"/>
      <c r="S115" s="131"/>
      <c r="AA115" s="466">
        <f>AA114+1</f>
        <v>84</v>
      </c>
    </row>
    <row r="116" spans="1:27" ht="15.6" x14ac:dyDescent="0.3">
      <c r="A116" s="181"/>
      <c r="B116" s="182"/>
      <c r="C116" s="182"/>
      <c r="D116" s="182"/>
      <c r="E116" s="178"/>
      <c r="F116" s="178"/>
      <c r="G116" s="178"/>
      <c r="H116" s="182"/>
      <c r="I116" s="182"/>
      <c r="J116" s="182"/>
      <c r="K116" s="182"/>
      <c r="L116" s="182"/>
      <c r="M116" s="182"/>
      <c r="N116" s="182"/>
      <c r="O116" s="182"/>
      <c r="P116" s="182"/>
      <c r="Q116" s="183"/>
      <c r="R116" s="131"/>
      <c r="S116" s="131"/>
    </row>
    <row r="117" spans="1:27" ht="17.399999999999999" x14ac:dyDescent="0.3">
      <c r="A117" s="184" t="str">
        <f ca="1">OFFSET(Sprachen!A464,0,'Allg. Informationen'!$B$4-1,1,1)</f>
        <v>E. Referenzmarkterlös</v>
      </c>
      <c r="C117" s="589"/>
      <c r="D117" s="589"/>
      <c r="E117" s="590"/>
      <c r="F117" s="590"/>
      <c r="G117" s="590"/>
      <c r="H117" s="907" t="str">
        <f ca="1">H89</f>
        <v>Anmerkungen BFE</v>
      </c>
      <c r="I117" s="879"/>
      <c r="J117" s="879"/>
      <c r="K117" s="879"/>
      <c r="L117" s="879"/>
      <c r="M117" s="879" t="str">
        <f ca="1">M89</f>
        <v>Bemerkungen Gesuchsteller</v>
      </c>
      <c r="N117" s="879"/>
      <c r="O117" s="879"/>
      <c r="P117" s="879"/>
      <c r="Q117" s="879"/>
      <c r="R117" s="131"/>
      <c r="S117" s="163"/>
    </row>
    <row r="118" spans="1:27" ht="15.6" x14ac:dyDescent="0.3">
      <c r="A118" s="139" t="str">
        <f t="shared" ref="A118:A124" ca="1" si="15">CONCATENATE($A$2," / ",AA118)</f>
        <v>KW1 / 85</v>
      </c>
      <c r="B118" s="591" t="str">
        <f ca="1">OFFSET(Sprachen!A465,0,'Allg. Informationen'!$B$4-1,1,1)</f>
        <v xml:space="preserve">Strompreise bei EEX herungergeladen am: </v>
      </c>
      <c r="C118" s="185">
        <v>44939</v>
      </c>
      <c r="D118" s="378">
        <v>0.47916666666666669</v>
      </c>
      <c r="E118" s="384"/>
      <c r="F118" s="384"/>
      <c r="G118" s="384"/>
      <c r="H118" s="856"/>
      <c r="I118" s="869"/>
      <c r="J118" s="869"/>
      <c r="K118" s="869"/>
      <c r="L118" s="869"/>
      <c r="M118" s="871"/>
      <c r="N118" s="872"/>
      <c r="O118" s="872"/>
      <c r="P118" s="872"/>
      <c r="Q118" s="873"/>
      <c r="R118" s="131"/>
      <c r="S118" s="131"/>
      <c r="AA118" s="466">
        <f>AA115+1</f>
        <v>85</v>
      </c>
    </row>
    <row r="119" spans="1:27" ht="15.6" x14ac:dyDescent="0.3">
      <c r="A119" s="139" t="str">
        <f t="shared" ca="1" si="15"/>
        <v>KW1 / 86</v>
      </c>
      <c r="B119" s="186" t="str">
        <f ca="1">OFFSET(Sprachen!A466,0,'Allg. Informationen'!$B$4-1,1,1)</f>
        <v>Jahr</v>
      </c>
      <c r="C119" s="904">
        <f ca="1">IFERROR(IF($D$5="Nein/Non/No","-",INDIRECT(CONCATENATE(E_prod_Eingabe!A2,"!")&amp;CONCATENATE(MID("CDEFGHIJKLMNOPQRSTUVWXYZ",HLOOKUP($A$2,E_prod_Eingabe!$C$5:$AS$6,2,FALSE),1),"8"))),"")</f>
        <v>0</v>
      </c>
      <c r="D119" s="905"/>
      <c r="E119" s="385"/>
      <c r="F119" s="385"/>
      <c r="G119" s="385"/>
      <c r="H119" s="856"/>
      <c r="I119" s="869"/>
      <c r="J119" s="869"/>
      <c r="K119" s="869"/>
      <c r="L119" s="869"/>
      <c r="M119" s="871"/>
      <c r="N119" s="872"/>
      <c r="O119" s="872"/>
      <c r="P119" s="872"/>
      <c r="Q119" s="873"/>
      <c r="R119" s="131"/>
      <c r="S119" s="131"/>
      <c r="AA119" s="466">
        <f t="shared" ref="AA119:AA124" si="16">AA118+1</f>
        <v>86</v>
      </c>
    </row>
    <row r="120" spans="1:27" ht="15.6" x14ac:dyDescent="0.3">
      <c r="A120" s="139" t="str">
        <f t="shared" ca="1" si="15"/>
        <v>KW1 / 87</v>
      </c>
      <c r="B120" s="187" t="str">
        <f ca="1">OFFSET(Sprachen!A467,0,'Allg. Informationen'!$B$4-1,1,1)</f>
        <v>Referenzmarkterlös  [CHF]</v>
      </c>
      <c r="C120" s="638" t="s">
        <v>24</v>
      </c>
      <c r="D120" s="379" t="s">
        <v>82</v>
      </c>
      <c r="E120" s="377"/>
      <c r="F120" s="377"/>
      <c r="G120" s="377"/>
      <c r="H120" s="380" t="str">
        <f ca="1">OFFSET(Sprachen!A336,0,'Allg. Informationen'!$B$4-1,1,1)</f>
        <v>Zentrale 1</v>
      </c>
      <c r="I120" s="186" t="str">
        <f ca="1">OFFSET(Sprachen!A337,0,'Allg. Informationen'!$B$4-1,1,1)</f>
        <v>Zentrale 2</v>
      </c>
      <c r="J120" s="592" t="str">
        <f ca="1">OFFSET(Sprachen!A338,0,'Allg. Informationen'!$B$4-1,1,1)</f>
        <v>Zentrale 3</v>
      </c>
      <c r="K120" s="592" t="str">
        <f ca="1">OFFSET(Sprachen!A339,0,'Allg. Informationen'!$B$4-1,1,1)</f>
        <v>Zentrale 4</v>
      </c>
      <c r="L120" s="592" t="str">
        <f ca="1">OFFSET(Sprachen!A340,0,'Allg. Informationen'!$B$4-1,1,1)</f>
        <v>Zentrale 5</v>
      </c>
      <c r="M120" s="592" t="str">
        <f ca="1">OFFSET(Sprachen!A341,0,'Allg. Informationen'!$B$4-1,1,1)</f>
        <v>Zentrale 6</v>
      </c>
      <c r="N120" s="592" t="str">
        <f ca="1">OFFSET(Sprachen!A342,0,'Allg. Informationen'!$B$4-1,1,1)</f>
        <v>Zentrale 7</v>
      </c>
      <c r="O120" s="592" t="str">
        <f ca="1">OFFSET(Sprachen!A343,0,'Allg. Informationen'!$B$4-1,1,1)</f>
        <v>Zentrale 8</v>
      </c>
      <c r="P120" s="592" t="str">
        <f ca="1">OFFSET(Sprachen!A344,0,'Allg. Informationen'!$B$4-1,1,1)</f>
        <v>Zentrale 9</v>
      </c>
      <c r="Q120" s="592" t="str">
        <f ca="1">OFFSET(Sprachen!A345,0,'Allg. Informationen'!$B$4-1,1,1)</f>
        <v>Zentrale 10</v>
      </c>
      <c r="R120" s="131"/>
      <c r="S120" s="131"/>
      <c r="AA120" s="466">
        <f t="shared" si="16"/>
        <v>87</v>
      </c>
    </row>
    <row r="121" spans="1:27" ht="15.6" x14ac:dyDescent="0.3">
      <c r="A121" s="139" t="str">
        <f t="shared" ca="1" si="15"/>
        <v>KW1 / 88</v>
      </c>
      <c r="B121" s="188" t="str">
        <f ca="1">OFFSET(Sprachen!A468,0,'Allg. Informationen'!$B$4-1,1,1)</f>
        <v>alle Zentralen</v>
      </c>
      <c r="C121" s="189"/>
      <c r="D121" s="593">
        <f ca="1">+SUM(H121:Q121)</f>
        <v>0</v>
      </c>
      <c r="E121" s="594"/>
      <c r="F121" s="594"/>
      <c r="G121" s="594"/>
      <c r="H121" s="595">
        <f ca="1">IFERROR(IF($D$5="Nein/Non/No","-",VLOOKUP(H$120,E_prod_Eingabe!$A$33:$AA$42,HLOOKUP($A$2,E_prod_Eingabe!$C$5:$AS$6,2,FALSE)+2,FALSE)),"")</f>
        <v>0</v>
      </c>
      <c r="I121" s="595">
        <f ca="1">IFERROR(IF($D$5="Nein/Non/No","-",VLOOKUP(I$120,E_prod_Eingabe!$A$33:$AA$42,HLOOKUP($A$2,E_prod_Eingabe!$C$5:$AS$6,2,FALSE)+2,FALSE)),"")</f>
        <v>0</v>
      </c>
      <c r="J121" s="595">
        <f ca="1">IFERROR(IF($D$5="Nein/Non/No","-",VLOOKUP(J$120,E_prod_Eingabe!$A$33:$AA$42,HLOOKUP($A$2,E_prod_Eingabe!$C$5:$AS$6,2,FALSE)+2,FALSE)),"")</f>
        <v>0</v>
      </c>
      <c r="K121" s="595">
        <f ca="1">IFERROR(IF($D$5="Nein/Non/No","-",VLOOKUP(K$120,E_prod_Eingabe!$A$33:$AA$42,HLOOKUP($A$2,E_prod_Eingabe!$C$5:$AS$6,2,FALSE)+2,FALSE)),"")</f>
        <v>0</v>
      </c>
      <c r="L121" s="595">
        <f ca="1">IFERROR(IF($D$5="Nein/Non/No","-",VLOOKUP(L$120,E_prod_Eingabe!$A$33:$AA$42,HLOOKUP($A$2,E_prod_Eingabe!$C$5:$AS$6,2,FALSE)+2,FALSE)),"")</f>
        <v>0</v>
      </c>
      <c r="M121" s="595">
        <f ca="1">IFERROR(IF($D$5="Nein/Non/No","-",VLOOKUP(M$120,E_prod_Eingabe!$A$33:$AA$42,HLOOKUP($A$2,E_prod_Eingabe!$C$5:$AS$6,2,FALSE)+2,FALSE)),"")</f>
        <v>0</v>
      </c>
      <c r="N121" s="595">
        <f ca="1">IFERROR(IF($D$5="Nein/Non/No","-",VLOOKUP(N$120,E_prod_Eingabe!$A$33:$AA$42,HLOOKUP($A$2,E_prod_Eingabe!$C$5:$AS$6,2,FALSE)+2,FALSE)),"")</f>
        <v>0</v>
      </c>
      <c r="O121" s="595">
        <f ca="1">IFERROR(IF($D$5="Nein/Non/No","-",VLOOKUP(O$120,E_prod_Eingabe!$A$33:$AA$42,HLOOKUP($A$2,E_prod_Eingabe!$C$5:$AS$6,2,FALSE)+2,FALSE)),"")</f>
        <v>0</v>
      </c>
      <c r="P121" s="595">
        <f ca="1">IFERROR(IF($D$5="Nein/Non/No","-",VLOOKUP(P$120,E_prod_Eingabe!$A$33:$AA$42,HLOOKUP($A$2,E_prod_Eingabe!$C$5:$AS$6,2,FALSE)+2,FALSE)),"")</f>
        <v>0</v>
      </c>
      <c r="Q121" s="595">
        <f ca="1">IFERROR(IF($D$5="Nein/Non/No","-",VLOOKUP(Q$120,E_prod_Eingabe!$A$33:$AA$42,HLOOKUP($A$2,E_prod_Eingabe!$C$5:$AS$6,2,FALSE)+2,FALSE)),"")</f>
        <v>0</v>
      </c>
      <c r="R121" s="131"/>
      <c r="S121" s="190"/>
      <c r="AA121" s="466">
        <f t="shared" si="16"/>
        <v>88</v>
      </c>
    </row>
    <row r="122" spans="1:27" ht="26.4" x14ac:dyDescent="0.3">
      <c r="A122" s="139" t="str">
        <f t="shared" ca="1" si="15"/>
        <v>KW1 / 89</v>
      </c>
      <c r="B122" s="529" t="str">
        <f ca="1">OFFSET(Sprachen!A469,0,'Allg. Informationen'!$B$4-1,1,1)</f>
        <v>Abzüglich nicht hydraulisch verbundener oder gemeinsam optimierter Anlagen</v>
      </c>
      <c r="C122" s="191"/>
      <c r="D122" s="593">
        <f>+SUM(H122:Q122)</f>
        <v>0</v>
      </c>
      <c r="E122" s="594"/>
      <c r="F122" s="594"/>
      <c r="G122" s="594"/>
      <c r="H122" s="595">
        <f>+IF(OR(H50="Nein",H50="Non",H50="No"),-H121,0)</f>
        <v>0</v>
      </c>
      <c r="I122" s="595">
        <f t="shared" ref="I122:Q122" si="17">+IF(OR(I50="Nein",I50="Non",I50="No"),-I121,0)</f>
        <v>0</v>
      </c>
      <c r="J122" s="595">
        <f t="shared" si="17"/>
        <v>0</v>
      </c>
      <c r="K122" s="595">
        <f t="shared" si="17"/>
        <v>0</v>
      </c>
      <c r="L122" s="595">
        <f t="shared" si="17"/>
        <v>0</v>
      </c>
      <c r="M122" s="595">
        <f t="shared" si="17"/>
        <v>0</v>
      </c>
      <c r="N122" s="595">
        <f t="shared" si="17"/>
        <v>0</v>
      </c>
      <c r="O122" s="595">
        <f t="shared" si="17"/>
        <v>0</v>
      </c>
      <c r="P122" s="595">
        <f t="shared" si="17"/>
        <v>0</v>
      </c>
      <c r="Q122" s="595">
        <f t="shared" si="17"/>
        <v>0</v>
      </c>
      <c r="R122" s="131"/>
      <c r="S122" s="163"/>
      <c r="AA122" s="466">
        <f t="shared" si="16"/>
        <v>89</v>
      </c>
    </row>
    <row r="123" spans="1:27" ht="16.2" thickBot="1" x14ac:dyDescent="0.35">
      <c r="A123" s="139" t="str">
        <f t="shared" ca="1" si="15"/>
        <v>KW1 / 90</v>
      </c>
      <c r="B123" s="188" t="str">
        <f ca="1">OFFSET(Sprachen!A470,0,'Allg. Informationen'!$B$4-1,1,1)</f>
        <v>Abzüglich KEV-Anlagen</v>
      </c>
      <c r="C123" s="192"/>
      <c r="D123" s="596">
        <f>+SUM(H123:Q123)</f>
        <v>0</v>
      </c>
      <c r="E123" s="594"/>
      <c r="F123" s="594"/>
      <c r="G123" s="594"/>
      <c r="H123" s="595">
        <f>+IF(OR(H56="Ja",H56="Oui",H56="Si"),IF(OR(H50="Ja",H50="Oui",H50="Si"),-H121,0),0)</f>
        <v>0</v>
      </c>
      <c r="I123" s="595">
        <f t="shared" ref="I123:Q123" si="18">+IF(OR(I56="Ja",I56="Oui",I56="Si"),IF(OR(I50="Ja",I50="Oui",I50="Si"),-I121,0),0)</f>
        <v>0</v>
      </c>
      <c r="J123" s="595">
        <f t="shared" si="18"/>
        <v>0</v>
      </c>
      <c r="K123" s="595">
        <f t="shared" si="18"/>
        <v>0</v>
      </c>
      <c r="L123" s="595">
        <f t="shared" si="18"/>
        <v>0</v>
      </c>
      <c r="M123" s="595">
        <f t="shared" si="18"/>
        <v>0</v>
      </c>
      <c r="N123" s="595">
        <f t="shared" si="18"/>
        <v>0</v>
      </c>
      <c r="O123" s="595">
        <f t="shared" si="18"/>
        <v>0</v>
      </c>
      <c r="P123" s="595">
        <f t="shared" si="18"/>
        <v>0</v>
      </c>
      <c r="Q123" s="595">
        <f t="shared" si="18"/>
        <v>0</v>
      </c>
      <c r="R123" s="131"/>
      <c r="S123" s="163"/>
      <c r="AA123" s="466">
        <f t="shared" si="16"/>
        <v>90</v>
      </c>
    </row>
    <row r="124" spans="1:27" ht="26.25" customHeight="1" thickBot="1" x14ac:dyDescent="0.35">
      <c r="A124" s="139" t="str">
        <f t="shared" ca="1" si="15"/>
        <v>KW1 / 91</v>
      </c>
      <c r="B124" s="891" t="str">
        <f ca="1">+CONCATENATE(OFFSET(Sprachen!A471,0,'Allg. Informationen'!$B$4-1,1,1)," ",IF(D13=0,"",D13))</f>
        <v>gültig für KW Bitte auswählen, Prière de sélectionner, Prego selezionare</v>
      </c>
      <c r="C124" s="892"/>
      <c r="D124" s="597">
        <f ca="1">IFERROR(+MAX(SUM(D121:D123),0),"")</f>
        <v>0</v>
      </c>
      <c r="E124" s="598"/>
      <c r="F124" s="598"/>
      <c r="G124" s="599"/>
      <c r="H124" s="595">
        <f ca="1">+IF(H121&lt;0,H121,MAX(SUM(H121:H123),0))</f>
        <v>0</v>
      </c>
      <c r="I124" s="595">
        <f t="shared" ref="I124:Q124" ca="1" si="19">+IF(I121&lt;0,I121,MAX(SUM(I121:I123),0))</f>
        <v>0</v>
      </c>
      <c r="J124" s="595">
        <f t="shared" ca="1" si="19"/>
        <v>0</v>
      </c>
      <c r="K124" s="595">
        <f t="shared" ca="1" si="19"/>
        <v>0</v>
      </c>
      <c r="L124" s="595">
        <f t="shared" ca="1" si="19"/>
        <v>0</v>
      </c>
      <c r="M124" s="595">
        <f t="shared" ca="1" si="19"/>
        <v>0</v>
      </c>
      <c r="N124" s="595">
        <f t="shared" ca="1" si="19"/>
        <v>0</v>
      </c>
      <c r="O124" s="595">
        <f t="shared" ca="1" si="19"/>
        <v>0</v>
      </c>
      <c r="P124" s="595">
        <f t="shared" ca="1" si="19"/>
        <v>0</v>
      </c>
      <c r="Q124" s="595">
        <f t="shared" ca="1" si="19"/>
        <v>0</v>
      </c>
      <c r="R124" s="131"/>
      <c r="S124" s="131"/>
      <c r="AA124" s="466">
        <f t="shared" si="16"/>
        <v>91</v>
      </c>
    </row>
    <row r="125" spans="1:27" ht="15.6" x14ac:dyDescent="0.3">
      <c r="D125" s="600"/>
      <c r="E125" s="600"/>
      <c r="F125" s="600"/>
      <c r="G125" s="600"/>
      <c r="R125" s="131"/>
      <c r="S125" s="131"/>
    </row>
    <row r="126" spans="1:27" ht="15.6" x14ac:dyDescent="0.3">
      <c r="R126" s="131"/>
      <c r="S126" s="131"/>
    </row>
    <row r="127" spans="1:27" ht="15.6" x14ac:dyDescent="0.3">
      <c r="R127" s="131"/>
      <c r="S127" s="131"/>
    </row>
    <row r="128" spans="1:27" ht="15.6" x14ac:dyDescent="0.3">
      <c r="D128" s="652"/>
      <c r="R128" s="131"/>
      <c r="S128" s="131"/>
    </row>
    <row r="129" spans="18:19" ht="15.6" x14ac:dyDescent="0.3">
      <c r="R129" s="131"/>
      <c r="S129" s="131"/>
    </row>
    <row r="130" spans="18:19" ht="15.6" x14ac:dyDescent="0.3">
      <c r="R130" s="131"/>
      <c r="S130" s="131"/>
    </row>
    <row r="131" spans="18:19" ht="15.6" x14ac:dyDescent="0.3">
      <c r="R131" s="131"/>
      <c r="S131" s="131"/>
    </row>
  </sheetData>
  <sheetProtection algorithmName="SHA-512" hashValue="8ZO8n/vZYLMIOsCpBcMq6rU6qmCEWLJp2oCEoiTChRGVeZdyULNu/+v8fCEcI2EC0dZYMIpKo7UwL0uPMR/g9A==" saltValue="R1G4G46iMK03AToMfgNC2g==" spinCount="100000" sheet="1" objects="1" scenarios="1"/>
  <protectedRanges>
    <protectedRange sqref="C5 L15 B14:B15 D16:D24 D26 D31:D32 D34:D35 D38:D40 D42 D44:D45 H49:Q53 H56:Q59 D64:D65 D69:D73 D77:K79 D80:D83 D90:D96 D98" name="Bereichzahlenfelder"/>
    <protectedRange sqref="C5 H6:J7 L6:N7 P6:R7 T6:U7 M13:U45 T48:U59 M62:U73 M74 Q77:U87 M90:U102 M118:Q119" name="Bereichvoll_kommentarfelder"/>
    <protectedRange sqref="C5 H8 L8 B14:B15 D16:D17 D29 D37 D40 D42 D101 D108 L15 M13 M16:M17 M29 M37 M40:M42 M101" name="bereichleer"/>
  </protectedRanges>
  <mergeCells count="192">
    <mergeCell ref="B124:C124"/>
    <mergeCell ref="H64:L73"/>
    <mergeCell ref="B6:C6"/>
    <mergeCell ref="B7:C7"/>
    <mergeCell ref="B8:C8"/>
    <mergeCell ref="H8:J8"/>
    <mergeCell ref="H7:J7"/>
    <mergeCell ref="H6:J6"/>
    <mergeCell ref="L6:N6"/>
    <mergeCell ref="L7:N7"/>
    <mergeCell ref="L8:N8"/>
    <mergeCell ref="E12:G12"/>
    <mergeCell ref="C119:D119"/>
    <mergeCell ref="H102:L102"/>
    <mergeCell ref="H99:L99"/>
    <mergeCell ref="H97:L97"/>
    <mergeCell ref="H89:L89"/>
    <mergeCell ref="H100:L100"/>
    <mergeCell ref="H93:L93"/>
    <mergeCell ref="H117:L117"/>
    <mergeCell ref="H90:L90"/>
    <mergeCell ref="H91:L91"/>
    <mergeCell ref="H18:L18"/>
    <mergeCell ref="H23:L23"/>
    <mergeCell ref="H5:U5"/>
    <mergeCell ref="P6:R6"/>
    <mergeCell ref="P7:R7"/>
    <mergeCell ref="T6:U6"/>
    <mergeCell ref="T7:U7"/>
    <mergeCell ref="D6:D7"/>
    <mergeCell ref="K6:K7"/>
    <mergeCell ref="O6:O7"/>
    <mergeCell ref="S6:S7"/>
    <mergeCell ref="B12:D12"/>
    <mergeCell ref="B16:C16"/>
    <mergeCell ref="B17:C17"/>
    <mergeCell ref="H85:P85"/>
    <mergeCell ref="H86:P86"/>
    <mergeCell ref="M117:Q117"/>
    <mergeCell ref="H118:L118"/>
    <mergeCell ref="M118:Q118"/>
    <mergeCell ref="Q83:U83"/>
    <mergeCell ref="M66:U66"/>
    <mergeCell ref="Q87:U87"/>
    <mergeCell ref="Q84:U84"/>
    <mergeCell ref="Q76:U76"/>
    <mergeCell ref="M69:U69"/>
    <mergeCell ref="M70:U70"/>
    <mergeCell ref="M71:U71"/>
    <mergeCell ref="M72:U72"/>
    <mergeCell ref="M73:U73"/>
    <mergeCell ref="M74:U74"/>
    <mergeCell ref="Q80:U80"/>
    <mergeCell ref="L81:P81"/>
    <mergeCell ref="L77:P79"/>
    <mergeCell ref="H87:P87"/>
    <mergeCell ref="Q86:U86"/>
    <mergeCell ref="Q77:U79"/>
    <mergeCell ref="Q81:U81"/>
    <mergeCell ref="Q82:U82"/>
    <mergeCell ref="H119:L119"/>
    <mergeCell ref="M119:Q119"/>
    <mergeCell ref="M98:U98"/>
    <mergeCell ref="M94:U94"/>
    <mergeCell ref="M95:U95"/>
    <mergeCell ref="H94:L94"/>
    <mergeCell ref="H98:L98"/>
    <mergeCell ref="H95:L95"/>
    <mergeCell ref="M99:U99"/>
    <mergeCell ref="M100:U100"/>
    <mergeCell ref="H96:L96"/>
    <mergeCell ref="H101:L101"/>
    <mergeCell ref="M101:U101"/>
    <mergeCell ref="M67:U67"/>
    <mergeCell ref="M68:U68"/>
    <mergeCell ref="M65:U65"/>
    <mergeCell ref="H61:L61"/>
    <mergeCell ref="T59:U59"/>
    <mergeCell ref="R48:S48"/>
    <mergeCell ref="H92:L92"/>
    <mergeCell ref="M102:U102"/>
    <mergeCell ref="M89:U89"/>
    <mergeCell ref="M96:U96"/>
    <mergeCell ref="M97:U97"/>
    <mergeCell ref="M93:U93"/>
    <mergeCell ref="M90:U90"/>
    <mergeCell ref="M91:U91"/>
    <mergeCell ref="M92:U92"/>
    <mergeCell ref="R51:S51"/>
    <mergeCell ref="T49:U49"/>
    <mergeCell ref="R49:S49"/>
    <mergeCell ref="T54:U54"/>
    <mergeCell ref="T56:U56"/>
    <mergeCell ref="T57:U57"/>
    <mergeCell ref="R57:S57"/>
    <mergeCell ref="T50:U50"/>
    <mergeCell ref="T51:U51"/>
    <mergeCell ref="M43:U43"/>
    <mergeCell ref="M45:U45"/>
    <mergeCell ref="M36:U36"/>
    <mergeCell ref="M44:U44"/>
    <mergeCell ref="H43:L43"/>
    <mergeCell ref="L80:P80"/>
    <mergeCell ref="H74:L74"/>
    <mergeCell ref="L76:P76"/>
    <mergeCell ref="Q85:U85"/>
    <mergeCell ref="L82:P82"/>
    <mergeCell ref="H83:P83"/>
    <mergeCell ref="H84:P84"/>
    <mergeCell ref="H45:L45"/>
    <mergeCell ref="H44:L44"/>
    <mergeCell ref="R58:S58"/>
    <mergeCell ref="T58:U58"/>
    <mergeCell ref="R52:S52"/>
    <mergeCell ref="R53:S53"/>
    <mergeCell ref="T55:U55"/>
    <mergeCell ref="R54:S55"/>
    <mergeCell ref="R56:S56"/>
    <mergeCell ref="T52:U52"/>
    <mergeCell ref="T53:U53"/>
    <mergeCell ref="M62:U62"/>
    <mergeCell ref="H39:L39"/>
    <mergeCell ref="H29:L29"/>
    <mergeCell ref="M29:U29"/>
    <mergeCell ref="H28:L28"/>
    <mergeCell ref="H30:L30"/>
    <mergeCell ref="H37:L37"/>
    <mergeCell ref="M37:U37"/>
    <mergeCell ref="H42:L42"/>
    <mergeCell ref="M38:U38"/>
    <mergeCell ref="M39:U39"/>
    <mergeCell ref="M40:U40"/>
    <mergeCell ref="M41:U41"/>
    <mergeCell ref="M42:U42"/>
    <mergeCell ref="M12:U12"/>
    <mergeCell ref="M20:U20"/>
    <mergeCell ref="M21:U21"/>
    <mergeCell ref="M22:U22"/>
    <mergeCell ref="M23:U23"/>
    <mergeCell ref="H19:L19"/>
    <mergeCell ref="H12:L12"/>
    <mergeCell ref="H20:L20"/>
    <mergeCell ref="H21:L22"/>
    <mergeCell ref="H16:L16"/>
    <mergeCell ref="H17:L17"/>
    <mergeCell ref="M16:U16"/>
    <mergeCell ref="M17:U17"/>
    <mergeCell ref="M18:U18"/>
    <mergeCell ref="M19:U19"/>
    <mergeCell ref="H62:L62"/>
    <mergeCell ref="M61:U61"/>
    <mergeCell ref="M64:U64"/>
    <mergeCell ref="R59:S59"/>
    <mergeCell ref="H63:L63"/>
    <mergeCell ref="M63:U63"/>
    <mergeCell ref="W13:W15"/>
    <mergeCell ref="X13:X15"/>
    <mergeCell ref="Y13:Y15"/>
    <mergeCell ref="R50:S50"/>
    <mergeCell ref="H15:K15"/>
    <mergeCell ref="T48:U48"/>
    <mergeCell ref="R47:S47"/>
    <mergeCell ref="M27:U27"/>
    <mergeCell ref="M28:U28"/>
    <mergeCell ref="H36:L36"/>
    <mergeCell ref="H41:L41"/>
    <mergeCell ref="M24:U24"/>
    <mergeCell ref="H40:L40"/>
    <mergeCell ref="H38:L38"/>
    <mergeCell ref="H32:L32"/>
    <mergeCell ref="H34:L34"/>
    <mergeCell ref="H26:L26"/>
    <mergeCell ref="H33:L33"/>
    <mergeCell ref="A13:A15"/>
    <mergeCell ref="C13:C15"/>
    <mergeCell ref="D13:D15"/>
    <mergeCell ref="H13:L14"/>
    <mergeCell ref="M13:U15"/>
    <mergeCell ref="V13:V15"/>
    <mergeCell ref="H27:L27"/>
    <mergeCell ref="H31:L31"/>
    <mergeCell ref="H35:L35"/>
    <mergeCell ref="M25:U25"/>
    <mergeCell ref="M26:U26"/>
    <mergeCell ref="M30:U30"/>
    <mergeCell ref="M31:U31"/>
    <mergeCell ref="M32:U32"/>
    <mergeCell ref="M33:U33"/>
    <mergeCell ref="M34:U34"/>
    <mergeCell ref="M35:U35"/>
    <mergeCell ref="H24:L24"/>
    <mergeCell ref="H25:L25"/>
  </mergeCells>
  <conditionalFormatting sqref="X13 X16:X25 X27:X30 X33 X36:X37 X46 X54:X55 X60 X75 X84:X86 X88 X97 X99 X101:X102">
    <cfRule type="containsText" dxfId="3599" priority="149" operator="containsText" text="nicht i.O.">
      <formula>NOT(ISERROR(SEARCH("nicht i.O.",X13)))</formula>
    </cfRule>
    <cfRule type="containsText" dxfId="3598" priority="150" operator="containsText" text="in Abklärung">
      <formula>NOT(ISERROR(SEARCH("in Abklärung",X13)))</formula>
    </cfRule>
    <cfRule type="containsText" dxfId="3597" priority="151" operator="containsText" text="i.O.">
      <formula>NOT(ISERROR(SEARCH("i.O.",X13)))</formula>
    </cfRule>
    <cfRule type="containsText" dxfId="3596" priority="152" operator="containsText" text="korrigiert">
      <formula>NOT(ISERROR(SEARCH("korrigiert",X13)))</formula>
    </cfRule>
  </conditionalFormatting>
  <conditionalFormatting sqref="V16:V25 V27:V30 V33 V36:V37 V46 V54:V55 V60 V75 V84:V86 V88 V97 V99 V101:V102">
    <cfRule type="containsText" dxfId="3595" priority="145" operator="containsText" text="nicht i.O.">
      <formula>NOT(ISERROR(SEARCH("nicht i.O.",V16)))</formula>
    </cfRule>
    <cfRule type="containsText" dxfId="3594" priority="146" operator="containsText" text="in Abklärung">
      <formula>NOT(ISERROR(SEARCH("in Abklärung",V16)))</formula>
    </cfRule>
    <cfRule type="containsText" dxfId="3593" priority="147" operator="containsText" text="i.O.">
      <formula>NOT(ISERROR(SEARCH("i.O.",V16)))</formula>
    </cfRule>
    <cfRule type="containsText" dxfId="3592" priority="148" operator="containsText" text="korrigiert">
      <formula>NOT(ISERROR(SEARCH("korrigiert",V16)))</formula>
    </cfRule>
  </conditionalFormatting>
  <conditionalFormatting sqref="X26">
    <cfRule type="containsText" dxfId="3591" priority="133" operator="containsText" text="nicht i.O.">
      <formula>NOT(ISERROR(SEARCH("nicht i.O.",X26)))</formula>
    </cfRule>
    <cfRule type="containsText" dxfId="3590" priority="134" operator="containsText" text="in Abklärung">
      <formula>NOT(ISERROR(SEARCH("in Abklärung",X26)))</formula>
    </cfRule>
    <cfRule type="containsText" dxfId="3589" priority="135" operator="containsText" text="i.O.">
      <formula>NOT(ISERROR(SEARCH("i.O.",X26)))</formula>
    </cfRule>
    <cfRule type="containsText" dxfId="3588" priority="136" operator="containsText" text="korrigiert">
      <formula>NOT(ISERROR(SEARCH("korrigiert",X26)))</formula>
    </cfRule>
  </conditionalFormatting>
  <conditionalFormatting sqref="V26">
    <cfRule type="containsText" dxfId="3587" priority="129" operator="containsText" text="nicht i.O.">
      <formula>NOT(ISERROR(SEARCH("nicht i.O.",V26)))</formula>
    </cfRule>
    <cfRule type="containsText" dxfId="3586" priority="130" operator="containsText" text="in Abklärung">
      <formula>NOT(ISERROR(SEARCH("in Abklärung",V26)))</formula>
    </cfRule>
    <cfRule type="containsText" dxfId="3585" priority="131" operator="containsText" text="i.O.">
      <formula>NOT(ISERROR(SEARCH("i.O.",V26)))</formula>
    </cfRule>
    <cfRule type="containsText" dxfId="3584" priority="132" operator="containsText" text="korrigiert">
      <formula>NOT(ISERROR(SEARCH("korrigiert",V26)))</formula>
    </cfRule>
  </conditionalFormatting>
  <conditionalFormatting sqref="X31">
    <cfRule type="containsText" dxfId="3583" priority="125" operator="containsText" text="nicht i.O.">
      <formula>NOT(ISERROR(SEARCH("nicht i.O.",X31)))</formula>
    </cfRule>
    <cfRule type="containsText" dxfId="3582" priority="126" operator="containsText" text="in Abklärung">
      <formula>NOT(ISERROR(SEARCH("in Abklärung",X31)))</formula>
    </cfRule>
    <cfRule type="containsText" dxfId="3581" priority="127" operator="containsText" text="i.O.">
      <formula>NOT(ISERROR(SEARCH("i.O.",X31)))</formula>
    </cfRule>
    <cfRule type="containsText" dxfId="3580" priority="128" operator="containsText" text="korrigiert">
      <formula>NOT(ISERROR(SEARCH("korrigiert",X31)))</formula>
    </cfRule>
  </conditionalFormatting>
  <conditionalFormatting sqref="V31">
    <cfRule type="containsText" dxfId="3579" priority="121" operator="containsText" text="nicht i.O.">
      <formula>NOT(ISERROR(SEARCH("nicht i.O.",V31)))</formula>
    </cfRule>
    <cfRule type="containsText" dxfId="3578" priority="122" operator="containsText" text="in Abklärung">
      <formula>NOT(ISERROR(SEARCH("in Abklärung",V31)))</formula>
    </cfRule>
    <cfRule type="containsText" dxfId="3577" priority="123" operator="containsText" text="i.O.">
      <formula>NOT(ISERROR(SEARCH("i.O.",V31)))</formula>
    </cfRule>
    <cfRule type="containsText" dxfId="3576" priority="124" operator="containsText" text="korrigiert">
      <formula>NOT(ISERROR(SEARCH("korrigiert",V31)))</formula>
    </cfRule>
  </conditionalFormatting>
  <conditionalFormatting sqref="X32">
    <cfRule type="containsText" dxfId="3575" priority="117" operator="containsText" text="nicht i.O.">
      <formula>NOT(ISERROR(SEARCH("nicht i.O.",X32)))</formula>
    </cfRule>
    <cfRule type="containsText" dxfId="3574" priority="118" operator="containsText" text="in Abklärung">
      <formula>NOT(ISERROR(SEARCH("in Abklärung",X32)))</formula>
    </cfRule>
    <cfRule type="containsText" dxfId="3573" priority="119" operator="containsText" text="i.O.">
      <formula>NOT(ISERROR(SEARCH("i.O.",X32)))</formula>
    </cfRule>
    <cfRule type="containsText" dxfId="3572" priority="120" operator="containsText" text="korrigiert">
      <formula>NOT(ISERROR(SEARCH("korrigiert",X32)))</formula>
    </cfRule>
  </conditionalFormatting>
  <conditionalFormatting sqref="V32">
    <cfRule type="containsText" dxfId="3571" priority="113" operator="containsText" text="nicht i.O.">
      <formula>NOT(ISERROR(SEARCH("nicht i.O.",V32)))</formula>
    </cfRule>
    <cfRule type="containsText" dxfId="3570" priority="114" operator="containsText" text="in Abklärung">
      <formula>NOT(ISERROR(SEARCH("in Abklärung",V32)))</formula>
    </cfRule>
    <cfRule type="containsText" dxfId="3569" priority="115" operator="containsText" text="i.O.">
      <formula>NOT(ISERROR(SEARCH("i.O.",V32)))</formula>
    </cfRule>
    <cfRule type="containsText" dxfId="3568" priority="116" operator="containsText" text="korrigiert">
      <formula>NOT(ISERROR(SEARCH("korrigiert",V32)))</formula>
    </cfRule>
  </conditionalFormatting>
  <conditionalFormatting sqref="X34">
    <cfRule type="containsText" dxfId="3567" priority="109" operator="containsText" text="nicht i.O.">
      <formula>NOT(ISERROR(SEARCH("nicht i.O.",X34)))</formula>
    </cfRule>
    <cfRule type="containsText" dxfId="3566" priority="110" operator="containsText" text="in Abklärung">
      <formula>NOT(ISERROR(SEARCH("in Abklärung",X34)))</formula>
    </cfRule>
    <cfRule type="containsText" dxfId="3565" priority="111" operator="containsText" text="i.O.">
      <formula>NOT(ISERROR(SEARCH("i.O.",X34)))</formula>
    </cfRule>
    <cfRule type="containsText" dxfId="3564" priority="112" operator="containsText" text="korrigiert">
      <formula>NOT(ISERROR(SEARCH("korrigiert",X34)))</formula>
    </cfRule>
  </conditionalFormatting>
  <conditionalFormatting sqref="V34">
    <cfRule type="containsText" dxfId="3563" priority="105" operator="containsText" text="nicht i.O.">
      <formula>NOT(ISERROR(SEARCH("nicht i.O.",V34)))</formula>
    </cfRule>
    <cfRule type="containsText" dxfId="3562" priority="106" operator="containsText" text="in Abklärung">
      <formula>NOT(ISERROR(SEARCH("in Abklärung",V34)))</formula>
    </cfRule>
    <cfRule type="containsText" dxfId="3561" priority="107" operator="containsText" text="i.O.">
      <formula>NOT(ISERROR(SEARCH("i.O.",V34)))</formula>
    </cfRule>
    <cfRule type="containsText" dxfId="3560" priority="108" operator="containsText" text="korrigiert">
      <formula>NOT(ISERROR(SEARCH("korrigiert",V34)))</formula>
    </cfRule>
  </conditionalFormatting>
  <conditionalFormatting sqref="X35">
    <cfRule type="containsText" dxfId="3559" priority="101" operator="containsText" text="nicht i.O.">
      <formula>NOT(ISERROR(SEARCH("nicht i.O.",X35)))</formula>
    </cfRule>
    <cfRule type="containsText" dxfId="3558" priority="102" operator="containsText" text="in Abklärung">
      <formula>NOT(ISERROR(SEARCH("in Abklärung",X35)))</formula>
    </cfRule>
    <cfRule type="containsText" dxfId="3557" priority="103" operator="containsText" text="i.O.">
      <formula>NOT(ISERROR(SEARCH("i.O.",X35)))</formula>
    </cfRule>
    <cfRule type="containsText" dxfId="3556" priority="104" operator="containsText" text="korrigiert">
      <formula>NOT(ISERROR(SEARCH("korrigiert",X35)))</formula>
    </cfRule>
  </conditionalFormatting>
  <conditionalFormatting sqref="V35">
    <cfRule type="containsText" dxfId="3555" priority="97" operator="containsText" text="nicht i.O.">
      <formula>NOT(ISERROR(SEARCH("nicht i.O.",V35)))</formula>
    </cfRule>
    <cfRule type="containsText" dxfId="3554" priority="98" operator="containsText" text="in Abklärung">
      <formula>NOT(ISERROR(SEARCH("in Abklärung",V35)))</formula>
    </cfRule>
    <cfRule type="containsText" dxfId="3553" priority="99" operator="containsText" text="i.O.">
      <formula>NOT(ISERROR(SEARCH("i.O.",V35)))</formula>
    </cfRule>
    <cfRule type="containsText" dxfId="3552" priority="100" operator="containsText" text="korrigiert">
      <formula>NOT(ISERROR(SEARCH("korrigiert",V35)))</formula>
    </cfRule>
  </conditionalFormatting>
  <conditionalFormatting sqref="X38">
    <cfRule type="containsText" dxfId="3551" priority="93" operator="containsText" text="nicht i.O.">
      <formula>NOT(ISERROR(SEARCH("nicht i.O.",X38)))</formula>
    </cfRule>
    <cfRule type="containsText" dxfId="3550" priority="94" operator="containsText" text="in Abklärung">
      <formula>NOT(ISERROR(SEARCH("in Abklärung",X38)))</formula>
    </cfRule>
    <cfRule type="containsText" dxfId="3549" priority="95" operator="containsText" text="i.O.">
      <formula>NOT(ISERROR(SEARCH("i.O.",X38)))</formula>
    </cfRule>
    <cfRule type="containsText" dxfId="3548" priority="96" operator="containsText" text="korrigiert">
      <formula>NOT(ISERROR(SEARCH("korrigiert",X38)))</formula>
    </cfRule>
  </conditionalFormatting>
  <conditionalFormatting sqref="V38">
    <cfRule type="containsText" dxfId="3547" priority="89" operator="containsText" text="nicht i.O.">
      <formula>NOT(ISERROR(SEARCH("nicht i.O.",V38)))</formula>
    </cfRule>
    <cfRule type="containsText" dxfId="3546" priority="90" operator="containsText" text="in Abklärung">
      <formula>NOT(ISERROR(SEARCH("in Abklärung",V38)))</formula>
    </cfRule>
    <cfRule type="containsText" dxfId="3545" priority="91" operator="containsText" text="i.O.">
      <formula>NOT(ISERROR(SEARCH("i.O.",V38)))</formula>
    </cfRule>
    <cfRule type="containsText" dxfId="3544" priority="92" operator="containsText" text="korrigiert">
      <formula>NOT(ISERROR(SEARCH("korrigiert",V38)))</formula>
    </cfRule>
  </conditionalFormatting>
  <conditionalFormatting sqref="X39">
    <cfRule type="containsText" dxfId="3543" priority="85" operator="containsText" text="nicht i.O.">
      <formula>NOT(ISERROR(SEARCH("nicht i.O.",X39)))</formula>
    </cfRule>
    <cfRule type="containsText" dxfId="3542" priority="86" operator="containsText" text="in Abklärung">
      <formula>NOT(ISERROR(SEARCH("in Abklärung",X39)))</formula>
    </cfRule>
    <cfRule type="containsText" dxfId="3541" priority="87" operator="containsText" text="i.O.">
      <formula>NOT(ISERROR(SEARCH("i.O.",X39)))</formula>
    </cfRule>
    <cfRule type="containsText" dxfId="3540" priority="88" operator="containsText" text="korrigiert">
      <formula>NOT(ISERROR(SEARCH("korrigiert",X39)))</formula>
    </cfRule>
  </conditionalFormatting>
  <conditionalFormatting sqref="V39">
    <cfRule type="containsText" dxfId="3539" priority="81" operator="containsText" text="nicht i.O.">
      <formula>NOT(ISERROR(SEARCH("nicht i.O.",V39)))</formula>
    </cfRule>
    <cfRule type="containsText" dxfId="3538" priority="82" operator="containsText" text="in Abklärung">
      <formula>NOT(ISERROR(SEARCH("in Abklärung",V39)))</formula>
    </cfRule>
    <cfRule type="containsText" dxfId="3537" priority="83" operator="containsText" text="i.O.">
      <formula>NOT(ISERROR(SEARCH("i.O.",V39)))</formula>
    </cfRule>
    <cfRule type="containsText" dxfId="3536" priority="84" operator="containsText" text="korrigiert">
      <formula>NOT(ISERROR(SEARCH("korrigiert",V39)))</formula>
    </cfRule>
  </conditionalFormatting>
  <conditionalFormatting sqref="X40:X45">
    <cfRule type="containsText" dxfId="3535" priority="77" operator="containsText" text="nicht i.O.">
      <formula>NOT(ISERROR(SEARCH("nicht i.O.",X40)))</formula>
    </cfRule>
    <cfRule type="containsText" dxfId="3534" priority="78" operator="containsText" text="in Abklärung">
      <formula>NOT(ISERROR(SEARCH("in Abklärung",X40)))</formula>
    </cfRule>
    <cfRule type="containsText" dxfId="3533" priority="79" operator="containsText" text="i.O.">
      <formula>NOT(ISERROR(SEARCH("i.O.",X40)))</formula>
    </cfRule>
    <cfRule type="containsText" dxfId="3532" priority="80" operator="containsText" text="korrigiert">
      <formula>NOT(ISERROR(SEARCH("korrigiert",X40)))</formula>
    </cfRule>
  </conditionalFormatting>
  <conditionalFormatting sqref="V40:V45">
    <cfRule type="containsText" dxfId="3531" priority="73" operator="containsText" text="nicht i.O.">
      <formula>NOT(ISERROR(SEARCH("nicht i.O.",V40)))</formula>
    </cfRule>
    <cfRule type="containsText" dxfId="3530" priority="74" operator="containsText" text="in Abklärung">
      <formula>NOT(ISERROR(SEARCH("in Abklärung",V40)))</formula>
    </cfRule>
    <cfRule type="containsText" dxfId="3529" priority="75" operator="containsText" text="i.O.">
      <formula>NOT(ISERROR(SEARCH("i.O.",V40)))</formula>
    </cfRule>
    <cfRule type="containsText" dxfId="3528" priority="76" operator="containsText" text="korrigiert">
      <formula>NOT(ISERROR(SEARCH("korrigiert",V40)))</formula>
    </cfRule>
  </conditionalFormatting>
  <conditionalFormatting sqref="X48">
    <cfRule type="containsText" dxfId="3527" priority="69" operator="containsText" text="nicht i.O.">
      <formula>NOT(ISERROR(SEARCH("nicht i.O.",X48)))</formula>
    </cfRule>
    <cfRule type="containsText" dxfId="3526" priority="70" operator="containsText" text="in Abklärung">
      <formula>NOT(ISERROR(SEARCH("in Abklärung",X48)))</formula>
    </cfRule>
    <cfRule type="containsText" dxfId="3525" priority="71" operator="containsText" text="i.O.">
      <formula>NOT(ISERROR(SEARCH("i.O.",X48)))</formula>
    </cfRule>
    <cfRule type="containsText" dxfId="3524" priority="72" operator="containsText" text="korrigiert">
      <formula>NOT(ISERROR(SEARCH("korrigiert",X48)))</formula>
    </cfRule>
  </conditionalFormatting>
  <conditionalFormatting sqref="V48">
    <cfRule type="containsText" dxfId="3523" priority="65" operator="containsText" text="nicht i.O.">
      <formula>NOT(ISERROR(SEARCH("nicht i.O.",V48)))</formula>
    </cfRule>
    <cfRule type="containsText" dxfId="3522" priority="66" operator="containsText" text="in Abklärung">
      <formula>NOT(ISERROR(SEARCH("in Abklärung",V48)))</formula>
    </cfRule>
    <cfRule type="containsText" dxfId="3521" priority="67" operator="containsText" text="i.O.">
      <formula>NOT(ISERROR(SEARCH("i.O.",V48)))</formula>
    </cfRule>
    <cfRule type="containsText" dxfId="3520" priority="68" operator="containsText" text="korrigiert">
      <formula>NOT(ISERROR(SEARCH("korrigiert",V48)))</formula>
    </cfRule>
  </conditionalFormatting>
  <conditionalFormatting sqref="X49:X53">
    <cfRule type="containsText" dxfId="3519" priority="61" operator="containsText" text="nicht i.O.">
      <formula>NOT(ISERROR(SEARCH("nicht i.O.",X49)))</formula>
    </cfRule>
    <cfRule type="containsText" dxfId="3518" priority="62" operator="containsText" text="in Abklärung">
      <formula>NOT(ISERROR(SEARCH("in Abklärung",X49)))</formula>
    </cfRule>
    <cfRule type="containsText" dxfId="3517" priority="63" operator="containsText" text="i.O.">
      <formula>NOT(ISERROR(SEARCH("i.O.",X49)))</formula>
    </cfRule>
    <cfRule type="containsText" dxfId="3516" priority="64" operator="containsText" text="korrigiert">
      <formula>NOT(ISERROR(SEARCH("korrigiert",X49)))</formula>
    </cfRule>
  </conditionalFormatting>
  <conditionalFormatting sqref="V49:V53">
    <cfRule type="containsText" dxfId="3515" priority="57" operator="containsText" text="nicht i.O.">
      <formula>NOT(ISERROR(SEARCH("nicht i.O.",V49)))</formula>
    </cfRule>
    <cfRule type="containsText" dxfId="3514" priority="58" operator="containsText" text="in Abklärung">
      <formula>NOT(ISERROR(SEARCH("in Abklärung",V49)))</formula>
    </cfRule>
    <cfRule type="containsText" dxfId="3513" priority="59" operator="containsText" text="i.O.">
      <formula>NOT(ISERROR(SEARCH("i.O.",V49)))</formula>
    </cfRule>
    <cfRule type="containsText" dxfId="3512" priority="60" operator="containsText" text="korrigiert">
      <formula>NOT(ISERROR(SEARCH("korrigiert",V49)))</formula>
    </cfRule>
  </conditionalFormatting>
  <conditionalFormatting sqref="X56:X59">
    <cfRule type="containsText" dxfId="3511" priority="53" operator="containsText" text="nicht i.O.">
      <formula>NOT(ISERROR(SEARCH("nicht i.O.",X56)))</formula>
    </cfRule>
    <cfRule type="containsText" dxfId="3510" priority="54" operator="containsText" text="in Abklärung">
      <formula>NOT(ISERROR(SEARCH("in Abklärung",X56)))</formula>
    </cfRule>
    <cfRule type="containsText" dxfId="3509" priority="55" operator="containsText" text="i.O.">
      <formula>NOT(ISERROR(SEARCH("i.O.",X56)))</formula>
    </cfRule>
    <cfRule type="containsText" dxfId="3508" priority="56" operator="containsText" text="korrigiert">
      <formula>NOT(ISERROR(SEARCH("korrigiert",X56)))</formula>
    </cfRule>
  </conditionalFormatting>
  <conditionalFormatting sqref="V56:V59">
    <cfRule type="containsText" dxfId="3507" priority="49" operator="containsText" text="nicht i.O.">
      <formula>NOT(ISERROR(SEARCH("nicht i.O.",V56)))</formula>
    </cfRule>
    <cfRule type="containsText" dxfId="3506" priority="50" operator="containsText" text="in Abklärung">
      <formula>NOT(ISERROR(SEARCH("in Abklärung",V56)))</formula>
    </cfRule>
    <cfRule type="containsText" dxfId="3505" priority="51" operator="containsText" text="i.O.">
      <formula>NOT(ISERROR(SEARCH("i.O.",V56)))</formula>
    </cfRule>
    <cfRule type="containsText" dxfId="3504" priority="52" operator="containsText" text="korrigiert">
      <formula>NOT(ISERROR(SEARCH("korrigiert",V56)))</formula>
    </cfRule>
  </conditionalFormatting>
  <conditionalFormatting sqref="X62:X74">
    <cfRule type="containsText" dxfId="3503" priority="45" operator="containsText" text="nicht i.O.">
      <formula>NOT(ISERROR(SEARCH("nicht i.O.",X62)))</formula>
    </cfRule>
    <cfRule type="containsText" dxfId="3502" priority="46" operator="containsText" text="in Abklärung">
      <formula>NOT(ISERROR(SEARCH("in Abklärung",X62)))</formula>
    </cfRule>
    <cfRule type="containsText" dxfId="3501" priority="47" operator="containsText" text="i.O.">
      <formula>NOT(ISERROR(SEARCH("i.O.",X62)))</formula>
    </cfRule>
    <cfRule type="containsText" dxfId="3500" priority="48" operator="containsText" text="korrigiert">
      <formula>NOT(ISERROR(SEARCH("korrigiert",X62)))</formula>
    </cfRule>
  </conditionalFormatting>
  <conditionalFormatting sqref="V62:V74">
    <cfRule type="containsText" dxfId="3499" priority="41" operator="containsText" text="nicht i.O.">
      <formula>NOT(ISERROR(SEARCH("nicht i.O.",V62)))</formula>
    </cfRule>
    <cfRule type="containsText" dxfId="3498" priority="42" operator="containsText" text="in Abklärung">
      <formula>NOT(ISERROR(SEARCH("in Abklärung",V62)))</formula>
    </cfRule>
    <cfRule type="containsText" dxfId="3497" priority="43" operator="containsText" text="i.O.">
      <formula>NOT(ISERROR(SEARCH("i.O.",V62)))</formula>
    </cfRule>
    <cfRule type="containsText" dxfId="3496" priority="44" operator="containsText" text="korrigiert">
      <formula>NOT(ISERROR(SEARCH("korrigiert",V62)))</formula>
    </cfRule>
  </conditionalFormatting>
  <conditionalFormatting sqref="X77:X83">
    <cfRule type="containsText" dxfId="3495" priority="37" operator="containsText" text="nicht i.O.">
      <formula>NOT(ISERROR(SEARCH("nicht i.O.",X77)))</formula>
    </cfRule>
    <cfRule type="containsText" dxfId="3494" priority="38" operator="containsText" text="in Abklärung">
      <formula>NOT(ISERROR(SEARCH("in Abklärung",X77)))</formula>
    </cfRule>
    <cfRule type="containsText" dxfId="3493" priority="39" operator="containsText" text="i.O.">
      <formula>NOT(ISERROR(SEARCH("i.O.",X77)))</formula>
    </cfRule>
    <cfRule type="containsText" dxfId="3492" priority="40" operator="containsText" text="korrigiert">
      <formula>NOT(ISERROR(SEARCH("korrigiert",X77)))</formula>
    </cfRule>
  </conditionalFormatting>
  <conditionalFormatting sqref="V77:V83">
    <cfRule type="containsText" dxfId="3491" priority="33" operator="containsText" text="nicht i.O.">
      <formula>NOT(ISERROR(SEARCH("nicht i.O.",V77)))</formula>
    </cfRule>
    <cfRule type="containsText" dxfId="3490" priority="34" operator="containsText" text="in Abklärung">
      <formula>NOT(ISERROR(SEARCH("in Abklärung",V77)))</formula>
    </cfRule>
    <cfRule type="containsText" dxfId="3489" priority="35" operator="containsText" text="i.O.">
      <formula>NOT(ISERROR(SEARCH("i.O.",V77)))</formula>
    </cfRule>
    <cfRule type="containsText" dxfId="3488" priority="36" operator="containsText" text="korrigiert">
      <formula>NOT(ISERROR(SEARCH("korrigiert",V77)))</formula>
    </cfRule>
  </conditionalFormatting>
  <conditionalFormatting sqref="X87">
    <cfRule type="containsText" dxfId="3487" priority="29" operator="containsText" text="nicht i.O.">
      <formula>NOT(ISERROR(SEARCH("nicht i.O.",X87)))</formula>
    </cfRule>
    <cfRule type="containsText" dxfId="3486" priority="30" operator="containsText" text="in Abklärung">
      <formula>NOT(ISERROR(SEARCH("in Abklärung",X87)))</formula>
    </cfRule>
    <cfRule type="containsText" dxfId="3485" priority="31" operator="containsText" text="i.O.">
      <formula>NOT(ISERROR(SEARCH("i.O.",X87)))</formula>
    </cfRule>
    <cfRule type="containsText" dxfId="3484" priority="32" operator="containsText" text="korrigiert">
      <formula>NOT(ISERROR(SEARCH("korrigiert",X87)))</formula>
    </cfRule>
  </conditionalFormatting>
  <conditionalFormatting sqref="V87">
    <cfRule type="containsText" dxfId="3483" priority="25" operator="containsText" text="nicht i.O.">
      <formula>NOT(ISERROR(SEARCH("nicht i.O.",V87)))</formula>
    </cfRule>
    <cfRule type="containsText" dxfId="3482" priority="26" operator="containsText" text="in Abklärung">
      <formula>NOT(ISERROR(SEARCH("in Abklärung",V87)))</formula>
    </cfRule>
    <cfRule type="containsText" dxfId="3481" priority="27" operator="containsText" text="i.O.">
      <formula>NOT(ISERROR(SEARCH("i.O.",V87)))</formula>
    </cfRule>
    <cfRule type="containsText" dxfId="3480" priority="28" operator="containsText" text="korrigiert">
      <formula>NOT(ISERROR(SEARCH("korrigiert",V87)))</formula>
    </cfRule>
  </conditionalFormatting>
  <conditionalFormatting sqref="X90:X96">
    <cfRule type="containsText" dxfId="3479" priority="21" operator="containsText" text="nicht i.O.">
      <formula>NOT(ISERROR(SEARCH("nicht i.O.",X90)))</formula>
    </cfRule>
    <cfRule type="containsText" dxfId="3478" priority="22" operator="containsText" text="in Abklärung">
      <formula>NOT(ISERROR(SEARCH("in Abklärung",X90)))</formula>
    </cfRule>
    <cfRule type="containsText" dxfId="3477" priority="23" operator="containsText" text="i.O.">
      <formula>NOT(ISERROR(SEARCH("i.O.",X90)))</formula>
    </cfRule>
    <cfRule type="containsText" dxfId="3476" priority="24" operator="containsText" text="korrigiert">
      <formula>NOT(ISERROR(SEARCH("korrigiert",X90)))</formula>
    </cfRule>
  </conditionalFormatting>
  <conditionalFormatting sqref="V90:V96">
    <cfRule type="containsText" dxfId="3475" priority="17" operator="containsText" text="nicht i.O.">
      <formula>NOT(ISERROR(SEARCH("nicht i.O.",V90)))</formula>
    </cfRule>
    <cfRule type="containsText" dxfId="3474" priority="18" operator="containsText" text="in Abklärung">
      <formula>NOT(ISERROR(SEARCH("in Abklärung",V90)))</formula>
    </cfRule>
    <cfRule type="containsText" dxfId="3473" priority="19" operator="containsText" text="i.O.">
      <formula>NOT(ISERROR(SEARCH("i.O.",V90)))</formula>
    </cfRule>
    <cfRule type="containsText" dxfId="3472" priority="20" operator="containsText" text="korrigiert">
      <formula>NOT(ISERROR(SEARCH("korrigiert",V90)))</formula>
    </cfRule>
  </conditionalFormatting>
  <conditionalFormatting sqref="X98">
    <cfRule type="containsText" dxfId="3471" priority="13" operator="containsText" text="nicht i.O.">
      <formula>NOT(ISERROR(SEARCH("nicht i.O.",X98)))</formula>
    </cfRule>
    <cfRule type="containsText" dxfId="3470" priority="14" operator="containsText" text="in Abklärung">
      <formula>NOT(ISERROR(SEARCH("in Abklärung",X98)))</formula>
    </cfRule>
    <cfRule type="containsText" dxfId="3469" priority="15" operator="containsText" text="i.O.">
      <formula>NOT(ISERROR(SEARCH("i.O.",X98)))</formula>
    </cfRule>
    <cfRule type="containsText" dxfId="3468" priority="16" operator="containsText" text="korrigiert">
      <formula>NOT(ISERROR(SEARCH("korrigiert",X98)))</formula>
    </cfRule>
  </conditionalFormatting>
  <conditionalFormatting sqref="V98">
    <cfRule type="containsText" dxfId="3467" priority="9" operator="containsText" text="nicht i.O.">
      <formula>NOT(ISERROR(SEARCH("nicht i.O.",V98)))</formula>
    </cfRule>
    <cfRule type="containsText" dxfId="3466" priority="10" operator="containsText" text="in Abklärung">
      <formula>NOT(ISERROR(SEARCH("in Abklärung",V98)))</formula>
    </cfRule>
    <cfRule type="containsText" dxfId="3465" priority="11" operator="containsText" text="i.O.">
      <formula>NOT(ISERROR(SEARCH("i.O.",V98)))</formula>
    </cfRule>
    <cfRule type="containsText" dxfId="3464" priority="12" operator="containsText" text="korrigiert">
      <formula>NOT(ISERROR(SEARCH("korrigiert",V98)))</formula>
    </cfRule>
  </conditionalFormatting>
  <conditionalFormatting sqref="X100">
    <cfRule type="containsText" dxfId="3463" priority="5" operator="containsText" text="nicht i.O.">
      <formula>NOT(ISERROR(SEARCH("nicht i.O.",X100)))</formula>
    </cfRule>
    <cfRule type="containsText" dxfId="3462" priority="6" operator="containsText" text="in Abklärung">
      <formula>NOT(ISERROR(SEARCH("in Abklärung",X100)))</formula>
    </cfRule>
    <cfRule type="containsText" dxfId="3461" priority="7" operator="containsText" text="i.O.">
      <formula>NOT(ISERROR(SEARCH("i.O.",X100)))</formula>
    </cfRule>
    <cfRule type="containsText" dxfId="3460" priority="8" operator="containsText" text="korrigiert">
      <formula>NOT(ISERROR(SEARCH("korrigiert",X100)))</formula>
    </cfRule>
  </conditionalFormatting>
  <conditionalFormatting sqref="V100">
    <cfRule type="containsText" dxfId="3459" priority="1" operator="containsText" text="nicht i.O.">
      <formula>NOT(ISERROR(SEARCH("nicht i.O.",V100)))</formula>
    </cfRule>
    <cfRule type="containsText" dxfId="3458" priority="2" operator="containsText" text="in Abklärung">
      <formula>NOT(ISERROR(SEARCH("in Abklärung",V100)))</formula>
    </cfRule>
    <cfRule type="containsText" dxfId="3457" priority="3" operator="containsText" text="i.O.">
      <formula>NOT(ISERROR(SEARCH("i.O.",V100)))</formula>
    </cfRule>
    <cfRule type="containsText" dxfId="3456" priority="4" operator="containsText" text="korrigiert">
      <formula>NOT(ISERROR(SEARCH("korrigiert",V100)))</formula>
    </cfRule>
  </conditionalFormatting>
  <dataValidations count="5">
    <dataValidation type="date" operator="lessThan" allowBlank="1" showInputMessage="1" showErrorMessage="1" sqref="E21:G21" xr:uid="{00000000-0002-0000-0900-000000000000}">
      <formula1>43101</formula1>
    </dataValidation>
    <dataValidation type="date" operator="greaterThan" allowBlank="1" showInputMessage="1" showErrorMessage="1" sqref="D22:G22" xr:uid="{00000000-0002-0000-0900-000001000000}">
      <formula1>D21</formula1>
    </dataValidation>
    <dataValidation type="date" operator="greaterThan" allowBlank="1" showInputMessage="1" showErrorMessage="1" sqref="D44:G44" xr:uid="{00000000-0002-0000-0900-000002000000}">
      <formula1>42370</formula1>
    </dataValidation>
    <dataValidation type="list" allowBlank="1" showInputMessage="1" showErrorMessage="1" sqref="X16:X17 X13 X101" xr:uid="{00000000-0002-0000-0900-000003000000}">
      <formula1>"',i.O.,in Abklärung,nicht i.O.,korrigiert"</formula1>
    </dataValidation>
    <dataValidation type="date" operator="lessThan" allowBlank="1" showInputMessage="1" showErrorMessage="1" sqref="D21" xr:uid="{00000000-0002-0000-0900-000004000000}">
      <formula1>44197</formula1>
    </dataValidation>
  </dataValidations>
  <hyperlinks>
    <hyperlink ref="L80:P80" r:id="rId1" display="download" xr:uid="{00000000-0004-0000-0900-000001000000}"/>
    <hyperlink ref="H74:L74" r:id="rId2" display="download" xr:uid="{E8A9EE55-0590-4B00-9175-20F2E2F70531}"/>
  </hyperlinks>
  <pageMargins left="0.70866141732283472" right="0.70866141732283472" top="0.78740157480314965" bottom="0.78740157480314965" header="0.31496062992125984" footer="0.31496062992125984"/>
  <pageSetup paperSize="8" scale="67" fitToHeight="0" orientation="landscape" r:id="rId3"/>
  <headerFooter>
    <oddHeader>&amp;LBFE-MP&amp;C &amp;A&amp;R&amp;D</oddHeader>
    <oddFooter>&amp;L&amp;F, &amp;T&amp;RS. &amp;P / &amp;N</oddFooter>
  </headerFooter>
  <customProperties>
    <customPr name="EpmWorksheetKeyString_GUID" r:id="rId4"/>
  </customProperties>
  <drawing r:id="rId5"/>
  <legacyDrawing r:id="rId6"/>
  <controls>
    <mc:AlternateContent xmlns:mc="http://schemas.openxmlformats.org/markup-compatibility/2006">
      <mc:Choice Requires="x14">
        <control shapeId="11419" r:id="rId7" name="CheckBox2">
          <controlPr locked="0" defaultSize="0" autoLine="0" autoPict="0" r:id="rId8">
            <anchor moveWithCells="1">
              <from>
                <xdr:col>2</xdr:col>
                <xdr:colOff>236220</xdr:colOff>
                <xdr:row>4</xdr:row>
                <xdr:rowOff>106680</xdr:rowOff>
              </from>
              <to>
                <xdr:col>2</xdr:col>
                <xdr:colOff>403860</xdr:colOff>
                <xdr:row>4</xdr:row>
                <xdr:rowOff>297180</xdr:rowOff>
              </to>
            </anchor>
          </controlPr>
        </control>
      </mc:Choice>
      <mc:Fallback>
        <control shapeId="11419" r:id="rId7" name="CheckBox2"/>
      </mc:Fallback>
    </mc:AlternateContent>
    <mc:AlternateContent xmlns:mc="http://schemas.openxmlformats.org/markup-compatibility/2006">
      <mc:Choice Requires="x14">
        <control shapeId="11408" r:id="rId9" name="CheckBox1">
          <controlPr locked="0" defaultSize="0" autoLine="0" autoPict="0" r:id="rId10">
            <anchor moveWithCells="1">
              <from>
                <xdr:col>11</xdr:col>
                <xdr:colOff>304800</xdr:colOff>
                <xdr:row>14</xdr:row>
                <xdr:rowOff>45720</xdr:rowOff>
              </from>
              <to>
                <xdr:col>11</xdr:col>
                <xdr:colOff>464820</xdr:colOff>
                <xdr:row>14</xdr:row>
                <xdr:rowOff>198120</xdr:rowOff>
              </to>
            </anchor>
          </controlPr>
        </control>
      </mc:Choice>
      <mc:Fallback>
        <control shapeId="11408" r:id="rId9" name="CheckBox1"/>
      </mc:Fallback>
    </mc:AlternateContent>
  </controls>
  <extLst>
    <ext xmlns:x14="http://schemas.microsoft.com/office/spreadsheetml/2009/9/main" uri="{CCE6A557-97BC-4b89-ADB6-D9C93CAAB3DF}">
      <x14:dataValidations xmlns:xm="http://schemas.microsoft.com/office/excel/2006/main" count="13">
        <x14:dataValidation type="list" allowBlank="1" showInputMessage="1" showErrorMessage="1" xr:uid="{00000000-0002-0000-0900-000006000000}">
          <x14:formula1>
            <xm:f>Dropdown!$M$7:$M$11</xm:f>
          </x14:formula1>
          <xm:sqref>E45:G45</xm:sqref>
        </x14:dataValidation>
        <x14:dataValidation type="list" allowBlank="1" showInputMessage="1" showErrorMessage="1" xr:uid="{00000000-0002-0000-0900-000007000000}">
          <x14:formula1>
            <xm:f>Dropdown!$A$7:$A$9</xm:f>
          </x14:formula1>
          <xm:sqref>E42:G42</xm:sqref>
        </x14:dataValidation>
        <x14:dataValidation type="list" allowBlank="1" showInputMessage="1" showErrorMessage="1" xr:uid="{00000000-0002-0000-0900-000008000000}">
          <x14:formula1>
            <xm:f>Dropdown!$G$7:$G$11</xm:f>
          </x14:formula1>
          <xm:sqref>E20:G20</xm:sqref>
        </x14:dataValidation>
        <x14:dataValidation type="list" allowBlank="1" showInputMessage="1" showErrorMessage="1" xr:uid="{00000000-0002-0000-0900-000009000000}">
          <x14:formula1>
            <xm:f>Dropdown!$P$7:$P$10</xm:f>
          </x14:formula1>
          <xm:sqref>E77:K77</xm:sqref>
        </x14:dataValidation>
        <x14:dataValidation type="list" allowBlank="1" showInputMessage="1" showErrorMessage="1" xr:uid="{6ADC6324-CEFB-4F0D-A05E-FC4BD048E227}">
          <x14:formula1>
            <xm:f>Dropdown!$AP$7:$AP$9</xm:f>
          </x14:formula1>
          <xm:sqref>V84:V86 V33 V54:V55 V36:V37 V25 V27:V30 V97 V99 V101:V102</xm:sqref>
        </x14:dataValidation>
        <x14:dataValidation type="list" allowBlank="1" showInputMessage="1" showErrorMessage="1" xr:uid="{52B4A332-C871-4A01-85A0-ED235FA98763}">
          <x14:formula1>
            <xm:f>OFFSET(Dropdown!$G$7:$I$11,0,'Allg. Informationen'!$B$4-1,5,1)</xm:f>
          </x14:formula1>
          <xm:sqref>D20</xm:sqref>
        </x14:dataValidation>
        <x14:dataValidation type="list" allowBlank="1" showInputMessage="1" showErrorMessage="1" xr:uid="{AB96AD61-0FD2-448B-A052-8FFF37EDFB4E}">
          <x14:formula1>
            <xm:f>OFFSET(Dropdown!$A$7:$C$9,0,'Allg. Informationen'!$B$4-1,3,1)</xm:f>
          </x14:formula1>
          <xm:sqref>D42</xm:sqref>
        </x14:dataValidation>
        <x14:dataValidation type="list" allowBlank="1" showInputMessage="1" showErrorMessage="1" xr:uid="{7B1642C4-C53E-4678-941B-53543396FAFD}">
          <x14:formula1>
            <xm:f>OFFSET(Dropdown!$M$7:$O$11,0,'Allg. Informationen'!$B$4-1,5,1)</xm:f>
          </x14:formula1>
          <xm:sqref>D45</xm:sqref>
        </x14:dataValidation>
        <x14:dataValidation type="list" allowBlank="1" showInputMessage="1" showErrorMessage="1" xr:uid="{81AC2A30-A0DF-4313-811F-0F2695B0E659}">
          <x14:formula1>
            <xm:f>OFFSET(Dropdown!$D$7:$F$8,0,'Allg. Informationen'!$B$4-1,2,1)</xm:f>
          </x14:formula1>
          <xm:sqref>H50:Q50 H56:Q56</xm:sqref>
        </x14:dataValidation>
        <x14:dataValidation type="list" allowBlank="1" showInputMessage="1" showErrorMessage="1" xr:uid="{87B13784-2300-443C-8115-843ED4165D86}">
          <x14:formula1>
            <xm:f>OFFSET(Dropdown!$P$7:$R$10,0,'Allg. Informationen'!$B$4-1,4,1)</xm:f>
          </x14:formula1>
          <xm:sqref>D77</xm:sqref>
        </x14:dataValidation>
        <x14:dataValidation type="list" allowBlank="1" showInputMessage="1" showErrorMessage="1" xr:uid="{23CA3996-E254-49C7-9197-C537BFD6BF4C}">
          <x14:formula1>
            <xm:f>OFFSET(Dropdown!$AP$7:$AR$19,0,'Allg. Informationen'!$B$4-1,3,1)</xm:f>
          </x14:formula1>
          <xm:sqref>V13:V15 V18:V24 V26 V31:V32 V34:V35 V38:V45 V48:V53 V56:V59 V100 V77:V83 V87 V90:V96 V98 V62:V74</xm:sqref>
        </x14:dataValidation>
        <x14:dataValidation type="list" allowBlank="1" showInputMessage="1" showErrorMessage="1" xr:uid="{7D59A618-8E7F-4A3B-B615-2855567A16C0}">
          <x14:formula1>
            <xm:f>OFFSET(Dropdown!$AS$7:$AU$19,0,'Allg. Informationen'!$B$4-1,4,1)</xm:f>
          </x14:formula1>
          <xm:sqref>X18:X24 X26 X31:X32 X34:X35 X38:X45 X48:X53 X56:X59 X100 X77:X83 X87 X90:X96 X98 X62:X74</xm:sqref>
        </x14:dataValidation>
        <x14:dataValidation type="list" allowBlank="1" showInputMessage="1" showErrorMessage="1" xr:uid="{3803CEDF-5447-4EF8-B4B8-226C9EBE355D}">
          <x14:formula1>
            <xm:f>Dropdown!$AI$6:$AI$135</xm:f>
          </x14:formula1>
          <xm:sqref>B14</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4B2D40-1D3A-42D7-B6FC-778C28D3E87B}">
  <sheetPr codeName="Tabelle11">
    <tabColor theme="7" tint="0.39997558519241921"/>
    <pageSetUpPr fitToPage="1"/>
  </sheetPr>
  <dimension ref="A1:AC131"/>
  <sheetViews>
    <sheetView workbookViewId="0">
      <selection activeCell="B14" sqref="B14"/>
    </sheetView>
  </sheetViews>
  <sheetFormatPr baseColWidth="10" defaultColWidth="11.44140625" defaultRowHeight="13.2" outlineLevelCol="1" x14ac:dyDescent="0.25"/>
  <cols>
    <col min="1" max="1" width="11" style="466" customWidth="1"/>
    <col min="2" max="2" width="40.5546875" style="31" customWidth="1"/>
    <col min="3" max="3" width="10.5546875" style="31" customWidth="1"/>
    <col min="4" max="4" width="18.5546875" style="31" customWidth="1"/>
    <col min="5" max="7" width="18.5546875" style="31" hidden="1" customWidth="1"/>
    <col min="8" max="9" width="13.109375" style="31" customWidth="1"/>
    <col min="10" max="10" width="13.33203125" style="466" customWidth="1"/>
    <col min="11" max="11" width="13.5546875" style="466" customWidth="1"/>
    <col min="12" max="14" width="11.88671875" style="466" customWidth="1"/>
    <col min="15" max="15" width="13" style="466" customWidth="1"/>
    <col min="16" max="17" width="11.88671875" style="466" customWidth="1"/>
    <col min="18" max="18" width="12.5546875" style="466" customWidth="1"/>
    <col min="19" max="19" width="14.88671875" style="466" customWidth="1"/>
    <col min="20" max="20" width="11.5546875" style="466" customWidth="1"/>
    <col min="21" max="21" width="16.44140625" style="466" customWidth="1"/>
    <col min="22" max="22" width="16.44140625" style="531" hidden="1" customWidth="1" outlineLevel="1"/>
    <col min="23" max="23" width="16.44140625" style="466" hidden="1" customWidth="1" outlineLevel="1"/>
    <col min="24" max="24" width="11.44140625" style="466" hidden="1" customWidth="1" outlineLevel="1"/>
    <col min="25" max="25" width="23.5546875" style="466" hidden="1" customWidth="1" outlineLevel="1"/>
    <col min="26" max="26" width="5.5546875" style="466" customWidth="1" collapsed="1"/>
    <col min="27" max="27" width="8.5546875" style="466" hidden="1" customWidth="1"/>
    <col min="28" max="16384" width="11.44140625" style="466"/>
  </cols>
  <sheetData>
    <row r="1" spans="1:29" ht="21" x14ac:dyDescent="0.4">
      <c r="A1" s="490" t="str">
        <f>VLOOKUP(D13,Dropdown!$AI$6:$AI$136,1,FALSE)</f>
        <v>Bitte auswählen, Prière de sélectionner, Prego selezionare</v>
      </c>
      <c r="B1" s="48"/>
      <c r="C1" s="488"/>
      <c r="D1" s="489"/>
      <c r="E1" s="48"/>
      <c r="F1" s="48"/>
      <c r="G1" s="48"/>
      <c r="H1" s="48"/>
      <c r="I1" s="48"/>
      <c r="J1" s="59"/>
      <c r="K1" s="59"/>
      <c r="L1" s="59"/>
      <c r="M1" s="59"/>
      <c r="N1" s="59"/>
      <c r="O1" s="59"/>
      <c r="P1" s="59"/>
      <c r="Q1" s="59"/>
      <c r="R1" s="59"/>
      <c r="S1" s="59"/>
      <c r="T1" s="59"/>
      <c r="U1" s="59"/>
      <c r="V1" s="59"/>
      <c r="W1" s="59"/>
      <c r="X1" s="59"/>
      <c r="Y1" s="59"/>
    </row>
    <row r="2" spans="1:29" s="531" customFormat="1" ht="15.6" x14ac:dyDescent="0.3">
      <c r="A2" s="530" t="str">
        <f ca="1">IF(D17="",IF(D13=Dropdown!$AI$6,CONCATENATE(OFFSET(Sprachen!A369,0,'Allg. Informationen'!$B$4-1,1,1),_xlfn.SHEET()-9),VLOOKUP($D$13,Dropdown!$AI$6:$AJ$136,2,FALSE)),D17)</f>
        <v>KW2</v>
      </c>
      <c r="B2" s="177" t="str">
        <f ca="1">CONCATENATE(Gesuchsteller!$A$4,": ",Gesuchsteller!$B$4)</f>
        <v>Gesuchsnummer: MP.24.xxx</v>
      </c>
      <c r="C2" s="10"/>
      <c r="E2" s="47"/>
      <c r="F2" s="47"/>
      <c r="G2" s="47"/>
      <c r="H2" s="120"/>
      <c r="J2" s="120"/>
      <c r="K2" s="120"/>
      <c r="L2" s="120"/>
      <c r="M2" s="120"/>
      <c r="N2" s="120"/>
      <c r="O2" s="120"/>
      <c r="P2" s="120"/>
      <c r="Q2" s="47"/>
      <c r="R2" s="120"/>
      <c r="U2" s="532"/>
      <c r="V2" s="532"/>
      <c r="W2" s="532"/>
    </row>
    <row r="3" spans="1:29" s="531" customFormat="1" ht="15.6" x14ac:dyDescent="0.3">
      <c r="A3" s="530"/>
      <c r="B3" s="10"/>
      <c r="C3" s="10"/>
      <c r="E3" s="47"/>
      <c r="F3" s="47"/>
      <c r="G3" s="47"/>
      <c r="H3" s="120"/>
      <c r="I3" s="630"/>
      <c r="J3" s="120"/>
      <c r="K3" s="120"/>
      <c r="L3" s="120"/>
      <c r="M3" s="120"/>
      <c r="N3" s="120"/>
      <c r="O3" s="120"/>
      <c r="P3" s="120"/>
      <c r="Q3" s="47"/>
      <c r="R3" s="120"/>
      <c r="U3" s="532"/>
      <c r="V3" s="532"/>
      <c r="W3" s="532"/>
    </row>
    <row r="4" spans="1:29" s="531" customFormat="1" ht="17.399999999999999" x14ac:dyDescent="0.3">
      <c r="A4" s="133" t="str">
        <f ca="1">OFFSET(Sprachen!A351,0,'Allg. Informationen'!$B$4-1,1,1)</f>
        <v>i. Vollmacht und Auskunftsberechtigung</v>
      </c>
      <c r="C4" s="131"/>
      <c r="E4" s="347"/>
      <c r="F4" s="398"/>
      <c r="G4" s="348"/>
    </row>
    <row r="5" spans="1:29" s="531" customFormat="1" ht="30.75" customHeight="1" x14ac:dyDescent="0.25">
      <c r="B5" s="655" t="str">
        <f ca="1">OFFSET(Sprachen!A352,0,'Allg. Informationen'!$B$4-1,1,1)</f>
        <v>Gesuchsteller ist Kraftwerksbevollmächtigter</v>
      </c>
      <c r="C5" s="601"/>
      <c r="D5" s="533" t="s">
        <v>1706</v>
      </c>
      <c r="H5" s="886" t="str">
        <f ca="1">OFFSET(Sprachen!A356,0,'Allg. Informationen'!$B$4-1,1,1)</f>
        <v>Falls Gesuchsteller nicht kraftwerksbevollmächtigt ist, aber am Kraftwerk beteiligt ist, bitte Kästchen in Zelle C5 nicht ankreuzen. Die kraftwerkspezifischen Daten werden automatisch vom Kraftwerksbevollmächtigten während der Gesuchsprüfung übernommen</v>
      </c>
      <c r="I5" s="886"/>
      <c r="J5" s="886"/>
      <c r="K5" s="886"/>
      <c r="L5" s="886"/>
      <c r="M5" s="886"/>
      <c r="N5" s="886"/>
      <c r="O5" s="886"/>
      <c r="P5" s="886"/>
      <c r="Q5" s="886"/>
      <c r="R5" s="886"/>
      <c r="S5" s="886"/>
      <c r="T5" s="886"/>
      <c r="U5" s="886"/>
    </row>
    <row r="6" spans="1:29" s="531" customFormat="1" ht="18" customHeight="1" x14ac:dyDescent="0.25">
      <c r="B6" s="806" t="str">
        <f ca="1">OFFSET(Sprachen!A353,0,'Allg. Informationen'!$B$4-1,1,1)</f>
        <v>Auskunftsberechtigte Person zu diesem KW</v>
      </c>
      <c r="C6" s="806"/>
      <c r="D6" s="888" t="str">
        <f ca="1">OFFSET(Sprachen!A357,0,'Allg. Informationen'!$B$4-1,1,1)</f>
        <v>Name</v>
      </c>
      <c r="H6" s="887"/>
      <c r="I6" s="887"/>
      <c r="J6" s="887"/>
      <c r="K6" s="889" t="str">
        <f ca="1">OFFSET(Sprachen!A358,0,'Allg. Informationen'!$B$4-1,1,1)</f>
        <v>Organisation</v>
      </c>
      <c r="L6" s="887"/>
      <c r="M6" s="887"/>
      <c r="N6" s="887"/>
      <c r="O6" s="889" t="str">
        <f ca="1">OFFSET(Sprachen!A359,0,'Allg. Informationen'!$B$4-1,1,1)</f>
        <v>Email</v>
      </c>
      <c r="P6" s="887"/>
      <c r="Q6" s="887"/>
      <c r="R6" s="887"/>
      <c r="S6" s="890" t="str">
        <f ca="1">OFFSET(Sprachen!A360,0,'Allg. Informationen'!$B$4-1,1,1)</f>
        <v>Telefon</v>
      </c>
      <c r="T6" s="887"/>
      <c r="U6" s="887"/>
    </row>
    <row r="7" spans="1:29" s="531" customFormat="1" ht="17.25" customHeight="1" x14ac:dyDescent="0.25">
      <c r="B7" s="899" t="str">
        <f ca="1">OFFSET(Sprachen!A354,0,'Allg. Informationen'!$B$4-1,1,1)</f>
        <v>Stellvertretend auskunftsberechtigte Person</v>
      </c>
      <c r="C7" s="899"/>
      <c r="D7" s="888"/>
      <c r="H7" s="887"/>
      <c r="I7" s="887"/>
      <c r="J7" s="887"/>
      <c r="K7" s="889"/>
      <c r="L7" s="887"/>
      <c r="M7" s="887"/>
      <c r="N7" s="887"/>
      <c r="O7" s="889"/>
      <c r="P7" s="887"/>
      <c r="Q7" s="887"/>
      <c r="R7" s="887"/>
      <c r="S7" s="890"/>
      <c r="T7" s="887"/>
      <c r="U7" s="887"/>
      <c r="V7" s="429"/>
      <c r="W7" s="398"/>
      <c r="X7" s="398"/>
      <c r="Y7" s="429"/>
      <c r="Z7" s="429"/>
      <c r="AA7" s="429"/>
      <c r="AC7" s="132"/>
    </row>
    <row r="8" spans="1:29" s="531" customFormat="1" ht="39" hidden="1" customHeight="1" x14ac:dyDescent="0.25">
      <c r="B8" s="864" t="str">
        <f ca="1">OFFSET(Sprachen!A355,0,'Allg. Informationen'!$B$4-1,1,1)</f>
        <v>Zur Prüfung des Gesuchs kann das BFE die Daten und Angaben des Kraftwerksbevollmächtigten übernehmen von:</v>
      </c>
      <c r="C8" s="865"/>
      <c r="D8" s="675" t="str">
        <f ca="1">OFFSET(Sprachen!A361,0,'Allg. Informationen'!$B$4-1,1,1)</f>
        <v>Gesuchsnummer</v>
      </c>
      <c r="E8" s="534"/>
      <c r="F8" s="534"/>
      <c r="G8" s="534"/>
      <c r="H8" s="900"/>
      <c r="I8" s="900"/>
      <c r="J8" s="900"/>
      <c r="K8" s="675" t="str">
        <f ca="1">OFFSET(Sprachen!A362,0,'Allg. Informationen'!$B$4-1,1,1)</f>
        <v>Datum</v>
      </c>
      <c r="L8" s="900"/>
      <c r="M8" s="900"/>
      <c r="N8" s="900"/>
    </row>
    <row r="9" spans="1:29" s="531" customFormat="1" x14ac:dyDescent="0.25"/>
    <row r="10" spans="1:29" ht="17.399999999999999" x14ac:dyDescent="0.25">
      <c r="A10" s="133" t="str">
        <f ca="1">OFFSET(Sprachen!A363,0,'Allg. Informationen'!$B$4-1,1,1)</f>
        <v>A. Angaben zu Kraftwerksanlage und Zentralen</v>
      </c>
      <c r="D10" s="430"/>
      <c r="E10" s="430"/>
      <c r="F10" s="430"/>
      <c r="G10" s="430"/>
      <c r="H10" s="431"/>
      <c r="I10" s="26"/>
      <c r="J10" s="531"/>
      <c r="K10" s="531"/>
      <c r="L10" s="531"/>
      <c r="M10" s="398"/>
      <c r="N10" s="398"/>
      <c r="O10" s="398"/>
      <c r="P10" s="398"/>
      <c r="Q10" s="398"/>
      <c r="R10" s="398"/>
      <c r="S10" s="398"/>
      <c r="T10" s="398"/>
      <c r="U10" s="398"/>
      <c r="V10" s="398"/>
      <c r="W10" s="398"/>
      <c r="X10" s="398"/>
      <c r="Y10" s="429"/>
      <c r="Z10" s="429"/>
      <c r="AA10" s="429"/>
      <c r="AB10" s="531"/>
      <c r="AC10" s="132"/>
    </row>
    <row r="11" spans="1:29" ht="15.6" x14ac:dyDescent="0.3">
      <c r="A11" s="386"/>
      <c r="B11" s="386"/>
      <c r="C11" s="386"/>
      <c r="D11" s="386"/>
      <c r="E11" s="386"/>
      <c r="F11" s="386"/>
      <c r="G11" s="386"/>
      <c r="H11" s="386"/>
      <c r="I11" s="386"/>
      <c r="J11" s="386"/>
      <c r="K11" s="386"/>
      <c r="L11" s="386"/>
      <c r="M11" s="386"/>
      <c r="N11" s="386"/>
      <c r="O11" s="386"/>
      <c r="P11" s="386"/>
      <c r="Q11" s="386"/>
      <c r="R11" s="386"/>
      <c r="S11" s="386"/>
      <c r="T11" s="386"/>
      <c r="U11" s="386"/>
      <c r="V11" s="386"/>
      <c r="W11" s="386"/>
      <c r="X11" s="386"/>
      <c r="Y11" s="386"/>
    </row>
    <row r="12" spans="1:29" ht="26.4" x14ac:dyDescent="0.25">
      <c r="A12" s="134" t="str">
        <f ca="1">OFFSET(Sprachen!A364,0,'Allg. Informationen'!$B$4-1,1,1)</f>
        <v>Ziffer</v>
      </c>
      <c r="B12" s="875" t="str">
        <f ca="1">OFFSET(Sprachen!A365,0,'Allg. Informationen'!$B$4-1,1,1)</f>
        <v>A1. Angaben zur Kraftwerksanlage</v>
      </c>
      <c r="C12" s="876"/>
      <c r="D12" s="877"/>
      <c r="E12" s="901" t="s">
        <v>428</v>
      </c>
      <c r="F12" s="902"/>
      <c r="G12" s="903"/>
      <c r="H12" s="838" t="str">
        <f ca="1">OFFSET(Sprachen!A366,0,'Allg. Informationen'!$B$4-1,1,1)</f>
        <v>Anmerkungen BFE</v>
      </c>
      <c r="I12" s="839"/>
      <c r="J12" s="839"/>
      <c r="K12" s="839"/>
      <c r="L12" s="840"/>
      <c r="M12" s="836" t="str">
        <f ca="1">OFFSET(Sprachen!A367,0,'Allg. Informationen'!$B$4-1,1,1)</f>
        <v>Bemerkungen Gesuchsteller</v>
      </c>
      <c r="N12" s="836"/>
      <c r="O12" s="836"/>
      <c r="P12" s="836"/>
      <c r="Q12" s="836"/>
      <c r="R12" s="836"/>
      <c r="S12" s="836"/>
      <c r="T12" s="836"/>
      <c r="U12" s="836"/>
      <c r="V12" s="450" t="str">
        <f ca="1">OFFSET(Sprachen!A506,0,'Allg. Informationen'!$B$4-1,1,1)</f>
        <v>Prüfung auf Plausibilität</v>
      </c>
      <c r="W12" s="135" t="str">
        <f ca="1">OFFSET(Sprachen!A507,0,'Allg. Informationen'!$B$4-1,1,1)</f>
        <v>Bemerkungen Plausibilität</v>
      </c>
      <c r="X12" s="450" t="str">
        <f ca="1">OFFSET(Sprachen!A508,0,'Allg. Informationen'!$B$4-1,1,1)</f>
        <v>Materielle Prüfung</v>
      </c>
      <c r="Y12" s="135" t="str">
        <f ca="1">OFFSET(Sprachen!A509,0,'Allg. Informationen'!$B$4-1,1,1)</f>
        <v>Bemerkungen Materielle Prüfung</v>
      </c>
    </row>
    <row r="13" spans="1:29" ht="21" x14ac:dyDescent="0.25">
      <c r="A13" s="781" t="str">
        <f ca="1">CONCATENATE($A$2," / ",AA14)</f>
        <v>KW2 / 1</v>
      </c>
      <c r="B13" s="145" t="str">
        <f ca="1">OFFSET(Sprachen!A368,0,'Allg. Informationen'!$B$4-1,1,1)</f>
        <v>Name Kraftwerksanlage:</v>
      </c>
      <c r="C13" s="719"/>
      <c r="D13" s="785" t="str">
        <f>B14</f>
        <v>Bitte auswählen, Prière de sélectionner, Prego selezionare</v>
      </c>
      <c r="E13" s="695"/>
      <c r="F13" s="695"/>
      <c r="G13" s="695"/>
      <c r="H13" s="788" t="str">
        <f ca="1">OFFSET(Sprachen!A472,0,'Allg. Informationen'!$B$4-1,1,1)</f>
        <v>Bitte zuerst die Energieproduktion im Blatt E_prod_Eingabe für dieses Kraftwerk eingeben! Falls Gesuchsteller nicht kraftwerksbevollmächtigt ist, so werden die Daten während der Gesuchsprüfung automatisch vom Kraftwerksbevollmächtigten übernommen. Der Gesuchsteller braucht nur die reduzierten Felder auszufüllen. Dabei sind Kennzahlen mit Ziffern endend auf -G vom Kraftwerksbevollmächtigten zu übernehmen. Massgebend für die MP ist die Bruttoleistung, wobei in der Liste Kraftwerke ab 10 MW installierter Leistung erscheinen können.</v>
      </c>
      <c r="I13" s="789"/>
      <c r="J13" s="789"/>
      <c r="K13" s="789"/>
      <c r="L13" s="790"/>
      <c r="M13" s="793"/>
      <c r="N13" s="794"/>
      <c r="O13" s="794"/>
      <c r="P13" s="794"/>
      <c r="Q13" s="794"/>
      <c r="R13" s="794"/>
      <c r="S13" s="794"/>
      <c r="T13" s="794"/>
      <c r="U13" s="795"/>
      <c r="V13" s="802"/>
      <c r="W13" s="769"/>
      <c r="X13" s="721" t="s">
        <v>185</v>
      </c>
      <c r="Y13" s="769"/>
    </row>
    <row r="14" spans="1:29" ht="117" customHeight="1" x14ac:dyDescent="0.25">
      <c r="A14" s="782"/>
      <c r="B14" s="631" t="s">
        <v>1000</v>
      </c>
      <c r="C14" s="784"/>
      <c r="D14" s="786"/>
      <c r="E14" s="696" t="s">
        <v>1758</v>
      </c>
      <c r="F14" s="696" t="s">
        <v>438</v>
      </c>
      <c r="G14" s="696" t="s">
        <v>429</v>
      </c>
      <c r="H14" s="791"/>
      <c r="I14" s="755"/>
      <c r="J14" s="755"/>
      <c r="K14" s="755"/>
      <c r="L14" s="792"/>
      <c r="M14" s="796"/>
      <c r="N14" s="797"/>
      <c r="O14" s="797"/>
      <c r="P14" s="797"/>
      <c r="Q14" s="797"/>
      <c r="R14" s="797"/>
      <c r="S14" s="797"/>
      <c r="T14" s="797"/>
      <c r="U14" s="798"/>
      <c r="V14" s="803"/>
      <c r="W14" s="821"/>
      <c r="X14" s="823"/>
      <c r="Y14" s="821"/>
      <c r="AA14" s="466">
        <v>1</v>
      </c>
    </row>
    <row r="15" spans="1:29" ht="21.75" customHeight="1" x14ac:dyDescent="0.25">
      <c r="A15" s="783"/>
      <c r="B15" s="456"/>
      <c r="C15" s="720"/>
      <c r="D15" s="787"/>
      <c r="E15" s="696"/>
      <c r="F15" s="696"/>
      <c r="G15" s="696"/>
      <c r="H15" s="826" t="str">
        <f ca="1">OFFSET(Sprachen!A473,0,'Allg. Informationen'!$B$4-1,1,1)</f>
        <v>Falls KW in Liste nicht vorhanden, bitte ankreuzen:</v>
      </c>
      <c r="I15" s="827"/>
      <c r="J15" s="827"/>
      <c r="K15" s="827"/>
      <c r="L15" s="536"/>
      <c r="M15" s="799"/>
      <c r="N15" s="800"/>
      <c r="O15" s="800"/>
      <c r="P15" s="800"/>
      <c r="Q15" s="800"/>
      <c r="R15" s="800"/>
      <c r="S15" s="800"/>
      <c r="T15" s="800"/>
      <c r="U15" s="801"/>
      <c r="V15" s="804"/>
      <c r="W15" s="822"/>
      <c r="X15" s="722"/>
      <c r="Y15" s="822"/>
    </row>
    <row r="16" spans="1:29" ht="38.1" hidden="1" customHeight="1" x14ac:dyDescent="0.25">
      <c r="A16" s="680" t="str">
        <f ca="1">CONCATENATE($A$2," / ",AA16)</f>
        <v>KW2 / 1-G1</v>
      </c>
      <c r="B16" s="833" t="str">
        <f ca="1">OFFSET(Sprachen!A370,0,'Allg. Informationen'!$B$4-1,1,1)</f>
        <v>Kraftwerkname (Angabe Gesuchsteller falls nicht in Liste)</v>
      </c>
      <c r="C16" s="833"/>
      <c r="D16" s="650"/>
      <c r="E16" s="535"/>
      <c r="F16" s="535"/>
      <c r="G16" s="535"/>
      <c r="H16" s="845" t="str">
        <f ca="1">OFFSET(Sprachen!A474,0,'Allg. Informationen'!$B$4-1,1,1)</f>
        <v>Bitte nur eintragen, falls Kraftwerk nicht in Liste</v>
      </c>
      <c r="I16" s="845"/>
      <c r="J16" s="845"/>
      <c r="K16" s="845"/>
      <c r="L16" s="846"/>
      <c r="M16" s="849"/>
      <c r="N16" s="849"/>
      <c r="O16" s="849"/>
      <c r="P16" s="849"/>
      <c r="Q16" s="849"/>
      <c r="R16" s="849"/>
      <c r="S16" s="849"/>
      <c r="T16" s="849"/>
      <c r="U16" s="850"/>
      <c r="V16" s="672"/>
      <c r="W16" s="671"/>
      <c r="X16" s="672"/>
      <c r="Y16" s="538"/>
      <c r="AA16" s="422" t="s">
        <v>537</v>
      </c>
    </row>
    <row r="17" spans="1:27" ht="44.1" hidden="1" customHeight="1" x14ac:dyDescent="0.25">
      <c r="A17" s="539" t="str">
        <f ca="1">CONCATENATE($A$2," / ",AA17)</f>
        <v>KW2 / 1-G2</v>
      </c>
      <c r="B17" s="833" t="str">
        <f ca="1">OFFSET(Sprachen!A371,0,'Allg. Informationen'!$B$4-1,1,1)</f>
        <v>Kürzelvorschlag  (Angabe Gesuchsteller falls nicht in Liste)</v>
      </c>
      <c r="C17" s="833"/>
      <c r="D17" s="651"/>
      <c r="E17" s="540"/>
      <c r="F17" s="540"/>
      <c r="G17" s="540"/>
      <c r="H17" s="847" t="str">
        <f ca="1">OFFSET(Sprachen!A475,0,'Allg. Informationen'!$B$4-1,1,1)</f>
        <v>Bitte nur eintragen, falls Kraftwerk nicht in Liste vorhanden. Auswahl nochmals auf "Bitte auswählen" stellen, damit vorgeschlagenes Kürzel übernommen wird.</v>
      </c>
      <c r="I17" s="847"/>
      <c r="J17" s="847"/>
      <c r="K17" s="847"/>
      <c r="L17" s="848"/>
      <c r="M17" s="851"/>
      <c r="N17" s="851"/>
      <c r="O17" s="851"/>
      <c r="P17" s="851"/>
      <c r="Q17" s="851"/>
      <c r="R17" s="851"/>
      <c r="S17" s="851"/>
      <c r="T17" s="851"/>
      <c r="U17" s="852"/>
      <c r="V17" s="541"/>
      <c r="W17" s="297"/>
      <c r="X17" s="541"/>
      <c r="Y17" s="152"/>
      <c r="AA17" s="424" t="s">
        <v>538</v>
      </c>
    </row>
    <row r="18" spans="1:27" x14ac:dyDescent="0.25">
      <c r="A18" s="139" t="str">
        <f t="shared" ref="A18:A45" ca="1" si="0">CONCATENATE($A$2," / ",AA18)</f>
        <v>KW2 / 2</v>
      </c>
      <c r="B18" s="538" t="str">
        <f ca="1">OFFSET(Sprachen!A372,0,'Allg. Informationen'!$B$4-1,1,1)</f>
        <v>Standortgemeinde(n)</v>
      </c>
      <c r="C18" s="159"/>
      <c r="D18" s="542"/>
      <c r="E18" s="543"/>
      <c r="F18" s="543"/>
      <c r="G18" s="543"/>
      <c r="H18" s="908"/>
      <c r="I18" s="908"/>
      <c r="J18" s="908"/>
      <c r="K18" s="908"/>
      <c r="L18" s="908"/>
      <c r="M18" s="807"/>
      <c r="N18" s="807"/>
      <c r="O18" s="807"/>
      <c r="P18" s="807"/>
      <c r="Q18" s="807"/>
      <c r="R18" s="807"/>
      <c r="S18" s="807"/>
      <c r="T18" s="807"/>
      <c r="U18" s="807"/>
      <c r="V18" s="541"/>
      <c r="W18" s="297"/>
      <c r="X18" s="541" t="s">
        <v>185</v>
      </c>
      <c r="Y18" s="152"/>
      <c r="AA18" s="466">
        <f>+AA14+1</f>
        <v>2</v>
      </c>
    </row>
    <row r="19" spans="1:27" x14ac:dyDescent="0.25">
      <c r="A19" s="139" t="str">
        <f t="shared" ca="1" si="0"/>
        <v>KW2 / 3</v>
      </c>
      <c r="B19" s="538" t="str">
        <f ca="1">OFFSET(Sprachen!A373,0,'Allg. Informationen'!$B$4-1,1,1)</f>
        <v>Standortkanton</v>
      </c>
      <c r="C19" s="100"/>
      <c r="D19" s="193"/>
      <c r="E19" s="349"/>
      <c r="F19" s="349"/>
      <c r="G19" s="349"/>
      <c r="H19" s="805"/>
      <c r="I19" s="805"/>
      <c r="J19" s="805"/>
      <c r="K19" s="805"/>
      <c r="L19" s="805"/>
      <c r="M19" s="807"/>
      <c r="N19" s="807"/>
      <c r="O19" s="807"/>
      <c r="P19" s="807"/>
      <c r="Q19" s="807"/>
      <c r="R19" s="807"/>
      <c r="S19" s="807"/>
      <c r="T19" s="807"/>
      <c r="U19" s="807"/>
      <c r="V19" s="541"/>
      <c r="W19" s="297"/>
      <c r="X19" s="541" t="s">
        <v>185</v>
      </c>
      <c r="Y19" s="152"/>
      <c r="AA19" s="466">
        <f t="shared" ref="AA19:AA45" si="1">+AA18+1</f>
        <v>3</v>
      </c>
    </row>
    <row r="20" spans="1:27" ht="46.5" customHeight="1" x14ac:dyDescent="0.25">
      <c r="A20" s="139" t="str">
        <f t="shared" ca="1" si="0"/>
        <v>KW2 / 4</v>
      </c>
      <c r="B20" s="159" t="str">
        <f ca="1">OFFSET(Sprachen!A374,0,'Allg. Informationen'!$B$4-1,1,1)</f>
        <v>Nutzungsrecht</v>
      </c>
      <c r="C20" s="100"/>
      <c r="D20" s="193"/>
      <c r="E20" s="349"/>
      <c r="F20" s="349"/>
      <c r="G20" s="349"/>
      <c r="H20" s="834" t="str">
        <f ca="1">OFFSET(Sprachen!A476,0,'Allg. Informationen'!$B$4-1,1,1)</f>
        <v>Vertrag für Nutzungsrecht dem Gesuch beilegen.
Falls weder Konzession noch ehaftes Recht, bitte im Bemerkungsfeld spezifizieren.</v>
      </c>
      <c r="I20" s="834"/>
      <c r="J20" s="834"/>
      <c r="K20" s="834"/>
      <c r="L20" s="834"/>
      <c r="M20" s="807"/>
      <c r="N20" s="807"/>
      <c r="O20" s="807"/>
      <c r="P20" s="807"/>
      <c r="Q20" s="807"/>
      <c r="R20" s="807"/>
      <c r="S20" s="807"/>
      <c r="T20" s="807"/>
      <c r="U20" s="807"/>
      <c r="V20" s="541"/>
      <c r="W20" s="297"/>
      <c r="X20" s="541" t="s">
        <v>185</v>
      </c>
      <c r="Y20" s="152"/>
      <c r="AA20" s="466">
        <f t="shared" si="1"/>
        <v>4</v>
      </c>
    </row>
    <row r="21" spans="1:27" ht="12.75" customHeight="1" x14ac:dyDescent="0.25">
      <c r="A21" s="139" t="str">
        <f t="shared" ca="1" si="0"/>
        <v>KW2 / 5</v>
      </c>
      <c r="B21" s="538" t="str">
        <f ca="1">OFFSET(Sprachen!A375,0,'Allg. Informationen'!$B$4-1,1,1)</f>
        <v>Datum der Vergabe des Nutzungsrechts</v>
      </c>
      <c r="C21" s="100" t="s">
        <v>46</v>
      </c>
      <c r="D21" s="544"/>
      <c r="E21" s="545"/>
      <c r="F21" s="545"/>
      <c r="G21" s="545"/>
      <c r="H21" s="841" t="str">
        <f ca="1">OFFSET(Sprachen!A477,0,'Allg. Informationen'!$B$4-1,1,1)</f>
        <v>Frühestes Ende bei zentralenspezifischen Unterschieden.</v>
      </c>
      <c r="I21" s="842"/>
      <c r="J21" s="842"/>
      <c r="K21" s="842"/>
      <c r="L21" s="843"/>
      <c r="M21" s="807"/>
      <c r="N21" s="807"/>
      <c r="O21" s="807"/>
      <c r="P21" s="807"/>
      <c r="Q21" s="807"/>
      <c r="R21" s="807"/>
      <c r="S21" s="807"/>
      <c r="T21" s="807"/>
      <c r="U21" s="807"/>
      <c r="V21" s="541"/>
      <c r="W21" s="297"/>
      <c r="X21" s="541" t="s">
        <v>185</v>
      </c>
      <c r="Y21" s="152"/>
      <c r="AA21" s="466">
        <f t="shared" si="1"/>
        <v>5</v>
      </c>
    </row>
    <row r="22" spans="1:27" ht="12.75" customHeight="1" x14ac:dyDescent="0.25">
      <c r="A22" s="139" t="str">
        <f t="shared" ca="1" si="0"/>
        <v>KW2 / 6</v>
      </c>
      <c r="B22" s="538" t="str">
        <f ca="1">OFFSET(Sprachen!A376,0,'Allg. Informationen'!$B$4-1,1,1)</f>
        <v>Ende des Nutzungsrechts</v>
      </c>
      <c r="C22" s="100" t="s">
        <v>46</v>
      </c>
      <c r="D22" s="544"/>
      <c r="E22" s="545"/>
      <c r="F22" s="545"/>
      <c r="G22" s="545"/>
      <c r="H22" s="826"/>
      <c r="I22" s="827"/>
      <c r="J22" s="827"/>
      <c r="K22" s="827"/>
      <c r="L22" s="844"/>
      <c r="M22" s="807"/>
      <c r="N22" s="807"/>
      <c r="O22" s="807"/>
      <c r="P22" s="807"/>
      <c r="Q22" s="807"/>
      <c r="R22" s="807"/>
      <c r="S22" s="807"/>
      <c r="T22" s="807"/>
      <c r="U22" s="807"/>
      <c r="V22" s="541"/>
      <c r="W22" s="297"/>
      <c r="X22" s="541" t="s">
        <v>185</v>
      </c>
      <c r="Y22" s="152" t="s">
        <v>602</v>
      </c>
      <c r="AA22" s="466">
        <f t="shared" si="1"/>
        <v>6</v>
      </c>
    </row>
    <row r="23" spans="1:27" x14ac:dyDescent="0.25">
      <c r="A23" s="139" t="str">
        <f t="shared" ca="1" si="0"/>
        <v>KW2 / 7</v>
      </c>
      <c r="B23" s="538" t="str">
        <f ca="1">OFFSET(Sprachen!A377,0,'Allg. Informationen'!$B$4-1,1,1)</f>
        <v>Anzahl Zentralen</v>
      </c>
      <c r="C23" s="100" t="s">
        <v>47</v>
      </c>
      <c r="D23" s="207"/>
      <c r="E23" s="350"/>
      <c r="F23" s="350"/>
      <c r="G23" s="350"/>
      <c r="H23" s="805"/>
      <c r="I23" s="805"/>
      <c r="J23" s="805"/>
      <c r="K23" s="805"/>
      <c r="L23" s="805"/>
      <c r="M23" s="837"/>
      <c r="N23" s="807"/>
      <c r="O23" s="807"/>
      <c r="P23" s="807"/>
      <c r="Q23" s="807"/>
      <c r="R23" s="807"/>
      <c r="S23" s="807"/>
      <c r="T23" s="807"/>
      <c r="U23" s="807"/>
      <c r="V23" s="541"/>
      <c r="W23" s="297"/>
      <c r="X23" s="541" t="s">
        <v>185</v>
      </c>
      <c r="Y23" s="152"/>
      <c r="AA23" s="466">
        <f t="shared" si="1"/>
        <v>7</v>
      </c>
    </row>
    <row r="24" spans="1:27" x14ac:dyDescent="0.25">
      <c r="A24" s="139" t="str">
        <f t="shared" ca="1" si="0"/>
        <v>KW2 / 8</v>
      </c>
      <c r="B24" s="538" t="str">
        <f ca="1">OFFSET(Sprachen!A378,0,'Allg. Informationen'!$B$4-1,1,1)</f>
        <v>Hoheitsanteil Schweiz</v>
      </c>
      <c r="C24" s="100" t="s">
        <v>4</v>
      </c>
      <c r="D24" s="546"/>
      <c r="E24" s="547"/>
      <c r="F24" s="547"/>
      <c r="G24" s="547"/>
      <c r="H24" s="805"/>
      <c r="I24" s="805"/>
      <c r="J24" s="805"/>
      <c r="K24" s="805"/>
      <c r="L24" s="805"/>
      <c r="M24" s="807"/>
      <c r="N24" s="807"/>
      <c r="O24" s="807"/>
      <c r="P24" s="807"/>
      <c r="Q24" s="807"/>
      <c r="R24" s="807"/>
      <c r="S24" s="807"/>
      <c r="T24" s="807"/>
      <c r="U24" s="807"/>
      <c r="V24" s="541"/>
      <c r="W24" s="297"/>
      <c r="X24" s="541" t="s">
        <v>185</v>
      </c>
      <c r="Y24" s="152"/>
      <c r="AA24" s="466">
        <f t="shared" si="1"/>
        <v>8</v>
      </c>
    </row>
    <row r="25" spans="1:27" x14ac:dyDescent="0.25">
      <c r="A25" s="139" t="str">
        <f t="shared" ca="1" si="0"/>
        <v>KW2 / 9</v>
      </c>
      <c r="B25" s="538" t="str">
        <f ca="1">OFFSET(Sprachen!A379,0,'Allg. Informationen'!$B$4-1,1,1)</f>
        <v>mittlere mechanische Bruttoleistung</v>
      </c>
      <c r="C25" s="100" t="s">
        <v>6</v>
      </c>
      <c r="D25" s="141">
        <f>D51</f>
        <v>0</v>
      </c>
      <c r="E25" s="351"/>
      <c r="F25" s="351"/>
      <c r="G25" s="351"/>
      <c r="H25" s="805"/>
      <c r="I25" s="805"/>
      <c r="J25" s="805"/>
      <c r="K25" s="805"/>
      <c r="L25" s="805"/>
      <c r="M25" s="807"/>
      <c r="N25" s="807"/>
      <c r="O25" s="807"/>
      <c r="P25" s="807"/>
      <c r="Q25" s="807"/>
      <c r="R25" s="807"/>
      <c r="S25" s="807"/>
      <c r="T25" s="807"/>
      <c r="U25" s="807"/>
      <c r="V25" s="548"/>
      <c r="W25" s="300"/>
      <c r="X25" s="548"/>
      <c r="Y25" s="548"/>
      <c r="AA25" s="466">
        <f t="shared" si="1"/>
        <v>9</v>
      </c>
    </row>
    <row r="26" spans="1:27" ht="33.75" customHeight="1" x14ac:dyDescent="0.25">
      <c r="A26" s="139" t="str">
        <f t="shared" ca="1" si="0"/>
        <v>KW2 / 10</v>
      </c>
      <c r="B26" s="159" t="str">
        <f ca="1">OFFSET(Sprachen!A380,0,'Allg. Informationen'!$B$4-1,1,1)</f>
        <v>Kantonales Wasserzinsregime</v>
      </c>
      <c r="C26" s="156" t="s">
        <v>370</v>
      </c>
      <c r="D26" s="549"/>
      <c r="E26" s="550"/>
      <c r="F26" s="550"/>
      <c r="G26" s="550"/>
      <c r="H26" s="834" t="str">
        <f ca="1">OFFSET(Sprachen!A478,0,'Allg. Informationen'!$B$4-1,1,1)</f>
        <v>Wasserzinssatz oder Bemessung aller äquivalenten kantonalen Abgaben angeben.</v>
      </c>
      <c r="I26" s="834"/>
      <c r="J26" s="834"/>
      <c r="K26" s="834"/>
      <c r="L26" s="834"/>
      <c r="M26" s="807"/>
      <c r="N26" s="807"/>
      <c r="O26" s="807"/>
      <c r="P26" s="807"/>
      <c r="Q26" s="807"/>
      <c r="R26" s="807"/>
      <c r="S26" s="807"/>
      <c r="T26" s="807"/>
      <c r="U26" s="807"/>
      <c r="V26" s="541"/>
      <c r="W26" s="297"/>
      <c r="X26" s="541" t="s">
        <v>185</v>
      </c>
      <c r="Y26" s="551" t="s">
        <v>185</v>
      </c>
      <c r="AA26" s="466">
        <f t="shared" si="1"/>
        <v>10</v>
      </c>
    </row>
    <row r="27" spans="1:27" x14ac:dyDescent="0.25">
      <c r="A27" s="139" t="str">
        <f t="shared" ca="1" si="0"/>
        <v>KW2 / 11</v>
      </c>
      <c r="B27" s="538" t="str">
        <f ca="1">OFFSET(Sprachen!A381,0,'Allg. Informationen'!$B$4-1,1,1)</f>
        <v>Installierte Turbinenleistung</v>
      </c>
      <c r="C27" s="100" t="s">
        <v>6</v>
      </c>
      <c r="D27" s="141">
        <f>D52</f>
        <v>0</v>
      </c>
      <c r="E27" s="351"/>
      <c r="F27" s="351"/>
      <c r="G27" s="351"/>
      <c r="H27" s="805"/>
      <c r="I27" s="805"/>
      <c r="J27" s="805"/>
      <c r="K27" s="805"/>
      <c r="L27" s="805"/>
      <c r="M27" s="807"/>
      <c r="N27" s="807"/>
      <c r="O27" s="807"/>
      <c r="P27" s="807"/>
      <c r="Q27" s="807"/>
      <c r="R27" s="807"/>
      <c r="S27" s="807"/>
      <c r="T27" s="807"/>
      <c r="U27" s="807"/>
      <c r="V27" s="548"/>
      <c r="W27" s="300"/>
      <c r="X27" s="548"/>
      <c r="Y27" s="548"/>
      <c r="AA27" s="466">
        <f t="shared" si="1"/>
        <v>11</v>
      </c>
    </row>
    <row r="28" spans="1:27" x14ac:dyDescent="0.25">
      <c r="A28" s="139" t="str">
        <f t="shared" ca="1" si="0"/>
        <v>KW2 / 12</v>
      </c>
      <c r="B28" s="538" t="str">
        <f ca="1">OFFSET(Sprachen!A382,0,'Allg. Informationen'!$B$4-1,1,1)</f>
        <v>Max. mögliche Leistung ab Generator</v>
      </c>
      <c r="C28" s="100" t="s">
        <v>6</v>
      </c>
      <c r="D28" s="141">
        <f>D53</f>
        <v>0</v>
      </c>
      <c r="E28" s="351"/>
      <c r="F28" s="351"/>
      <c r="G28" s="351"/>
      <c r="H28" s="805"/>
      <c r="I28" s="805"/>
      <c r="J28" s="805"/>
      <c r="K28" s="805"/>
      <c r="L28" s="805"/>
      <c r="M28" s="807"/>
      <c r="N28" s="807"/>
      <c r="O28" s="807"/>
      <c r="P28" s="807"/>
      <c r="Q28" s="807"/>
      <c r="R28" s="807"/>
      <c r="S28" s="807"/>
      <c r="T28" s="807"/>
      <c r="U28" s="807"/>
      <c r="V28" s="548"/>
      <c r="W28" s="300"/>
      <c r="X28" s="548"/>
      <c r="Y28" s="548"/>
      <c r="AA28" s="466">
        <f t="shared" si="1"/>
        <v>12</v>
      </c>
    </row>
    <row r="29" spans="1:27" hidden="1" x14ac:dyDescent="0.25">
      <c r="A29" s="139" t="str">
        <f t="shared" ca="1" si="0"/>
        <v>KW2 / 12-G</v>
      </c>
      <c r="B29" s="538" t="str">
        <f ca="1">OFFSET(Sprachen!A383,0,'Allg. Informationen'!$B$4-1,1,1)</f>
        <v>Max. mögliche Leistung ab Generator</v>
      </c>
      <c r="C29" s="100" t="s">
        <v>6</v>
      </c>
      <c r="D29" s="439"/>
      <c r="E29" s="351"/>
      <c r="F29" s="351"/>
      <c r="G29" s="351"/>
      <c r="H29" s="805"/>
      <c r="I29" s="805"/>
      <c r="J29" s="805"/>
      <c r="K29" s="805"/>
      <c r="L29" s="805"/>
      <c r="M29" s="807"/>
      <c r="N29" s="807"/>
      <c r="O29" s="807"/>
      <c r="P29" s="807"/>
      <c r="Q29" s="807"/>
      <c r="R29" s="807"/>
      <c r="S29" s="807"/>
      <c r="T29" s="807"/>
      <c r="U29" s="807"/>
      <c r="V29" s="548"/>
      <c r="W29" s="300"/>
      <c r="X29" s="548"/>
      <c r="Y29" s="548"/>
      <c r="AA29" s="424" t="s">
        <v>546</v>
      </c>
    </row>
    <row r="30" spans="1:27" x14ac:dyDescent="0.25">
      <c r="A30" s="139" t="str">
        <f t="shared" ca="1" si="0"/>
        <v>KW2 / 13</v>
      </c>
      <c r="B30" s="538" t="str">
        <f ca="1">OFFSET(Sprachen!A384,0,'Allg. Informationen'!$B$4-1,1,1)</f>
        <v>Bruttoproduktion Jahr 2023</v>
      </c>
      <c r="C30" s="100" t="s">
        <v>8</v>
      </c>
      <c r="D30" s="142">
        <f>D31+D32+D33</f>
        <v>0</v>
      </c>
      <c r="E30" s="352"/>
      <c r="F30" s="352"/>
      <c r="G30" s="352"/>
      <c r="H30" s="805"/>
      <c r="I30" s="805"/>
      <c r="J30" s="805"/>
      <c r="K30" s="805"/>
      <c r="L30" s="805"/>
      <c r="M30" s="807"/>
      <c r="N30" s="807"/>
      <c r="O30" s="807"/>
      <c r="P30" s="807"/>
      <c r="Q30" s="807"/>
      <c r="R30" s="807"/>
      <c r="S30" s="807"/>
      <c r="T30" s="807"/>
      <c r="U30" s="807"/>
      <c r="V30" s="548"/>
      <c r="W30" s="300"/>
      <c r="X30" s="548"/>
      <c r="Y30" s="548"/>
      <c r="AA30" s="466">
        <f>+AA28+1</f>
        <v>13</v>
      </c>
    </row>
    <row r="31" spans="1:27" ht="27.6" customHeight="1" x14ac:dyDescent="0.25">
      <c r="A31" s="139" t="str">
        <f t="shared" ca="1" si="0"/>
        <v>KW2 / 14</v>
      </c>
      <c r="B31" s="448" t="str">
        <f ca="1">OFFSET(Sprachen!A385,0,'Allg. Informationen'!$B$4-1,1,1)</f>
        <v>Eigenbedarf Strom (exkl. Pumpenergie)</v>
      </c>
      <c r="C31" s="100" t="s">
        <v>8</v>
      </c>
      <c r="D31" s="552"/>
      <c r="E31" s="553"/>
      <c r="F31" s="553"/>
      <c r="G31" s="553"/>
      <c r="H31" s="806" t="str">
        <f ca="1">OFFSET(Sprachen!A479,0,'Allg. Informationen'!$B$4-1,1,1)</f>
        <v>ist von Nettoproduktion abzuziehen</v>
      </c>
      <c r="I31" s="806"/>
      <c r="J31" s="806"/>
      <c r="K31" s="806"/>
      <c r="L31" s="806"/>
      <c r="M31" s="807"/>
      <c r="N31" s="807"/>
      <c r="O31" s="807"/>
      <c r="P31" s="807"/>
      <c r="Q31" s="807"/>
      <c r="R31" s="807"/>
      <c r="S31" s="807"/>
      <c r="T31" s="807"/>
      <c r="U31" s="807"/>
      <c r="V31" s="541"/>
      <c r="W31" s="297"/>
      <c r="X31" s="541" t="s">
        <v>185</v>
      </c>
      <c r="Y31" s="399"/>
      <c r="AA31" s="466">
        <f t="shared" si="1"/>
        <v>14</v>
      </c>
    </row>
    <row r="32" spans="1:27" x14ac:dyDescent="0.25">
      <c r="A32" s="139" t="str">
        <f t="shared" ca="1" si="0"/>
        <v>KW2 / 15</v>
      </c>
      <c r="B32" s="538" t="str">
        <f ca="1">OFFSET(Sprachen!A386,0,'Allg. Informationen'!$B$4-1,1,1)</f>
        <v>Trafo- und Leitungsverluste</v>
      </c>
      <c r="C32" s="100" t="s">
        <v>8</v>
      </c>
      <c r="D32" s="552"/>
      <c r="E32" s="553"/>
      <c r="F32" s="553"/>
      <c r="G32" s="553"/>
      <c r="H32" s="805" t="str">
        <f ca="1">OFFSET(Sprachen!A480,0,'Allg. Informationen'!$B$4-1,1,1)</f>
        <v>ist von Nettoproduktion abzuziehen</v>
      </c>
      <c r="I32" s="805"/>
      <c r="J32" s="805"/>
      <c r="K32" s="805"/>
      <c r="L32" s="805"/>
      <c r="M32" s="807"/>
      <c r="N32" s="807"/>
      <c r="O32" s="807"/>
      <c r="P32" s="807"/>
      <c r="Q32" s="807"/>
      <c r="R32" s="807"/>
      <c r="S32" s="807"/>
      <c r="T32" s="807"/>
      <c r="U32" s="807"/>
      <c r="V32" s="541"/>
      <c r="W32" s="297"/>
      <c r="X32" s="541" t="s">
        <v>185</v>
      </c>
      <c r="Y32" s="399"/>
      <c r="AA32" s="466">
        <f t="shared" si="1"/>
        <v>15</v>
      </c>
    </row>
    <row r="33" spans="1:27" ht="27" customHeight="1" x14ac:dyDescent="0.25">
      <c r="A33" s="139" t="str">
        <f t="shared" ca="1" si="0"/>
        <v>KW2 / 16</v>
      </c>
      <c r="B33" s="159" t="str">
        <f ca="1">OFFSET(Sprachen!A387,0,'Allg. Informationen'!$B$4-1,1,1)</f>
        <v>Nettoproduktion Jahr 2023</v>
      </c>
      <c r="C33" s="100" t="s">
        <v>8</v>
      </c>
      <c r="D33" s="142">
        <f>D55</f>
        <v>0</v>
      </c>
      <c r="E33" s="352"/>
      <c r="F33" s="352"/>
      <c r="G33" s="352"/>
      <c r="H33" s="835" t="str">
        <f ca="1">OFFSET(Sprachen!A481,0,'Allg. Informationen'!$B$4-1,1,1)</f>
        <v>Trafo- und Leitungsverluste sowie Eigenbedarf müssen abgezogen sein.</v>
      </c>
      <c r="I33" s="835"/>
      <c r="J33" s="835"/>
      <c r="K33" s="835"/>
      <c r="L33" s="835"/>
      <c r="M33" s="807"/>
      <c r="N33" s="807"/>
      <c r="O33" s="807"/>
      <c r="P33" s="807"/>
      <c r="Q33" s="807"/>
      <c r="R33" s="807"/>
      <c r="S33" s="807"/>
      <c r="T33" s="807"/>
      <c r="U33" s="807"/>
      <c r="V33" s="548"/>
      <c r="W33" s="300"/>
      <c r="X33" s="548"/>
      <c r="Y33" s="548"/>
      <c r="AA33" s="466">
        <f t="shared" si="1"/>
        <v>16</v>
      </c>
    </row>
    <row r="34" spans="1:27" ht="36" customHeight="1" x14ac:dyDescent="0.25">
      <c r="A34" s="139" t="str">
        <f t="shared" ca="1" si="0"/>
        <v>KW2 / 17a</v>
      </c>
      <c r="B34" s="448" t="str">
        <f ca="1">OFFSET(Sprachen!A388,0,'Allg. Informationen'!$B$4-1,1,1)</f>
        <v>Abgabe von Einstauersatz / Austauschenergie</v>
      </c>
      <c r="C34" s="100" t="s">
        <v>8</v>
      </c>
      <c r="D34" s="552"/>
      <c r="E34" s="553"/>
      <c r="F34" s="553"/>
      <c r="G34" s="553"/>
      <c r="H34" s="833" t="str">
        <f ca="1">OFFSET(Sprachen!A482,0,'Allg. Informationen'!$B$4-1,1,1)</f>
        <v>Angabe aller Energiemengen. Bitte bei mehreren Energiemengen, detaillierte Auflistung in A.5.xxx.7 auflisten und Summe übertragen.</v>
      </c>
      <c r="I34" s="833"/>
      <c r="J34" s="833"/>
      <c r="K34" s="833"/>
      <c r="L34" s="833"/>
      <c r="M34" s="807"/>
      <c r="N34" s="807"/>
      <c r="O34" s="807"/>
      <c r="P34" s="807"/>
      <c r="Q34" s="807"/>
      <c r="R34" s="807"/>
      <c r="S34" s="807"/>
      <c r="T34" s="807"/>
      <c r="U34" s="807"/>
      <c r="V34" s="541"/>
      <c r="W34" s="297"/>
      <c r="X34" s="541" t="s">
        <v>185</v>
      </c>
      <c r="Y34" s="551" t="s">
        <v>185</v>
      </c>
      <c r="AA34" s="520" t="s">
        <v>946</v>
      </c>
    </row>
    <row r="35" spans="1:27" s="531" customFormat="1" ht="39.6" x14ac:dyDescent="0.25">
      <c r="A35" s="449" t="str">
        <f t="shared" ca="1" si="0"/>
        <v>KW2 / 17b</v>
      </c>
      <c r="B35" s="428" t="str">
        <f ca="1">OFFSET(Sprachen!A389,0,'Allg. Informationen'!$B$4-1,1,1)</f>
        <v>Lieferant / Empfänger von Einstauersatz/Austauschenergie</v>
      </c>
      <c r="C35" s="674" t="s">
        <v>202</v>
      </c>
      <c r="D35" s="682"/>
      <c r="E35" s="554"/>
      <c r="F35" s="554"/>
      <c r="G35" s="554"/>
      <c r="H35" s="806" t="str">
        <f ca="1">OFFSET(Sprachen!A483,0,'Allg. Informationen'!$B$4-1,1,1)</f>
        <v>Lieferung von wem an wen?</v>
      </c>
      <c r="I35" s="806"/>
      <c r="J35" s="806"/>
      <c r="K35" s="806"/>
      <c r="L35" s="806"/>
      <c r="M35" s="807"/>
      <c r="N35" s="807"/>
      <c r="O35" s="807"/>
      <c r="P35" s="807"/>
      <c r="Q35" s="807"/>
      <c r="R35" s="807"/>
      <c r="S35" s="807"/>
      <c r="T35" s="807"/>
      <c r="U35" s="807"/>
      <c r="V35" s="541"/>
      <c r="W35" s="675"/>
      <c r="X35" s="541" t="s">
        <v>185</v>
      </c>
      <c r="Y35" s="551" t="s">
        <v>185</v>
      </c>
      <c r="AA35" s="522" t="s">
        <v>947</v>
      </c>
    </row>
    <row r="36" spans="1:27" ht="26.4" x14ac:dyDescent="0.25">
      <c r="A36" s="139" t="str">
        <f t="shared" ca="1" si="0"/>
        <v>KW2 / 19</v>
      </c>
      <c r="B36" s="428" t="str">
        <f ca="1">OFFSET(Sprachen!A390,0,'Allg. Informationen'!$B$4-1,1,1)</f>
        <v>Jahresenergie zur Verfügung der Energiebezüger</v>
      </c>
      <c r="C36" s="100" t="s">
        <v>8</v>
      </c>
      <c r="D36" s="142">
        <f>D34+D33</f>
        <v>0</v>
      </c>
      <c r="E36" s="352"/>
      <c r="F36" s="352"/>
      <c r="G36" s="352"/>
      <c r="H36" s="805"/>
      <c r="I36" s="805"/>
      <c r="J36" s="805"/>
      <c r="K36" s="805"/>
      <c r="L36" s="805"/>
      <c r="M36" s="807"/>
      <c r="N36" s="807"/>
      <c r="O36" s="807"/>
      <c r="P36" s="807"/>
      <c r="Q36" s="807"/>
      <c r="R36" s="807"/>
      <c r="S36" s="807"/>
      <c r="T36" s="807"/>
      <c r="U36" s="807"/>
      <c r="V36" s="548"/>
      <c r="W36" s="300"/>
      <c r="X36" s="548"/>
      <c r="Y36" s="548"/>
      <c r="AA36" s="422" t="s">
        <v>536</v>
      </c>
    </row>
    <row r="37" spans="1:27" ht="30.75" hidden="1" customHeight="1" x14ac:dyDescent="0.25">
      <c r="A37" s="139" t="str">
        <f t="shared" ca="1" si="0"/>
        <v>KW2 / 19-G</v>
      </c>
      <c r="B37" s="448" t="str">
        <f ca="1">OFFSET(Sprachen!A391,0,'Allg. Informationen'!$B$4-1,1,1)</f>
        <v>Jahresenergie zur Verfügung der Energiebezüger (Angabe Gesuchsteller)</v>
      </c>
      <c r="C37" s="100" t="s">
        <v>8</v>
      </c>
      <c r="D37" s="423"/>
      <c r="E37" s="352"/>
      <c r="F37" s="352"/>
      <c r="G37" s="352"/>
      <c r="H37" s="833" t="str">
        <f ca="1">OFFSET(Sprachen!A484,0,'Allg. Informationen'!$B$4-1,1,1)</f>
        <v>Zahl aus Position xxx / 19 einzutragen, kommuniziert durch Kraftwerksbevollmächtigter</v>
      </c>
      <c r="I37" s="833"/>
      <c r="J37" s="833"/>
      <c r="K37" s="833"/>
      <c r="L37" s="833"/>
      <c r="M37" s="807"/>
      <c r="N37" s="807"/>
      <c r="O37" s="807"/>
      <c r="P37" s="807"/>
      <c r="Q37" s="807"/>
      <c r="R37" s="807"/>
      <c r="S37" s="807"/>
      <c r="T37" s="807"/>
      <c r="U37" s="807"/>
      <c r="V37" s="548"/>
      <c r="W37" s="300"/>
      <c r="X37" s="548"/>
      <c r="Y37" s="548"/>
      <c r="AA37" s="422" t="s">
        <v>535</v>
      </c>
    </row>
    <row r="38" spans="1:27" ht="134.25" customHeight="1" x14ac:dyDescent="0.25">
      <c r="A38" s="139" t="str">
        <f t="shared" ca="1" si="0"/>
        <v>KW2 / 20</v>
      </c>
      <c r="B38" s="159" t="str">
        <f ca="1">OFFSET(Sprachen!A392,0,'Allg. Informationen'!$B$4-1,1,1)</f>
        <v>Eigentümerstruktur</v>
      </c>
      <c r="C38" s="100"/>
      <c r="D38" s="681"/>
      <c r="E38" s="349"/>
      <c r="F38" s="349"/>
      <c r="G38" s="349"/>
      <c r="H38" s="832"/>
      <c r="I38" s="832"/>
      <c r="J38" s="832"/>
      <c r="K38" s="832"/>
      <c r="L38" s="832"/>
      <c r="M38" s="807"/>
      <c r="N38" s="807"/>
      <c r="O38" s="807"/>
      <c r="P38" s="807"/>
      <c r="Q38" s="807"/>
      <c r="R38" s="807"/>
      <c r="S38" s="807"/>
      <c r="T38" s="807"/>
      <c r="U38" s="807"/>
      <c r="V38" s="541"/>
      <c r="W38" s="297"/>
      <c r="X38" s="541" t="s">
        <v>185</v>
      </c>
      <c r="Y38" s="152"/>
      <c r="AA38" s="466">
        <v>20</v>
      </c>
    </row>
    <row r="39" spans="1:27" ht="32.25" customHeight="1" x14ac:dyDescent="0.25">
      <c r="A39" s="139" t="str">
        <f t="shared" ca="1" si="0"/>
        <v>KW2 / 21</v>
      </c>
      <c r="B39" s="159" t="str">
        <f ca="1">OFFSET(Sprachen!A393,0,'Allg. Informationen'!$B$4-1,1,1)</f>
        <v>Struktur Energiebezug Kraftwerk</v>
      </c>
      <c r="C39" s="100"/>
      <c r="D39" s="193"/>
      <c r="E39" s="349"/>
      <c r="F39" s="349"/>
      <c r="G39" s="349"/>
      <c r="H39" s="834" t="str">
        <f ca="1">OFFSET(Sprachen!A485,0,'Allg. Informationen'!$B$4-1,1,1)</f>
        <v>Angabe aller Energiebezüger Kraftwerk; 
wenn leer = wie Eigentümerstruktur.</v>
      </c>
      <c r="I39" s="834"/>
      <c r="J39" s="834"/>
      <c r="K39" s="834"/>
      <c r="L39" s="834"/>
      <c r="M39" s="807"/>
      <c r="N39" s="807"/>
      <c r="O39" s="807"/>
      <c r="P39" s="807"/>
      <c r="Q39" s="807"/>
      <c r="R39" s="807"/>
      <c r="S39" s="807"/>
      <c r="T39" s="807"/>
      <c r="U39" s="807"/>
      <c r="V39" s="541"/>
      <c r="W39" s="297"/>
      <c r="X39" s="541" t="s">
        <v>185</v>
      </c>
      <c r="Y39" s="152"/>
      <c r="AA39" s="466">
        <f t="shared" si="1"/>
        <v>21</v>
      </c>
    </row>
    <row r="40" spans="1:27" x14ac:dyDescent="0.25">
      <c r="A40" s="139" t="str">
        <f t="shared" ca="1" si="0"/>
        <v>KW2 / 22</v>
      </c>
      <c r="B40" s="538" t="str">
        <f ca="1">OFFSET(Sprachen!A394,0,'Allg. Informationen'!$B$4-1,1,1)</f>
        <v>Anteil Energiebezug Gesuchsteller</v>
      </c>
      <c r="C40" s="100" t="s">
        <v>4</v>
      </c>
      <c r="D40" s="555"/>
      <c r="E40" s="556"/>
      <c r="F40" s="556"/>
      <c r="G40" s="556"/>
      <c r="H40" s="805"/>
      <c r="I40" s="805"/>
      <c r="J40" s="805"/>
      <c r="K40" s="805"/>
      <c r="L40" s="805"/>
      <c r="M40" s="807"/>
      <c r="N40" s="807"/>
      <c r="O40" s="807"/>
      <c r="P40" s="807"/>
      <c r="Q40" s="807"/>
      <c r="R40" s="807"/>
      <c r="S40" s="807"/>
      <c r="T40" s="807"/>
      <c r="U40" s="807"/>
      <c r="V40" s="541"/>
      <c r="W40" s="297"/>
      <c r="X40" s="541" t="s">
        <v>185</v>
      </c>
      <c r="Y40" s="152"/>
      <c r="AA40" s="466">
        <f t="shared" si="1"/>
        <v>22</v>
      </c>
    </row>
    <row r="41" spans="1:27" x14ac:dyDescent="0.25">
      <c r="A41" s="139" t="str">
        <f t="shared" ca="1" si="0"/>
        <v>KW2 / 23</v>
      </c>
      <c r="B41" s="538" t="str">
        <f ca="1">OFFSET(Sprachen!A395,0,'Allg. Informationen'!$B$4-1,1,1)</f>
        <v>Jahresenergie Anteil Gesuchsteller</v>
      </c>
      <c r="C41" s="100" t="s">
        <v>8</v>
      </c>
      <c r="D41" s="143">
        <f>IF(D5="Ja/Oui/Si",D36*D40,D37*D40)</f>
        <v>0</v>
      </c>
      <c r="E41" s="353"/>
      <c r="F41" s="353"/>
      <c r="G41" s="353"/>
      <c r="H41" s="805"/>
      <c r="I41" s="805"/>
      <c r="J41" s="805"/>
      <c r="K41" s="805"/>
      <c r="L41" s="805"/>
      <c r="M41" s="807"/>
      <c r="N41" s="807"/>
      <c r="O41" s="807"/>
      <c r="P41" s="807"/>
      <c r="Q41" s="807"/>
      <c r="R41" s="807"/>
      <c r="S41" s="807"/>
      <c r="T41" s="807"/>
      <c r="U41" s="807"/>
      <c r="V41" s="541"/>
      <c r="W41" s="297"/>
      <c r="X41" s="541" t="s">
        <v>185</v>
      </c>
      <c r="Y41" s="152"/>
      <c r="AA41" s="466">
        <v>23</v>
      </c>
    </row>
    <row r="42" spans="1:27" ht="37.5" customHeight="1" x14ac:dyDescent="0.25">
      <c r="A42" s="139" t="str">
        <f t="shared" ca="1" si="0"/>
        <v>KW2 / 24</v>
      </c>
      <c r="B42" s="159" t="str">
        <f ca="1">OFFSET(Sprachen!A396,0,'Allg. Informationen'!$B$4-1,1,1)</f>
        <v>Bezug Gesuchsteller zum Kraftwerk</v>
      </c>
      <c r="C42" s="100"/>
      <c r="D42" s="194"/>
      <c r="E42" s="557"/>
      <c r="F42" s="557"/>
      <c r="G42" s="557"/>
      <c r="H42" s="833" t="str">
        <f ca="1">OFFSET(Sprachen!A486,0,'Allg. Informationen'!$B$4-1,1,1)</f>
        <v>Abnahmevertrag und Bestätgigung der Riskotragung von Betreiber und Eigentümer / Partner in Anhang beilegen</v>
      </c>
      <c r="I42" s="833"/>
      <c r="J42" s="833"/>
      <c r="K42" s="833"/>
      <c r="L42" s="833"/>
      <c r="M42" s="807"/>
      <c r="N42" s="807"/>
      <c r="O42" s="807"/>
      <c r="P42" s="807"/>
      <c r="Q42" s="807"/>
      <c r="R42" s="807"/>
      <c r="S42" s="807"/>
      <c r="T42" s="807"/>
      <c r="U42" s="807"/>
      <c r="V42" s="541"/>
      <c r="W42" s="297"/>
      <c r="X42" s="541" t="s">
        <v>185</v>
      </c>
      <c r="Y42" s="558"/>
      <c r="AA42" s="466">
        <v>24</v>
      </c>
    </row>
    <row r="43" spans="1:27" ht="30.75" customHeight="1" x14ac:dyDescent="0.25">
      <c r="A43" s="139" t="str">
        <f t="shared" ca="1" si="0"/>
        <v>KW2 / 25</v>
      </c>
      <c r="B43" s="159" t="str">
        <f ca="1">OFFSET(Sprachen!A397,0,'Allg. Informationen'!$B$4-1,1,1)</f>
        <v>Geschäftsperiode</v>
      </c>
      <c r="C43" s="100"/>
      <c r="D43" s="144">
        <f ca="1">C119</f>
        <v>0</v>
      </c>
      <c r="E43" s="354"/>
      <c r="F43" s="354"/>
      <c r="G43" s="354"/>
      <c r="H43" s="833" t="str">
        <f ca="1">OFFSET(Sprachen!A487,0,'Allg. Informationen'!$B$4-1,1,1)</f>
        <v>Nur Kalenderjahr oder hydrologisches Jahr (1. Okt. – 30. ‎Sept.) möglich, für alle Zentralen ‎gleich.</v>
      </c>
      <c r="I43" s="833"/>
      <c r="J43" s="833"/>
      <c r="K43" s="833"/>
      <c r="L43" s="833"/>
      <c r="M43" s="807"/>
      <c r="N43" s="807"/>
      <c r="O43" s="807"/>
      <c r="P43" s="807"/>
      <c r="Q43" s="807"/>
      <c r="R43" s="807"/>
      <c r="S43" s="807"/>
      <c r="T43" s="807"/>
      <c r="U43" s="807"/>
      <c r="V43" s="541"/>
      <c r="W43" s="297"/>
      <c r="X43" s="541" t="s">
        <v>185</v>
      </c>
      <c r="Y43" s="558"/>
      <c r="AA43" s="466">
        <f t="shared" si="1"/>
        <v>25</v>
      </c>
    </row>
    <row r="44" spans="1:27" x14ac:dyDescent="0.25">
      <c r="A44" s="139" t="str">
        <f t="shared" ca="1" si="0"/>
        <v>KW2 / 26</v>
      </c>
      <c r="B44" s="538" t="str">
        <f ca="1">OFFSET(Sprachen!A398,0,'Allg. Informationen'!$B$4-1,1,1)</f>
        <v>Datum testierter Einzelabschluss Kraftwerk</v>
      </c>
      <c r="C44" s="100"/>
      <c r="D44" s="195"/>
      <c r="E44" s="355"/>
      <c r="F44" s="355"/>
      <c r="G44" s="355"/>
      <c r="H44" s="806" t="str">
        <f ca="1">OFFSET(Sprachen!A488,0,'Allg. Informationen'!$B$4-1,1,1)</f>
        <v>Einzelabschluss Kraftwerk in Anhang beilegen.</v>
      </c>
      <c r="I44" s="806"/>
      <c r="J44" s="806"/>
      <c r="K44" s="806"/>
      <c r="L44" s="806"/>
      <c r="M44" s="807"/>
      <c r="N44" s="807"/>
      <c r="O44" s="807"/>
      <c r="P44" s="807"/>
      <c r="Q44" s="807"/>
      <c r="R44" s="807"/>
      <c r="S44" s="807"/>
      <c r="T44" s="807"/>
      <c r="U44" s="807"/>
      <c r="V44" s="541"/>
      <c r="W44" s="297"/>
      <c r="X44" s="541" t="s">
        <v>185</v>
      </c>
      <c r="Y44" s="152"/>
      <c r="AA44" s="466">
        <f t="shared" si="1"/>
        <v>26</v>
      </c>
    </row>
    <row r="45" spans="1:27" x14ac:dyDescent="0.25">
      <c r="A45" s="139" t="str">
        <f t="shared" ca="1" si="0"/>
        <v>KW2 / 27</v>
      </c>
      <c r="B45" s="538" t="str">
        <f ca="1">OFFSET(Sprachen!A399,0,'Allg. Informationen'!$B$4-1,1,1)</f>
        <v>Rechnungslegungsstandard</v>
      </c>
      <c r="C45" s="145"/>
      <c r="D45" s="559"/>
      <c r="E45" s="560"/>
      <c r="F45" s="560"/>
      <c r="G45" s="560"/>
      <c r="H45" s="858"/>
      <c r="I45" s="858"/>
      <c r="J45" s="858"/>
      <c r="K45" s="858"/>
      <c r="L45" s="858"/>
      <c r="M45" s="807"/>
      <c r="N45" s="807"/>
      <c r="O45" s="807"/>
      <c r="P45" s="807"/>
      <c r="Q45" s="807"/>
      <c r="R45" s="807"/>
      <c r="S45" s="807"/>
      <c r="T45" s="807"/>
      <c r="U45" s="807"/>
      <c r="V45" s="541"/>
      <c r="W45" s="297"/>
      <c r="X45" s="541" t="s">
        <v>185</v>
      </c>
      <c r="Y45" s="152"/>
      <c r="AA45" s="466">
        <f t="shared" si="1"/>
        <v>27</v>
      </c>
    </row>
    <row r="46" spans="1:27" ht="15.6" x14ac:dyDescent="0.3">
      <c r="A46" s="146"/>
      <c r="B46" s="147"/>
      <c r="C46" s="147"/>
      <c r="D46" s="147"/>
      <c r="E46" s="147"/>
      <c r="F46" s="147"/>
      <c r="G46" s="147"/>
      <c r="H46" s="147"/>
      <c r="I46" s="147"/>
      <c r="J46" s="147"/>
      <c r="K46" s="147"/>
      <c r="L46" s="147"/>
      <c r="M46" s="147"/>
      <c r="N46" s="147"/>
      <c r="O46" s="147"/>
      <c r="P46" s="147"/>
      <c r="Q46" s="147"/>
      <c r="R46" s="147"/>
      <c r="S46" s="147"/>
      <c r="T46" s="147"/>
      <c r="U46" s="147"/>
      <c r="V46" s="147"/>
      <c r="W46" s="561"/>
      <c r="X46" s="147"/>
      <c r="Y46" s="147"/>
      <c r="Z46" s="562"/>
    </row>
    <row r="47" spans="1:27" ht="26.4" x14ac:dyDescent="0.25">
      <c r="A47" s="139"/>
      <c r="B47" s="148" t="str">
        <f ca="1">OFFSET(Sprachen!A400,0,'Allg. Informationen'!$B$4-1,1,1)</f>
        <v>A2. Angaben zu den Zentralen</v>
      </c>
      <c r="C47" s="100"/>
      <c r="D47" s="100"/>
      <c r="E47" s="356"/>
      <c r="F47" s="356"/>
      <c r="G47" s="356"/>
      <c r="H47" s="673" t="str">
        <f ca="1">OFFSET(Sprachen!A336,0,'Allg. Informationen'!$B$4-1,1,1)</f>
        <v>Zentrale 1</v>
      </c>
      <c r="I47" s="673" t="str">
        <f ca="1">OFFSET(Sprachen!A337,0,'Allg. Informationen'!$B$4-1,1,1)</f>
        <v>Zentrale 2</v>
      </c>
      <c r="J47" s="673" t="str">
        <f ca="1">OFFSET(Sprachen!A338,0,'Allg. Informationen'!$B$4-1,1,1)</f>
        <v>Zentrale 3</v>
      </c>
      <c r="K47" s="673" t="str">
        <f ca="1">OFFSET(Sprachen!A339,0,'Allg. Informationen'!$B$4-1,1,1)</f>
        <v>Zentrale 4</v>
      </c>
      <c r="L47" s="673" t="str">
        <f ca="1">OFFSET(Sprachen!A340,0,'Allg. Informationen'!$B$4-1,1,1)</f>
        <v>Zentrale 5</v>
      </c>
      <c r="M47" s="673" t="str">
        <f ca="1">OFFSET(Sprachen!A341,0,'Allg. Informationen'!$B$4-1,1,1)</f>
        <v>Zentrale 6</v>
      </c>
      <c r="N47" s="673" t="str">
        <f ca="1">OFFSET(Sprachen!A342,0,'Allg. Informationen'!$B$4-1,1,1)</f>
        <v>Zentrale 7</v>
      </c>
      <c r="O47" s="673" t="str">
        <f ca="1">OFFSET(Sprachen!A343,0,'Allg. Informationen'!$B$4-1,1,1)</f>
        <v>Zentrale 8</v>
      </c>
      <c r="P47" s="673" t="str">
        <f ca="1">OFFSET(Sprachen!A344,0,'Allg. Informationen'!$B$4-1,1,1)</f>
        <v>Zentrale 9</v>
      </c>
      <c r="Q47" s="673" t="str">
        <f ca="1">OFFSET(Sprachen!A345,0,'Allg. Informationen'!$B$4-1,1,1)</f>
        <v>Zentrale 10</v>
      </c>
      <c r="R47" s="830" t="str">
        <f ca="1">H12</f>
        <v>Anmerkungen BFE</v>
      </c>
      <c r="S47" s="831"/>
      <c r="T47" s="676" t="str">
        <f ca="1">M12</f>
        <v>Bemerkungen Gesuchsteller</v>
      </c>
      <c r="U47" s="677"/>
      <c r="V47" s="450" t="str">
        <f ca="1">V12</f>
        <v>Prüfung auf Plausibilität</v>
      </c>
      <c r="W47" s="450" t="str">
        <f t="shared" ref="W47:Y47" ca="1" si="2">W12</f>
        <v>Bemerkungen Plausibilität</v>
      </c>
      <c r="X47" s="450" t="str">
        <f t="shared" ca="1" si="2"/>
        <v>Materielle Prüfung</v>
      </c>
      <c r="Y47" s="450" t="str">
        <f t="shared" ca="1" si="2"/>
        <v>Bemerkungen Materielle Prüfung</v>
      </c>
      <c r="Z47" s="562"/>
    </row>
    <row r="48" spans="1:27" ht="81.75" customHeight="1" x14ac:dyDescent="0.25">
      <c r="A48" s="139" t="str">
        <f t="shared" ref="A48:A59" ca="1" si="3">CONCATENATE($A$2," / ",AA48)</f>
        <v>KW2 / 28</v>
      </c>
      <c r="B48" s="150" t="str">
        <f ca="1">OFFSET(Sprachen!A401,0,'Allg. Informationen'!$B$4-1,1,1)</f>
        <v>Name Zentrale (oder Einzelanlage im Sinne von Art. 88 EnFV)</v>
      </c>
      <c r="C48" s="100"/>
      <c r="D48" s="388"/>
      <c r="E48" s="356"/>
      <c r="F48" s="356"/>
      <c r="G48" s="356"/>
      <c r="H48" s="635">
        <f ca="1">IFERROR(IF($D$5="Nein","-",VLOOKUP(H$47,E_prod_Eingabe!$A$10:$AA$19,HLOOKUP($A$2,E_prod_Eingabe!$C$5:$AS$6,2,FALSE)+2,FALSE)),"")</f>
        <v>0</v>
      </c>
      <c r="I48" s="635">
        <f ca="1">IFERROR(IF($D$5="Nein","-",VLOOKUP(I$47,E_prod_Eingabe!$A$10:$AA$19,HLOOKUP($A$2,E_prod_Eingabe!$C$5:$AS$6,2,FALSE)+2,FALSE)),"")</f>
        <v>0</v>
      </c>
      <c r="J48" s="635">
        <f ca="1">IFERROR(IF($D$5="Nein","-",VLOOKUP(J$47,E_prod_Eingabe!$A$10:$AA$19,HLOOKUP($A$2,E_prod_Eingabe!$C$5:$AS$6,2,FALSE)+2,FALSE)),"")</f>
        <v>0</v>
      </c>
      <c r="K48" s="635">
        <f ca="1">IFERROR(IF($D$5="Nein","-",VLOOKUP(K$47,E_prod_Eingabe!$A$10:$AA$19,HLOOKUP($A$2,E_prod_Eingabe!$C$5:$AS$6,2,FALSE)+2,FALSE)),"")</f>
        <v>0</v>
      </c>
      <c r="L48" s="635">
        <f ca="1">IFERROR(IF($D$5="Nein","-",VLOOKUP(L$47,E_prod_Eingabe!$A$10:$AA$19,HLOOKUP($A$2,E_prod_Eingabe!$C$5:$AS$6,2,FALSE)+2,FALSE)),"")</f>
        <v>0</v>
      </c>
      <c r="M48" s="635">
        <f ca="1">IFERROR(IF($D$5="Nein","-",VLOOKUP(M$47,E_prod_Eingabe!$A$10:$AA$19,HLOOKUP($A$2,E_prod_Eingabe!$C$5:$AS$6,2,FALSE)+2,FALSE)),"")</f>
        <v>0</v>
      </c>
      <c r="N48" s="635">
        <f ca="1">IFERROR(IF($D$5="Nein","-",VLOOKUP(N$47,E_prod_Eingabe!$A$10:$AA$19,HLOOKUP($A$2,E_prod_Eingabe!$C$5:$AS$6,2,FALSE)+2,FALSE)),"")</f>
        <v>0</v>
      </c>
      <c r="O48" s="635">
        <f ca="1">IFERROR(IF($D$5="Nein","-",VLOOKUP(O$47,E_prod_Eingabe!$A$10:$AA$19,HLOOKUP($A$2,E_prod_Eingabe!$C$5:$AS$6,2,FALSE)+2,FALSE)),"")</f>
        <v>0</v>
      </c>
      <c r="P48" s="635">
        <f ca="1">IFERROR(IF($D$5="Nein","-",VLOOKUP(P$47,E_prod_Eingabe!$A$10:$AA$19,HLOOKUP($A$2,E_prod_Eingabe!$C$5:$AS$6,2,FALSE)+2,FALSE)),"")</f>
        <v>0</v>
      </c>
      <c r="Q48" s="635">
        <f ca="1">IFERROR(IF($D$5="Nein","-",VLOOKUP(Q$47,E_prod_Eingabe!$A$10:$AA$19,HLOOKUP($A$2,E_prod_Eingabe!$C$5:$AS$6,2,FALSE)+2,FALSE)),"")</f>
        <v>0</v>
      </c>
      <c r="R48" s="867" t="str">
        <f ca="1">OFFSET(Sprachen!A491,0,'Allg. Informationen'!$B$4-1,1,1)</f>
        <v>Vertrag für Nutzungsrecht beilegen.</v>
      </c>
      <c r="S48" s="868"/>
      <c r="T48" s="828"/>
      <c r="U48" s="829"/>
      <c r="V48" s="541"/>
      <c r="W48" s="297"/>
      <c r="X48" s="541" t="s">
        <v>185</v>
      </c>
      <c r="Y48" s="152"/>
      <c r="Z48" s="562"/>
      <c r="AA48" s="466">
        <f>+AA45+1</f>
        <v>28</v>
      </c>
    </row>
    <row r="49" spans="1:27" x14ac:dyDescent="0.25">
      <c r="A49" s="139" t="str">
        <f t="shared" ca="1" si="3"/>
        <v>KW2 / 29</v>
      </c>
      <c r="B49" s="136" t="str">
        <f ca="1">OFFSET(Sprachen!A402,0,'Allg. Informationen'!$B$4-1,1,1)</f>
        <v>Nr. Zentrale aus WASTA</v>
      </c>
      <c r="C49" s="100"/>
      <c r="D49" s="388"/>
      <c r="E49" s="356"/>
      <c r="F49" s="356"/>
      <c r="G49" s="356"/>
      <c r="H49" s="193"/>
      <c r="I49" s="193"/>
      <c r="J49" s="193"/>
      <c r="K49" s="193"/>
      <c r="L49" s="193"/>
      <c r="M49" s="193"/>
      <c r="N49" s="563"/>
      <c r="O49" s="563"/>
      <c r="P49" s="563"/>
      <c r="Q49" s="563"/>
      <c r="R49" s="859"/>
      <c r="S49" s="860"/>
      <c r="T49" s="828"/>
      <c r="U49" s="829"/>
      <c r="V49" s="541"/>
      <c r="W49" s="297"/>
      <c r="X49" s="541" t="s">
        <v>185</v>
      </c>
      <c r="Y49" s="152"/>
      <c r="Z49" s="562"/>
      <c r="AA49" s="466">
        <f>+AA48+1</f>
        <v>29</v>
      </c>
    </row>
    <row r="50" spans="1:27" ht="26.4" x14ac:dyDescent="0.25">
      <c r="A50" s="139" t="str">
        <f t="shared" ca="1" si="3"/>
        <v>KW2 / 30</v>
      </c>
      <c r="B50" s="136" t="str">
        <f ca="1">OFFSET(Sprachen!A403,0,'Allg. Informationen'!$B$4-1,1,1)</f>
        <v>Hydraulische Verknüpfung und gemeinsame Optimierung vorhanden</v>
      </c>
      <c r="C50" s="100" t="str">
        <f ca="1">OFFSET(Sprachen!A404,0,'Allg. Informationen'!$B$4-1,1,1)</f>
        <v>[Ja/Nein]</v>
      </c>
      <c r="D50" s="153"/>
      <c r="E50" s="357"/>
      <c r="F50" s="357"/>
      <c r="G50" s="357"/>
      <c r="H50" s="564"/>
      <c r="I50" s="564"/>
      <c r="J50" s="564"/>
      <c r="K50" s="564"/>
      <c r="L50" s="564"/>
      <c r="M50" s="564"/>
      <c r="N50" s="564"/>
      <c r="O50" s="564"/>
      <c r="P50" s="564"/>
      <c r="Q50" s="564"/>
      <c r="R50" s="824" t="str">
        <f ca="1">OFFSET(Sprachen!A492,0,'Allg. Informationen'!$B$4-1,1,1)</f>
        <v>Plan der Kraftwerksanlage beilegen.</v>
      </c>
      <c r="S50" s="825"/>
      <c r="T50" s="828"/>
      <c r="U50" s="829"/>
      <c r="V50" s="541"/>
      <c r="W50" s="297"/>
      <c r="X50" s="541" t="s">
        <v>185</v>
      </c>
      <c r="Y50" s="565"/>
      <c r="Z50" s="562"/>
      <c r="AA50" s="466">
        <f t="shared" ref="AA50:AA57" si="4">+AA49+1</f>
        <v>30</v>
      </c>
    </row>
    <row r="51" spans="1:27" x14ac:dyDescent="0.25">
      <c r="A51" s="139" t="str">
        <f t="shared" ca="1" si="3"/>
        <v>KW2 / 31</v>
      </c>
      <c r="B51" s="136" t="str">
        <f ca="1">OFFSET(Sprachen!A405,0,'Allg. Informationen'!$B$4-1,1,1)</f>
        <v>mittlere mechanische Bruttoleistung</v>
      </c>
      <c r="C51" s="100" t="s">
        <v>6</v>
      </c>
      <c r="D51" s="646">
        <f>SUMIF($H$50:$Q$50,"Ja",H51:Q51)+SUMIF($H$50:$Q$50,"Oui",H51:Q51)+SUMIF($H$50:$Q$50,"Si",H51:Q51)</f>
        <v>0</v>
      </c>
      <c r="E51" s="351"/>
      <c r="F51" s="351"/>
      <c r="G51" s="351"/>
      <c r="H51" s="566"/>
      <c r="I51" s="566"/>
      <c r="J51" s="566"/>
      <c r="K51" s="566"/>
      <c r="L51" s="566"/>
      <c r="M51" s="566"/>
      <c r="N51" s="566"/>
      <c r="O51" s="566"/>
      <c r="P51" s="566"/>
      <c r="Q51" s="566"/>
      <c r="R51" s="859"/>
      <c r="S51" s="860"/>
      <c r="T51" s="828"/>
      <c r="U51" s="829"/>
      <c r="V51" s="541"/>
      <c r="W51" s="297"/>
      <c r="X51" s="541" t="s">
        <v>185</v>
      </c>
      <c r="Y51" s="565" t="s">
        <v>185</v>
      </c>
      <c r="Z51" s="562"/>
      <c r="AA51" s="466">
        <f t="shared" si="4"/>
        <v>31</v>
      </c>
    </row>
    <row r="52" spans="1:27" x14ac:dyDescent="0.25">
      <c r="A52" s="139" t="str">
        <f t="shared" ca="1" si="3"/>
        <v>KW2 / 32</v>
      </c>
      <c r="B52" s="136" t="str">
        <f ca="1">OFFSET(Sprachen!A406,0,'Allg. Informationen'!$B$4-1,1,1)</f>
        <v>Installierte Turbinenleistung</v>
      </c>
      <c r="C52" s="100" t="s">
        <v>6</v>
      </c>
      <c r="D52" s="646">
        <f>SUMIF($H$50:$Q$50,"Ja",H52:Q52)+SUMIF($H$50:$Q$50,"Oui",H52:Q52)+SUMIF($H$50:$Q$50,"Si",H52:Q52)</f>
        <v>0</v>
      </c>
      <c r="E52" s="351"/>
      <c r="F52" s="351"/>
      <c r="G52" s="351"/>
      <c r="H52" s="566"/>
      <c r="I52" s="566"/>
      <c r="J52" s="566"/>
      <c r="K52" s="566"/>
      <c r="L52" s="566"/>
      <c r="M52" s="566"/>
      <c r="N52" s="566"/>
      <c r="O52" s="566"/>
      <c r="P52" s="566"/>
      <c r="Q52" s="566"/>
      <c r="R52" s="859"/>
      <c r="S52" s="860"/>
      <c r="T52" s="828"/>
      <c r="U52" s="829"/>
      <c r="V52" s="541"/>
      <c r="W52" s="297"/>
      <c r="X52" s="541" t="s">
        <v>185</v>
      </c>
      <c r="Y52" s="152"/>
      <c r="Z52" s="562"/>
      <c r="AA52" s="466">
        <f t="shared" si="4"/>
        <v>32</v>
      </c>
    </row>
    <row r="53" spans="1:27" x14ac:dyDescent="0.25">
      <c r="A53" s="139" t="str">
        <f t="shared" ca="1" si="3"/>
        <v>KW2 / 33</v>
      </c>
      <c r="B53" s="136" t="str">
        <f ca="1">OFFSET(Sprachen!A407,0,'Allg. Informationen'!$B$4-1,1,1)</f>
        <v>Max. mögliche Leistung ab Generator</v>
      </c>
      <c r="C53" s="100" t="s">
        <v>6</v>
      </c>
      <c r="D53" s="646">
        <f>SUMIF($H$50:$Q$50,"Ja",H53:Q53)+SUMIF($H$50:$Q$50,"Oui",H53:Q53)+SUMIF($H$50:$Q$50,"Si",H53:Q53)</f>
        <v>0</v>
      </c>
      <c r="E53" s="351"/>
      <c r="F53" s="351"/>
      <c r="G53" s="351"/>
      <c r="H53" s="566"/>
      <c r="I53" s="566"/>
      <c r="J53" s="566"/>
      <c r="K53" s="566"/>
      <c r="L53" s="566"/>
      <c r="M53" s="566"/>
      <c r="N53" s="566"/>
      <c r="O53" s="566"/>
      <c r="P53" s="566"/>
      <c r="Q53" s="566"/>
      <c r="R53" s="859"/>
      <c r="S53" s="860"/>
      <c r="T53" s="828"/>
      <c r="U53" s="829"/>
      <c r="V53" s="541"/>
      <c r="W53" s="297"/>
      <c r="X53" s="541" t="s">
        <v>185</v>
      </c>
      <c r="Y53" s="152"/>
      <c r="Z53" s="562"/>
      <c r="AA53" s="466">
        <f t="shared" si="4"/>
        <v>33</v>
      </c>
    </row>
    <row r="54" spans="1:27" ht="31.5" customHeight="1" x14ac:dyDescent="0.25">
      <c r="A54" s="139" t="str">
        <f t="shared" ca="1" si="3"/>
        <v>KW2 / 34</v>
      </c>
      <c r="B54" s="136" t="str">
        <f ca="1">OFFSET(Sprachen!A408,0,'Allg. Informationen'!$B$4-1,1,1)</f>
        <v>Nettoproduktion alle Zentralen</v>
      </c>
      <c r="C54" s="100" t="s">
        <v>8</v>
      </c>
      <c r="D54" s="647">
        <f ca="1">IFERROR(SUM(H54:Q54),"")</f>
        <v>0</v>
      </c>
      <c r="E54" s="358"/>
      <c r="F54" s="358"/>
      <c r="G54" s="358"/>
      <c r="H54" s="154">
        <f ca="1">IFERROR(IF($D$5="Nein/Non/No","-",VLOOKUP(H$47,E_prod_Eingabe!$A$21:$AA$30,HLOOKUP($A$2,E_prod_Eingabe!$C$5:$AS$6,2,FALSE)+2,FALSE)),"")</f>
        <v>0</v>
      </c>
      <c r="I54" s="154">
        <f ca="1">IFERROR(IF($D$5="Nein/Non/No","-",VLOOKUP(I$47,E_prod_Eingabe!$A$21:$AA$30,HLOOKUP($A$2,E_prod_Eingabe!$C$5:$AS$6,2,FALSE)+2,FALSE)),"")</f>
        <v>0</v>
      </c>
      <c r="J54" s="154">
        <f ca="1">IFERROR(IF($D$5="Nein/Non/No","-",VLOOKUP(J$47,E_prod_Eingabe!$A$21:$AA$30,HLOOKUP($A$2,E_prod_Eingabe!$C$5:$AS$6,2,FALSE)+2,FALSE)),"")</f>
        <v>0</v>
      </c>
      <c r="K54" s="154">
        <f ca="1">IFERROR(IF($D$5="Nein/Non/No","-",VLOOKUP(K$47,E_prod_Eingabe!$A$21:$AA$30,HLOOKUP($A$2,E_prod_Eingabe!$C$5:$AS$6,2,FALSE)+2,FALSE)),"")</f>
        <v>0</v>
      </c>
      <c r="L54" s="154">
        <f ca="1">IFERROR(IF($D$5="Nein/Non/No","-",VLOOKUP(L$47,E_prod_Eingabe!$A$21:$AA$30,HLOOKUP($A$2,E_prod_Eingabe!$C$5:$AS$6,2,FALSE)+2,FALSE)),"")</f>
        <v>0</v>
      </c>
      <c r="M54" s="154">
        <f ca="1">IFERROR(IF($D$5="Nein/Non/No","-",VLOOKUP(M$47,E_prod_Eingabe!$A$21:$AA$30,HLOOKUP($A$2,E_prod_Eingabe!$C$5:$AS$6,2,FALSE)+2,FALSE)),"")</f>
        <v>0</v>
      </c>
      <c r="N54" s="154">
        <f ca="1">IFERROR(IF($D$5="Nein/Non/No","-",VLOOKUP(N$47,E_prod_Eingabe!$A$21:$AA$30,HLOOKUP($A$2,E_prod_Eingabe!$C$5:$AS$6,2,FALSE)+2,FALSE)),"")</f>
        <v>0</v>
      </c>
      <c r="O54" s="154">
        <f ca="1">IFERROR(IF($D$5="Nein/Non/No","-",VLOOKUP(O$47,E_prod_Eingabe!$A$21:$AA$30,HLOOKUP($A$2,E_prod_Eingabe!$C$5:$AS$6,2,FALSE)+2,FALSE)),"")</f>
        <v>0</v>
      </c>
      <c r="P54" s="154">
        <f ca="1">IFERROR(IF($D$5="Nein/Non/No","-",VLOOKUP(P$47,E_prod_Eingabe!$A$21:$AA$30,HLOOKUP($A$2,E_prod_Eingabe!$C$5:$AS$6,2,FALSE)+2,FALSE)),"")</f>
        <v>0</v>
      </c>
      <c r="Q54" s="154">
        <f ca="1">IFERROR(IF($D$5="Nein/Non/No","-",VLOOKUP(Q$47,E_prod_Eingabe!$A$21:$AA$30,HLOOKUP($A$2,E_prod_Eingabe!$C$5:$AS$6,2,FALSE)+2,FALSE)),"")</f>
        <v>0</v>
      </c>
      <c r="R54" s="862" t="str">
        <f ca="1">OFFSET(Sprachen!A493,0,'Allg. Informationen'!$B$4-1,1,1)</f>
        <v>Nur hydraulisch verknüpfte und gemeinsam optimierte Anlagen werden berücksichtigt.</v>
      </c>
      <c r="S54" s="863"/>
      <c r="T54" s="861"/>
      <c r="U54" s="861"/>
      <c r="V54" s="567"/>
      <c r="W54" s="300"/>
      <c r="X54" s="567"/>
      <c r="Y54" s="400"/>
      <c r="Z54" s="562"/>
      <c r="AA54" s="466">
        <f t="shared" si="4"/>
        <v>34</v>
      </c>
    </row>
    <row r="55" spans="1:27" ht="31.5" customHeight="1" x14ac:dyDescent="0.25">
      <c r="A55" s="139" t="str">
        <f t="shared" ca="1" si="3"/>
        <v>KW2 / 35</v>
      </c>
      <c r="B55" s="136" t="str">
        <f ca="1">OFFSET(Sprachen!A409,0,'Allg. Informationen'!$B$4-1,1,1)</f>
        <v>Nettoproduktion hydraulisch verknüpfter und gemeinsam optimierter Anlagen</v>
      </c>
      <c r="C55" s="100" t="s">
        <v>8</v>
      </c>
      <c r="D55" s="647">
        <f>SUM(H55:Q55)</f>
        <v>0</v>
      </c>
      <c r="E55" s="358"/>
      <c r="F55" s="358"/>
      <c r="G55" s="358"/>
      <c r="H55" s="154">
        <f>+IF(H50="Ja",H54,0)+IF(H50="Oui",H54,0)+IF(H50="Si",H54,0)</f>
        <v>0</v>
      </c>
      <c r="I55" s="154">
        <f t="shared" ref="I55:Q55" si="5">+IF(I50="Ja",I54,0)+IF(I50="Oui",I54,0)+IF(I50="Si",I54,0)</f>
        <v>0</v>
      </c>
      <c r="J55" s="154">
        <f t="shared" si="5"/>
        <v>0</v>
      </c>
      <c r="K55" s="154">
        <f t="shared" si="5"/>
        <v>0</v>
      </c>
      <c r="L55" s="154">
        <f t="shared" si="5"/>
        <v>0</v>
      </c>
      <c r="M55" s="154">
        <f t="shared" si="5"/>
        <v>0</v>
      </c>
      <c r="N55" s="154">
        <f t="shared" si="5"/>
        <v>0</v>
      </c>
      <c r="O55" s="154">
        <f t="shared" si="5"/>
        <v>0</v>
      </c>
      <c r="P55" s="154">
        <f t="shared" si="5"/>
        <v>0</v>
      </c>
      <c r="Q55" s="154">
        <f t="shared" si="5"/>
        <v>0</v>
      </c>
      <c r="R55" s="864"/>
      <c r="S55" s="865"/>
      <c r="T55" s="861"/>
      <c r="U55" s="861"/>
      <c r="V55" s="567"/>
      <c r="W55" s="300"/>
      <c r="X55" s="567"/>
      <c r="Y55" s="400"/>
      <c r="Z55" s="562"/>
      <c r="AA55" s="466">
        <f t="shared" si="4"/>
        <v>35</v>
      </c>
    </row>
    <row r="56" spans="1:27" x14ac:dyDescent="0.25">
      <c r="A56" s="139" t="str">
        <f t="shared" ca="1" si="3"/>
        <v>KW2 / 36</v>
      </c>
      <c r="B56" s="136" t="str">
        <f ca="1">OFFSET(Sprachen!A410,0,'Allg. Informationen'!$B$4-1,1,1)</f>
        <v>Bezug EV/KEV</v>
      </c>
      <c r="C56" s="100" t="str">
        <f ca="1">OFFSET(Sprachen!A404,0,'Allg. Informationen'!$B$4-1,1,1)</f>
        <v>[Ja/Nein]</v>
      </c>
      <c r="D56" s="648">
        <f>IF(COUNTIF(H56:Q56,"Ja")&gt;0,COUNTIF(H56:Q56,"Ja"),0)</f>
        <v>0</v>
      </c>
      <c r="E56" s="359"/>
      <c r="F56" s="359"/>
      <c r="G56" s="359"/>
      <c r="H56" s="564"/>
      <c r="I56" s="564"/>
      <c r="J56" s="564"/>
      <c r="K56" s="564"/>
      <c r="L56" s="564"/>
      <c r="M56" s="564"/>
      <c r="N56" s="564"/>
      <c r="O56" s="564"/>
      <c r="P56" s="564"/>
      <c r="Q56" s="564"/>
      <c r="R56" s="824"/>
      <c r="S56" s="825"/>
      <c r="T56" s="828"/>
      <c r="U56" s="829"/>
      <c r="V56" s="541"/>
      <c r="W56" s="297"/>
      <c r="X56" s="541" t="s">
        <v>185</v>
      </c>
      <c r="Y56" s="565" t="s">
        <v>185</v>
      </c>
      <c r="Z56" s="562"/>
      <c r="AA56" s="466">
        <f t="shared" si="4"/>
        <v>36</v>
      </c>
    </row>
    <row r="57" spans="1:27" x14ac:dyDescent="0.25">
      <c r="A57" s="139" t="str">
        <f t="shared" ca="1" si="3"/>
        <v>KW2 / 37</v>
      </c>
      <c r="B57" s="136" t="str">
        <f ca="1">OFFSET(Sprachen!A411,0,'Allg. Informationen'!$B$4-1,1,1)</f>
        <v>Erlös EV/KEV Jahr</v>
      </c>
      <c r="C57" s="100" t="s">
        <v>24</v>
      </c>
      <c r="D57" s="649">
        <f>SUMIF(H50:Q50,"Ja",H57:Q57)+SUMIF(H50:Q50,"Oui",H57:Q57)+SUMIF(H50:Q50,"Si",H57:Q57)</f>
        <v>0</v>
      </c>
      <c r="E57" s="360"/>
      <c r="F57" s="360"/>
      <c r="G57" s="360"/>
      <c r="H57" s="207"/>
      <c r="I57" s="207"/>
      <c r="J57" s="207"/>
      <c r="K57" s="207"/>
      <c r="L57" s="207"/>
      <c r="M57" s="207"/>
      <c r="N57" s="207"/>
      <c r="O57" s="207"/>
      <c r="P57" s="207"/>
      <c r="Q57" s="207"/>
      <c r="R57" s="859"/>
      <c r="S57" s="860"/>
      <c r="T57" s="828"/>
      <c r="U57" s="829"/>
      <c r="V57" s="541"/>
      <c r="W57" s="297"/>
      <c r="X57" s="541" t="s">
        <v>185</v>
      </c>
      <c r="Y57" s="565" t="s">
        <v>185</v>
      </c>
      <c r="Z57" s="562"/>
      <c r="AA57" s="466">
        <f t="shared" si="4"/>
        <v>37</v>
      </c>
    </row>
    <row r="58" spans="1:27" ht="26.4" x14ac:dyDescent="0.25">
      <c r="A58" s="139" t="str">
        <f t="shared" ca="1" si="3"/>
        <v>KW2 / 39</v>
      </c>
      <c r="B58" s="136" t="str">
        <f ca="1">OFFSET(Sprachen!A412,0,'Allg. Informationen'!$B$4-1,1,1)</f>
        <v>Erlös aus Entschädigungen Sanierungen nach Gewässerschutzgesetz</v>
      </c>
      <c r="C58" s="157" t="s">
        <v>24</v>
      </c>
      <c r="D58" s="649">
        <f>SUMIF($H$50:$Q$50,"Ja",H58:Q58)+SUMIF($H$50:$Q$50,"Oui",H58:Q58)+SUMIF($H$50:$Q$50,"Si",H58:Q58)</f>
        <v>0</v>
      </c>
      <c r="E58" s="360"/>
      <c r="F58" s="360"/>
      <c r="G58" s="360"/>
      <c r="H58" s="207"/>
      <c r="I58" s="207"/>
      <c r="J58" s="207"/>
      <c r="K58" s="207"/>
      <c r="L58" s="207"/>
      <c r="M58" s="207"/>
      <c r="N58" s="207"/>
      <c r="O58" s="207"/>
      <c r="P58" s="207"/>
      <c r="Q58" s="207"/>
      <c r="R58" s="813"/>
      <c r="S58" s="814"/>
      <c r="T58" s="828"/>
      <c r="U58" s="829"/>
      <c r="V58" s="541"/>
      <c r="W58" s="297"/>
      <c r="X58" s="541" t="s">
        <v>185</v>
      </c>
      <c r="Y58" s="565" t="s">
        <v>185</v>
      </c>
      <c r="Z58" s="562"/>
      <c r="AA58" s="466">
        <v>39</v>
      </c>
    </row>
    <row r="59" spans="1:27" ht="26.4" x14ac:dyDescent="0.25">
      <c r="A59" s="139" t="str">
        <f t="shared" ca="1" si="3"/>
        <v>KW2 / 41</v>
      </c>
      <c r="B59" s="136" t="str">
        <f ca="1">OFFSET(Sprachen!A413,0,'Allg. Informationen'!$B$4-1,1,1)</f>
        <v>Erlös aus weiterer Förderung der öffentlichen Hand</v>
      </c>
      <c r="C59" s="157" t="s">
        <v>24</v>
      </c>
      <c r="D59" s="649">
        <f>SUMIF(H50:Q50,"Ja",H59:Q59)+SUMIF(H50:Q50,"Qui",H59:Q59)+SUMIF(H50:Q50,"Si",H59:Q59)</f>
        <v>0</v>
      </c>
      <c r="E59" s="360"/>
      <c r="F59" s="360"/>
      <c r="G59" s="360"/>
      <c r="H59" s="207"/>
      <c r="I59" s="207"/>
      <c r="J59" s="207"/>
      <c r="K59" s="207"/>
      <c r="L59" s="207"/>
      <c r="M59" s="207"/>
      <c r="N59" s="207"/>
      <c r="O59" s="207"/>
      <c r="P59" s="207"/>
      <c r="Q59" s="207"/>
      <c r="R59" s="813"/>
      <c r="S59" s="814"/>
      <c r="T59" s="828"/>
      <c r="U59" s="829"/>
      <c r="V59" s="541"/>
      <c r="W59" s="297"/>
      <c r="X59" s="541" t="s">
        <v>185</v>
      </c>
      <c r="Y59" s="152"/>
      <c r="Z59" s="562"/>
      <c r="AA59" s="466">
        <v>41</v>
      </c>
    </row>
    <row r="60" spans="1:27" ht="15.6" x14ac:dyDescent="0.3">
      <c r="A60" s="146"/>
      <c r="B60" s="147"/>
      <c r="C60" s="147"/>
      <c r="D60" s="147"/>
      <c r="E60" s="147"/>
      <c r="F60" s="147"/>
      <c r="G60" s="147"/>
      <c r="H60" s="147"/>
      <c r="I60" s="147"/>
      <c r="J60" s="147"/>
      <c r="K60" s="147"/>
      <c r="L60" s="147"/>
      <c r="M60" s="147"/>
      <c r="N60" s="147"/>
      <c r="O60" s="147"/>
      <c r="P60" s="147"/>
      <c r="Q60" s="147"/>
      <c r="R60" s="147"/>
      <c r="S60" s="147"/>
      <c r="T60" s="147"/>
      <c r="U60" s="147"/>
      <c r="V60" s="147"/>
      <c r="W60" s="561"/>
      <c r="X60" s="147"/>
      <c r="Y60" s="147"/>
      <c r="Z60" s="562"/>
    </row>
    <row r="61" spans="1:27" ht="26.4" x14ac:dyDescent="0.25">
      <c r="A61" s="158" t="str">
        <f ca="1">OFFSET(Sprachen!A414,0,'Allg. Informationen'!$B$4-1,1,1)</f>
        <v>B. Angaben zu den Gestehungskosten</v>
      </c>
      <c r="B61" s="158"/>
      <c r="C61" s="159"/>
      <c r="D61" s="160"/>
      <c r="E61" s="361"/>
      <c r="F61" s="361"/>
      <c r="G61" s="361"/>
      <c r="H61" s="866" t="str">
        <f ca="1">R47</f>
        <v>Anmerkungen BFE</v>
      </c>
      <c r="I61" s="866"/>
      <c r="J61" s="866"/>
      <c r="K61" s="866"/>
      <c r="L61" s="866"/>
      <c r="M61" s="809" t="str">
        <f ca="1">T47</f>
        <v>Bemerkungen Gesuchsteller</v>
      </c>
      <c r="N61" s="810"/>
      <c r="O61" s="810"/>
      <c r="P61" s="810"/>
      <c r="Q61" s="810"/>
      <c r="R61" s="810"/>
      <c r="S61" s="810"/>
      <c r="T61" s="810"/>
      <c r="U61" s="811"/>
      <c r="V61" s="450" t="str">
        <f ca="1">V47</f>
        <v>Prüfung auf Plausibilität</v>
      </c>
      <c r="W61" s="450" t="str">
        <f t="shared" ref="W61:Y61" ca="1" si="6">W47</f>
        <v>Bemerkungen Plausibilität</v>
      </c>
      <c r="X61" s="450" t="str">
        <f t="shared" ca="1" si="6"/>
        <v>Materielle Prüfung</v>
      </c>
      <c r="Y61" s="450" t="str">
        <f t="shared" ca="1" si="6"/>
        <v>Bemerkungen Materielle Prüfung</v>
      </c>
    </row>
    <row r="62" spans="1:27" ht="27.75" customHeight="1" x14ac:dyDescent="0.25">
      <c r="A62" s="139"/>
      <c r="B62" s="161" t="str">
        <f ca="1">OFFSET(Sprachen!A415,0,'Allg. Informationen'!$B$4-1,1,1)</f>
        <v>B 1. Betriebserträge und -kosten</v>
      </c>
      <c r="C62" s="100"/>
      <c r="D62" s="100"/>
      <c r="E62" s="362"/>
      <c r="F62" s="362"/>
      <c r="G62" s="362"/>
      <c r="H62" s="808"/>
      <c r="I62" s="808"/>
      <c r="J62" s="808"/>
      <c r="K62" s="808"/>
      <c r="L62" s="808"/>
      <c r="M62" s="812"/>
      <c r="N62" s="812"/>
      <c r="O62" s="812"/>
      <c r="P62" s="812"/>
      <c r="Q62" s="812"/>
      <c r="R62" s="812"/>
      <c r="S62" s="812"/>
      <c r="T62" s="812"/>
      <c r="U62" s="812"/>
      <c r="V62" s="541"/>
      <c r="W62" s="297"/>
      <c r="X62" s="541" t="s">
        <v>185</v>
      </c>
      <c r="Y62" s="551" t="s">
        <v>185</v>
      </c>
    </row>
    <row r="63" spans="1:27" ht="26.4" x14ac:dyDescent="0.25">
      <c r="A63" s="139" t="str">
        <f t="shared" ref="A63:A72" ca="1" si="7">CONCATENATE($A$2," / ",AA63)</f>
        <v>KW2 / 42</v>
      </c>
      <c r="B63" s="136" t="str">
        <f ca="1">OFFSET(Sprachen!A416,0,'Allg. Informationen'!$B$4-1,1,1)</f>
        <v>Summe Förderungen/Vergütungen der öffentlichen Hand</v>
      </c>
      <c r="C63" s="100"/>
      <c r="D63" s="634">
        <f>D59+D57</f>
        <v>0</v>
      </c>
      <c r="E63" s="633"/>
      <c r="F63" s="633"/>
      <c r="G63" s="633"/>
      <c r="H63" s="815"/>
      <c r="I63" s="816"/>
      <c r="J63" s="816"/>
      <c r="K63" s="816"/>
      <c r="L63" s="817"/>
      <c r="M63" s="818"/>
      <c r="N63" s="819"/>
      <c r="O63" s="819"/>
      <c r="P63" s="819"/>
      <c r="Q63" s="819"/>
      <c r="R63" s="819"/>
      <c r="S63" s="819"/>
      <c r="T63" s="819"/>
      <c r="U63" s="820"/>
      <c r="V63" s="541"/>
      <c r="W63" s="297"/>
      <c r="X63" s="541" t="s">
        <v>185</v>
      </c>
      <c r="Y63" s="551" t="s">
        <v>185</v>
      </c>
      <c r="AA63" s="466">
        <v>42</v>
      </c>
    </row>
    <row r="64" spans="1:27" ht="33" customHeight="1" x14ac:dyDescent="0.25">
      <c r="A64" s="139" t="str">
        <f t="shared" ca="1" si="7"/>
        <v>KW2 / 43</v>
      </c>
      <c r="B64" s="136" t="str">
        <f ca="1">OFFSET(Sprachen!A417,0,'Allg. Informationen'!$B$4-1,1,1)</f>
        <v>Übriger Betriebsertrag (ohne Förderungen)</v>
      </c>
      <c r="C64" s="673" t="s">
        <v>24</v>
      </c>
      <c r="D64" s="196"/>
      <c r="E64" s="363"/>
      <c r="F64" s="363"/>
      <c r="G64" s="363"/>
      <c r="H64" s="893" t="str">
        <f ca="1">CONCATENATE(OFFSET(Sprachen!A495,0,'Allg. Informationen'!$B$4-1,1,1)," 5.",A2,".7")</f>
        <v>Gemäss Richtlinie des BFE zu anrechenbaren Betriebs- und Kapitalkosten. Bei abweichenden Angaben zum Geschäftsbericht ist das folgende Anhangsformular auszufüllen: 5.KW2.7</v>
      </c>
      <c r="I64" s="894"/>
      <c r="J64" s="894"/>
      <c r="K64" s="894"/>
      <c r="L64" s="895"/>
      <c r="M64" s="812"/>
      <c r="N64" s="812"/>
      <c r="O64" s="812"/>
      <c r="P64" s="812"/>
      <c r="Q64" s="812"/>
      <c r="R64" s="812"/>
      <c r="S64" s="812"/>
      <c r="T64" s="812"/>
      <c r="U64" s="812"/>
      <c r="V64" s="541"/>
      <c r="W64" s="297"/>
      <c r="X64" s="541" t="s">
        <v>185</v>
      </c>
      <c r="Y64" s="551" t="s">
        <v>185</v>
      </c>
      <c r="AA64" s="466">
        <v>43</v>
      </c>
    </row>
    <row r="65" spans="1:27" x14ac:dyDescent="0.25">
      <c r="A65" s="139" t="str">
        <f t="shared" ca="1" si="7"/>
        <v>KW2 / 44</v>
      </c>
      <c r="B65" s="136" t="str">
        <f ca="1">OFFSET(Sprachen!A418,0,'Allg. Informationen'!$B$4-1,1,1)</f>
        <v>Aktivierte Eigenleistungen</v>
      </c>
      <c r="C65" s="673" t="s">
        <v>24</v>
      </c>
      <c r="D65" s="196"/>
      <c r="E65" s="364"/>
      <c r="F65" s="364"/>
      <c r="G65" s="364"/>
      <c r="H65" s="893"/>
      <c r="I65" s="894"/>
      <c r="J65" s="894"/>
      <c r="K65" s="894"/>
      <c r="L65" s="895"/>
      <c r="M65" s="812"/>
      <c r="N65" s="812"/>
      <c r="O65" s="812"/>
      <c r="P65" s="812"/>
      <c r="Q65" s="812"/>
      <c r="R65" s="812"/>
      <c r="S65" s="812"/>
      <c r="T65" s="812"/>
      <c r="U65" s="812"/>
      <c r="V65" s="541"/>
      <c r="W65" s="297"/>
      <c r="X65" s="541" t="s">
        <v>185</v>
      </c>
      <c r="Y65" s="551" t="s">
        <v>185</v>
      </c>
      <c r="AA65" s="466">
        <f t="shared" ref="AA65:AA72" si="8">AA64+1</f>
        <v>44</v>
      </c>
    </row>
    <row r="66" spans="1:27" x14ac:dyDescent="0.25">
      <c r="A66" s="139" t="str">
        <f t="shared" ca="1" si="7"/>
        <v>KW2 / 45</v>
      </c>
      <c r="B66" s="136" t="str">
        <f ca="1">OFFSET(Sprachen!A419,0,'Allg. Informationen'!$B$4-1,1,1)</f>
        <v>Pumpenergie</v>
      </c>
      <c r="C66" s="673" t="s">
        <v>8</v>
      </c>
      <c r="D66" s="644">
        <f ca="1">IFERROR(IF($D$5="Nein/Non/No","-",INDIRECT(CONCATENATE(E_prod_Eingabe!$A$2,"!")&amp;CONCATENATE(MID("CDEFGHIJKLMNOPQRSTUVWXYZ",HLOOKUP($A$2,E_prod_Eingabe!$C$5:$AS$6,2,FALSE),1),"55"))),"")</f>
        <v>0</v>
      </c>
      <c r="E66" s="353"/>
      <c r="F66" s="353"/>
      <c r="G66" s="353"/>
      <c r="H66" s="893"/>
      <c r="I66" s="894"/>
      <c r="J66" s="894"/>
      <c r="K66" s="894"/>
      <c r="L66" s="895"/>
      <c r="M66" s="812"/>
      <c r="N66" s="812"/>
      <c r="O66" s="812"/>
      <c r="P66" s="812"/>
      <c r="Q66" s="812"/>
      <c r="R66" s="812"/>
      <c r="S66" s="812"/>
      <c r="T66" s="812"/>
      <c r="U66" s="812"/>
      <c r="V66" s="541"/>
      <c r="W66" s="297"/>
      <c r="X66" s="541" t="s">
        <v>185</v>
      </c>
      <c r="Y66" s="551" t="s">
        <v>185</v>
      </c>
      <c r="AA66" s="466">
        <f t="shared" si="8"/>
        <v>45</v>
      </c>
    </row>
    <row r="67" spans="1:27" ht="26.4" x14ac:dyDescent="0.25">
      <c r="A67" s="139" t="str">
        <f t="shared" ca="1" si="7"/>
        <v>KW2 / 46</v>
      </c>
      <c r="B67" s="136" t="str">
        <f ca="1">OFFSET(Sprachen!A420,0,'Allg. Informationen'!$B$4-1,1,1)</f>
        <v>Spezif. Kosten Pumpenergie zu Marktpreisen</v>
      </c>
      <c r="C67" s="673" t="s">
        <v>39</v>
      </c>
      <c r="D67" s="645" t="str">
        <f ca="1">IFERROR(D68*100/(D66*1000000),"")</f>
        <v/>
      </c>
      <c r="E67" s="365"/>
      <c r="F67" s="365"/>
      <c r="G67" s="365"/>
      <c r="H67" s="893"/>
      <c r="I67" s="894"/>
      <c r="J67" s="894"/>
      <c r="K67" s="894"/>
      <c r="L67" s="895"/>
      <c r="M67" s="812"/>
      <c r="N67" s="812"/>
      <c r="O67" s="812"/>
      <c r="P67" s="812"/>
      <c r="Q67" s="812"/>
      <c r="R67" s="812"/>
      <c r="S67" s="812"/>
      <c r="T67" s="812"/>
      <c r="U67" s="812"/>
      <c r="V67" s="541"/>
      <c r="W67" s="297"/>
      <c r="X67" s="541" t="s">
        <v>185</v>
      </c>
      <c r="Y67" s="551" t="s">
        <v>185</v>
      </c>
      <c r="AA67" s="466">
        <f t="shared" si="8"/>
        <v>46</v>
      </c>
    </row>
    <row r="68" spans="1:27" ht="26.4" x14ac:dyDescent="0.25">
      <c r="A68" s="139" t="str">
        <f t="shared" ca="1" si="7"/>
        <v>KW2 / 47</v>
      </c>
      <c r="B68" s="136" t="str">
        <f ca="1">OFFSET(Sprachen!A421,0,'Allg. Informationen'!$B$4-1,1,1)</f>
        <v>Pumpenergie zu Marktpreisen</v>
      </c>
      <c r="C68" s="673" t="s">
        <v>24</v>
      </c>
      <c r="D68" s="644">
        <f ca="1">IFERROR(IF($D$5="Nein/Non/No","-",INDIRECT(CONCATENATE(E_prod_Eingabe!$A$2,"!")&amp;CONCATENATE(MID("CDEFGHIJKLMNOPQRSTUVWXYZ",HLOOKUP($A$2,E_prod_Eingabe!$C$5:$AS$6,2,FALSE),1),"67"))),"")</f>
        <v>0</v>
      </c>
      <c r="E68" s="366"/>
      <c r="F68" s="366"/>
      <c r="G68" s="366"/>
      <c r="H68" s="893"/>
      <c r="I68" s="894"/>
      <c r="J68" s="894"/>
      <c r="K68" s="894"/>
      <c r="L68" s="895"/>
      <c r="M68" s="812"/>
      <c r="N68" s="812"/>
      <c r="O68" s="812"/>
      <c r="P68" s="812"/>
      <c r="Q68" s="812"/>
      <c r="R68" s="812"/>
      <c r="S68" s="812"/>
      <c r="T68" s="812"/>
      <c r="U68" s="812"/>
      <c r="V68" s="541"/>
      <c r="W68" s="297"/>
      <c r="X68" s="541" t="s">
        <v>185</v>
      </c>
      <c r="Y68" s="551" t="s">
        <v>185</v>
      </c>
      <c r="AA68" s="466">
        <f t="shared" si="8"/>
        <v>47</v>
      </c>
    </row>
    <row r="69" spans="1:27" x14ac:dyDescent="0.25">
      <c r="A69" s="139" t="str">
        <f t="shared" ca="1" si="7"/>
        <v>KW2 / 48</v>
      </c>
      <c r="B69" s="136" t="str">
        <f ca="1">OFFSET(Sprachen!A422,0,'Allg. Informationen'!$B$4-1,1,1)</f>
        <v>Energieaufwand</v>
      </c>
      <c r="C69" s="673" t="s">
        <v>24</v>
      </c>
      <c r="D69" s="196"/>
      <c r="E69" s="364"/>
      <c r="F69" s="364"/>
      <c r="G69" s="364"/>
      <c r="H69" s="893"/>
      <c r="I69" s="894"/>
      <c r="J69" s="894"/>
      <c r="K69" s="894"/>
      <c r="L69" s="895"/>
      <c r="M69" s="812"/>
      <c r="N69" s="812"/>
      <c r="O69" s="812"/>
      <c r="P69" s="812"/>
      <c r="Q69" s="812"/>
      <c r="R69" s="812"/>
      <c r="S69" s="812"/>
      <c r="T69" s="812"/>
      <c r="U69" s="812"/>
      <c r="V69" s="541"/>
      <c r="W69" s="297"/>
      <c r="X69" s="541" t="s">
        <v>185</v>
      </c>
      <c r="Y69" s="551" t="s">
        <v>185</v>
      </c>
      <c r="AA69" s="466">
        <f t="shared" si="8"/>
        <v>48</v>
      </c>
    </row>
    <row r="70" spans="1:27" x14ac:dyDescent="0.25">
      <c r="A70" s="139" t="str">
        <f t="shared" ca="1" si="7"/>
        <v>KW2 / 49</v>
      </c>
      <c r="B70" s="136" t="str">
        <f ca="1">OFFSET(Sprachen!A423,0,'Allg. Informationen'!$B$4-1,1,1)</f>
        <v>Netznutzungsaufwand</v>
      </c>
      <c r="C70" s="673" t="s">
        <v>24</v>
      </c>
      <c r="D70" s="196"/>
      <c r="E70" s="364"/>
      <c r="F70" s="364"/>
      <c r="G70" s="364"/>
      <c r="H70" s="893"/>
      <c r="I70" s="894"/>
      <c r="J70" s="894"/>
      <c r="K70" s="894"/>
      <c r="L70" s="895"/>
      <c r="M70" s="812"/>
      <c r="N70" s="812"/>
      <c r="O70" s="812"/>
      <c r="P70" s="812"/>
      <c r="Q70" s="812"/>
      <c r="R70" s="812"/>
      <c r="S70" s="812"/>
      <c r="T70" s="812"/>
      <c r="U70" s="812"/>
      <c r="V70" s="541"/>
      <c r="W70" s="297"/>
      <c r="X70" s="541" t="s">
        <v>185</v>
      </c>
      <c r="Y70" s="551" t="s">
        <v>185</v>
      </c>
      <c r="AA70" s="466">
        <f t="shared" si="8"/>
        <v>49</v>
      </c>
    </row>
    <row r="71" spans="1:27" x14ac:dyDescent="0.25">
      <c r="A71" s="139" t="str">
        <f t="shared" ca="1" si="7"/>
        <v>KW2 / 50</v>
      </c>
      <c r="B71" s="136" t="str">
        <f ca="1">OFFSET(Sprachen!A424,0,'Allg. Informationen'!$B$4-1,1,1)</f>
        <v>Material und Fremdleistungen</v>
      </c>
      <c r="C71" s="673" t="s">
        <v>24</v>
      </c>
      <c r="D71" s="196"/>
      <c r="E71" s="364"/>
      <c r="F71" s="364"/>
      <c r="G71" s="364"/>
      <c r="H71" s="893"/>
      <c r="I71" s="894"/>
      <c r="J71" s="894"/>
      <c r="K71" s="894"/>
      <c r="L71" s="895"/>
      <c r="M71" s="812"/>
      <c r="N71" s="812"/>
      <c r="O71" s="812"/>
      <c r="P71" s="812"/>
      <c r="Q71" s="812"/>
      <c r="R71" s="812"/>
      <c r="S71" s="812"/>
      <c r="T71" s="812"/>
      <c r="U71" s="812"/>
      <c r="V71" s="541"/>
      <c r="W71" s="297"/>
      <c r="X71" s="541" t="s">
        <v>185</v>
      </c>
      <c r="Y71" s="551" t="s">
        <v>185</v>
      </c>
      <c r="AA71" s="466">
        <f t="shared" si="8"/>
        <v>50</v>
      </c>
    </row>
    <row r="72" spans="1:27" x14ac:dyDescent="0.25">
      <c r="A72" s="139" t="str">
        <f t="shared" ca="1" si="7"/>
        <v>KW2 / 51</v>
      </c>
      <c r="B72" s="136" t="str">
        <f ca="1">OFFSET(Sprachen!A425,0,'Allg. Informationen'!$B$4-1,1,1)</f>
        <v>Personalaufwand</v>
      </c>
      <c r="C72" s="673" t="s">
        <v>24</v>
      </c>
      <c r="D72" s="196"/>
      <c r="E72" s="367"/>
      <c r="F72" s="367"/>
      <c r="G72" s="367"/>
      <c r="H72" s="893"/>
      <c r="I72" s="894"/>
      <c r="J72" s="894"/>
      <c r="K72" s="894"/>
      <c r="L72" s="895"/>
      <c r="M72" s="812"/>
      <c r="N72" s="812"/>
      <c r="O72" s="812"/>
      <c r="P72" s="812"/>
      <c r="Q72" s="812"/>
      <c r="R72" s="812"/>
      <c r="S72" s="812"/>
      <c r="T72" s="812"/>
      <c r="U72" s="812"/>
      <c r="V72" s="541"/>
      <c r="W72" s="297"/>
      <c r="X72" s="541" t="s">
        <v>185</v>
      </c>
      <c r="Y72" s="551" t="s">
        <v>185</v>
      </c>
      <c r="AA72" s="466">
        <f t="shared" si="8"/>
        <v>51</v>
      </c>
    </row>
    <row r="73" spans="1:27" x14ac:dyDescent="0.25">
      <c r="A73" s="139" t="str">
        <f ca="1">CONCATENATE($A$2," / ",AA73)</f>
        <v>KW2 / 52</v>
      </c>
      <c r="B73" s="136" t="str">
        <f ca="1">OFFSET(Sprachen!A426,0,'Allg. Informationen'!$B$4-1,1,1)</f>
        <v>übriger Betriebsaufwand (inkl. HKN)</v>
      </c>
      <c r="C73" s="673" t="s">
        <v>24</v>
      </c>
      <c r="D73" s="196"/>
      <c r="E73" s="368"/>
      <c r="F73" s="368"/>
      <c r="G73" s="368"/>
      <c r="H73" s="896"/>
      <c r="I73" s="897"/>
      <c r="J73" s="897"/>
      <c r="K73" s="897"/>
      <c r="L73" s="898"/>
      <c r="M73" s="812"/>
      <c r="N73" s="812"/>
      <c r="O73" s="812"/>
      <c r="P73" s="812"/>
      <c r="Q73" s="812"/>
      <c r="R73" s="812"/>
      <c r="S73" s="812"/>
      <c r="T73" s="812"/>
      <c r="U73" s="812"/>
      <c r="V73" s="541"/>
      <c r="W73" s="297"/>
      <c r="X73" s="541" t="s">
        <v>185</v>
      </c>
      <c r="Y73" s="551" t="s">
        <v>185</v>
      </c>
      <c r="AA73" s="466">
        <f>AA72+1</f>
        <v>52</v>
      </c>
    </row>
    <row r="74" spans="1:27" x14ac:dyDescent="0.25">
      <c r="A74" s="139" t="str">
        <f ca="1">CONCATENATE($A$2," / ",AA74)</f>
        <v>KW2 / 54</v>
      </c>
      <c r="B74" s="136" t="str">
        <f ca="1">OFFSET(Sprachen!A427,0,'Allg. Informationen'!$B$4-1,1,1)</f>
        <v>Total Betriebskosten</v>
      </c>
      <c r="C74" s="673" t="s">
        <v>24</v>
      </c>
      <c r="D74" s="643">
        <f ca="1">SUM(D68:D73)-SUM(D63:G65)</f>
        <v>0</v>
      </c>
      <c r="E74" s="369"/>
      <c r="F74" s="369"/>
      <c r="G74" s="369"/>
      <c r="H74" s="853" t="s">
        <v>613</v>
      </c>
      <c r="I74" s="853"/>
      <c r="J74" s="853"/>
      <c r="K74" s="853"/>
      <c r="L74" s="854"/>
      <c r="M74" s="883"/>
      <c r="N74" s="883"/>
      <c r="O74" s="883"/>
      <c r="P74" s="883"/>
      <c r="Q74" s="883"/>
      <c r="R74" s="883"/>
      <c r="S74" s="883"/>
      <c r="T74" s="883"/>
      <c r="U74" s="883"/>
      <c r="V74" s="541"/>
      <c r="W74" s="297"/>
      <c r="X74" s="541" t="s">
        <v>185</v>
      </c>
      <c r="Y74" s="551" t="s">
        <v>442</v>
      </c>
      <c r="AA74" s="568">
        <f>AA73+2</f>
        <v>54</v>
      </c>
    </row>
    <row r="75" spans="1:27" ht="15.6" x14ac:dyDescent="0.3">
      <c r="A75" s="146"/>
      <c r="B75" s="147"/>
      <c r="C75" s="147"/>
      <c r="D75" s="147"/>
      <c r="E75" s="147"/>
      <c r="F75" s="147"/>
      <c r="G75" s="147"/>
      <c r="H75" s="147"/>
      <c r="I75" s="147"/>
      <c r="J75" s="147"/>
      <c r="K75" s="147"/>
      <c r="L75" s="147"/>
      <c r="M75" s="147"/>
      <c r="N75" s="147"/>
      <c r="O75" s="147"/>
      <c r="P75" s="147"/>
      <c r="Q75" s="147"/>
      <c r="R75" s="147"/>
      <c r="S75" s="147"/>
      <c r="T75" s="147"/>
      <c r="U75" s="147"/>
      <c r="V75" s="147"/>
      <c r="W75" s="561"/>
      <c r="X75" s="147"/>
      <c r="Y75" s="147"/>
    </row>
    <row r="76" spans="1:27" ht="26.4" x14ac:dyDescent="0.25">
      <c r="A76" s="164"/>
      <c r="B76" s="165" t="str">
        <f ca="1">OFFSET(Sprachen!A428,0,'Allg. Informationen'!$B$4-1,1,1)</f>
        <v>B2. Kapitalkosten</v>
      </c>
      <c r="C76" s="159"/>
      <c r="D76" s="678">
        <v>2023</v>
      </c>
      <c r="E76" s="637"/>
      <c r="F76" s="637"/>
      <c r="G76" s="637"/>
      <c r="H76" s="678">
        <v>2022</v>
      </c>
      <c r="I76" s="678">
        <v>2021</v>
      </c>
      <c r="J76" s="678">
        <v>2020</v>
      </c>
      <c r="K76" s="678">
        <v>2019</v>
      </c>
      <c r="L76" s="838" t="str">
        <f ca="1">H61</f>
        <v>Anmerkungen BFE</v>
      </c>
      <c r="M76" s="839"/>
      <c r="N76" s="839"/>
      <c r="O76" s="839"/>
      <c r="P76" s="840"/>
      <c r="Q76" s="880" t="str">
        <f ca="1">M61</f>
        <v>Bemerkungen Gesuchsteller</v>
      </c>
      <c r="R76" s="881"/>
      <c r="S76" s="881"/>
      <c r="T76" s="881"/>
      <c r="U76" s="882"/>
      <c r="V76" s="450" t="str">
        <f ca="1">V61</f>
        <v>Prüfung auf Plausibilität</v>
      </c>
      <c r="W76" s="450" t="str">
        <f t="shared" ref="W76:Y76" ca="1" si="9">W61</f>
        <v>Bemerkungen Plausibilität</v>
      </c>
      <c r="X76" s="450" t="str">
        <f t="shared" ca="1" si="9"/>
        <v>Materielle Prüfung</v>
      </c>
      <c r="Y76" s="450" t="str">
        <f t="shared" ca="1" si="9"/>
        <v>Bemerkungen Materielle Prüfung</v>
      </c>
    </row>
    <row r="77" spans="1:27" ht="39" customHeight="1" x14ac:dyDescent="0.25">
      <c r="A77" s="139" t="str">
        <f t="shared" ref="A77:A87" ca="1" si="10">CONCATENATE($A$2," / ",AA77)</f>
        <v>KW2 / 55</v>
      </c>
      <c r="B77" s="136" t="str">
        <f ca="1">OFFSET(Sprachen!A429,0,'Allg. Informationen'!$B$4-1,1,1)</f>
        <v>Abschreibungsmethodik</v>
      </c>
      <c r="C77" s="100"/>
      <c r="D77" s="569"/>
      <c r="E77" s="570"/>
      <c r="F77" s="570"/>
      <c r="G77" s="570"/>
      <c r="H77" s="197"/>
      <c r="I77" s="197"/>
      <c r="J77" s="197"/>
      <c r="K77" s="197"/>
      <c r="L77" s="701" t="str">
        <f ca="1">CONCATENATE(OFFSET(Sprachen!A496,0,'Allg. Informationen'!$B$4-1,1,1)," 5.",$A$2,".7")</f>
        <v>Für alle Kostenarten jeweils positive Werte eingeben. Die Vorzeichen werden in der Summenformel korrigiert. Negative Werte bedeuten negative Erträge respektive negative Aufwände. Bei abweichenden Angaben zum Geschäftsbericht ist das folgende Anhangsformular  auszufüllen:  5.KW2.7</v>
      </c>
      <c r="M77" s="702"/>
      <c r="N77" s="702"/>
      <c r="O77" s="702"/>
      <c r="P77" s="703"/>
      <c r="Q77" s="812"/>
      <c r="R77" s="812"/>
      <c r="S77" s="812"/>
      <c r="T77" s="812"/>
      <c r="U77" s="812"/>
      <c r="V77" s="541"/>
      <c r="W77" s="297"/>
      <c r="X77" s="541" t="s">
        <v>185</v>
      </c>
      <c r="Y77" s="162"/>
      <c r="AA77" s="466">
        <f>AA74+1</f>
        <v>55</v>
      </c>
    </row>
    <row r="78" spans="1:27" ht="22.5" customHeight="1" x14ac:dyDescent="0.25">
      <c r="A78" s="139" t="str">
        <f t="shared" ca="1" si="10"/>
        <v>KW2 / 56</v>
      </c>
      <c r="B78" s="136" t="str">
        <f ca="1">OFFSET(Sprachen!A430,0,'Allg. Informationen'!$B$4-1,1,1)</f>
        <v>Ordentliche Abschreibungen</v>
      </c>
      <c r="C78" s="100" t="s">
        <v>24</v>
      </c>
      <c r="D78" s="198"/>
      <c r="E78" s="370"/>
      <c r="F78" s="370"/>
      <c r="G78" s="370"/>
      <c r="H78" s="198"/>
      <c r="I78" s="198"/>
      <c r="J78" s="198"/>
      <c r="K78" s="198"/>
      <c r="L78" s="704"/>
      <c r="M78" s="705"/>
      <c r="N78" s="705"/>
      <c r="O78" s="705"/>
      <c r="P78" s="706"/>
      <c r="Q78" s="812"/>
      <c r="R78" s="812"/>
      <c r="S78" s="812"/>
      <c r="T78" s="812"/>
      <c r="U78" s="812"/>
      <c r="V78" s="541"/>
      <c r="W78" s="297"/>
      <c r="X78" s="541" t="s">
        <v>185</v>
      </c>
      <c r="Y78" s="162"/>
      <c r="AA78" s="466">
        <f>AA77+1</f>
        <v>56</v>
      </c>
    </row>
    <row r="79" spans="1:27" ht="22.5" customHeight="1" x14ac:dyDescent="0.25">
      <c r="A79" s="139" t="str">
        <f t="shared" ca="1" si="10"/>
        <v>KW2 / 57</v>
      </c>
      <c r="B79" s="136" t="str">
        <f ca="1">OFFSET(Sprachen!A431,0,'Allg. Informationen'!$B$4-1,1,1)</f>
        <v>Ausserordentliche Abschreibungen</v>
      </c>
      <c r="C79" s="100" t="s">
        <v>24</v>
      </c>
      <c r="D79" s="196"/>
      <c r="E79" s="364"/>
      <c r="F79" s="364"/>
      <c r="G79" s="364"/>
      <c r="H79" s="199"/>
      <c r="I79" s="199"/>
      <c r="J79" s="199"/>
      <c r="K79" s="199"/>
      <c r="L79" s="704"/>
      <c r="M79" s="705"/>
      <c r="N79" s="705"/>
      <c r="O79" s="705"/>
      <c r="P79" s="706"/>
      <c r="Q79" s="812"/>
      <c r="R79" s="812"/>
      <c r="S79" s="812"/>
      <c r="T79" s="812"/>
      <c r="U79" s="812"/>
      <c r="V79" s="541"/>
      <c r="W79" s="297"/>
      <c r="X79" s="541" t="s">
        <v>185</v>
      </c>
      <c r="Y79" s="162"/>
      <c r="AA79" s="466">
        <f t="shared" ref="AA79:AA87" si="11">AA78+1</f>
        <v>57</v>
      </c>
    </row>
    <row r="80" spans="1:27" ht="26.4" x14ac:dyDescent="0.25">
      <c r="A80" s="139" t="str">
        <f t="shared" ca="1" si="10"/>
        <v>KW2 / 58</v>
      </c>
      <c r="B80" s="136" t="str">
        <f ca="1">OFFSET(Sprachen!A432,0,'Allg. Informationen'!$B$4-1,1,1)</f>
        <v>Anlagenrestwert per 30.09.2023 oder 31.12.2023</v>
      </c>
      <c r="C80" s="100" t="s">
        <v>24</v>
      </c>
      <c r="D80" s="196"/>
      <c r="E80" s="370"/>
      <c r="F80" s="370"/>
      <c r="G80" s="370"/>
      <c r="H80" s="166"/>
      <c r="I80" s="167"/>
      <c r="J80" s="571"/>
      <c r="K80" s="572"/>
      <c r="L80" s="853" t="s">
        <v>613</v>
      </c>
      <c r="M80" s="853"/>
      <c r="N80" s="853"/>
      <c r="O80" s="853"/>
      <c r="P80" s="854"/>
      <c r="Q80" s="812"/>
      <c r="R80" s="812"/>
      <c r="S80" s="812"/>
      <c r="T80" s="812"/>
      <c r="U80" s="812"/>
      <c r="V80" s="541"/>
      <c r="W80" s="297"/>
      <c r="X80" s="541" t="s">
        <v>185</v>
      </c>
      <c r="Y80" s="162"/>
      <c r="AA80" s="466">
        <f t="shared" si="11"/>
        <v>58</v>
      </c>
    </row>
    <row r="81" spans="1:27" ht="31.5" customHeight="1" x14ac:dyDescent="0.25">
      <c r="A81" s="139" t="str">
        <f t="shared" ca="1" si="10"/>
        <v>KW2 / 59</v>
      </c>
      <c r="B81" s="136" t="str">
        <f ca="1">OFFSET(Sprachen!A433,0,'Allg. Informationen'!$B$4-1,1,1)</f>
        <v>Restwert anrechenbare immaterielle Anlagen per 30.09.2023 oder 31.12.2023</v>
      </c>
      <c r="C81" s="100" t="s">
        <v>24</v>
      </c>
      <c r="D81" s="196"/>
      <c r="E81" s="370"/>
      <c r="F81" s="370"/>
      <c r="G81" s="370"/>
      <c r="H81" s="168"/>
      <c r="I81" s="169"/>
      <c r="J81" s="573"/>
      <c r="K81" s="574"/>
      <c r="L81" s="884" t="str">
        <f ca="1">OFFSET(Sprachen!A498,0,'Allg. Informationen'!$B$4-1,1,1)</f>
        <v>Restwert von Konzessionen dürfen berücksichtigt werden.</v>
      </c>
      <c r="M81" s="885"/>
      <c r="N81" s="885"/>
      <c r="O81" s="885"/>
      <c r="P81" s="885"/>
      <c r="Q81" s="812"/>
      <c r="R81" s="812"/>
      <c r="S81" s="812"/>
      <c r="T81" s="812"/>
      <c r="U81" s="812"/>
      <c r="V81" s="541"/>
      <c r="W81" s="297"/>
      <c r="X81" s="541" t="s">
        <v>185</v>
      </c>
      <c r="Y81" s="162"/>
      <c r="AA81" s="466">
        <f t="shared" si="11"/>
        <v>59</v>
      </c>
    </row>
    <row r="82" spans="1:27" ht="26.4" x14ac:dyDescent="0.25">
      <c r="A82" s="139" t="str">
        <f t="shared" ca="1" si="10"/>
        <v>KW2 / 60</v>
      </c>
      <c r="B82" s="136" t="str">
        <f ca="1">OFFSET(Sprachen!A434,0,'Allg. Informationen'!$B$4-1,1,1)</f>
        <v>Umlaufvermögen Kraftwerk</v>
      </c>
      <c r="C82" s="100" t="s">
        <v>24</v>
      </c>
      <c r="D82" s="196"/>
      <c r="E82" s="370"/>
      <c r="F82" s="370"/>
      <c r="G82" s="370"/>
      <c r="H82" s="170"/>
      <c r="I82" s="171"/>
      <c r="J82" s="575"/>
      <c r="K82" s="576"/>
      <c r="L82" s="855"/>
      <c r="M82" s="855"/>
      <c r="N82" s="855"/>
      <c r="O82" s="855"/>
      <c r="P82" s="856"/>
      <c r="Q82" s="812"/>
      <c r="R82" s="812"/>
      <c r="S82" s="812"/>
      <c r="T82" s="812"/>
      <c r="U82" s="812"/>
      <c r="V82" s="541"/>
      <c r="W82" s="297"/>
      <c r="X82" s="541" t="s">
        <v>185</v>
      </c>
      <c r="Y82" s="162"/>
      <c r="AA82" s="466">
        <f t="shared" si="11"/>
        <v>60</v>
      </c>
    </row>
    <row r="83" spans="1:27" ht="33" customHeight="1" x14ac:dyDescent="0.25">
      <c r="A83" s="139" t="str">
        <f t="shared" ca="1" si="10"/>
        <v>KW2 / 61</v>
      </c>
      <c r="B83" s="136" t="str">
        <f ca="1">OFFSET(Sprachen!A435,0,'Allg. Informationen'!$B$4-1,1,1)</f>
        <v>Kurzfristige Verbindlichkeiten Kraftwerk</v>
      </c>
      <c r="C83" s="100" t="s">
        <v>24</v>
      </c>
      <c r="D83" s="196"/>
      <c r="E83" s="370"/>
      <c r="F83" s="370"/>
      <c r="G83" s="370"/>
      <c r="H83" s="707" t="str">
        <f ca="1">OFFSET(Sprachen!A499,0,'Allg. Informationen'!$B$4-1,1,1)</f>
        <v>Anzugeben sind kurzfristige, nicht verzinsliche Darlehen. Kurzfristige verzinsliche Kapitalien (darunter auch langfrisitge Darlehen mit Fälligkeit unter 1 Jahr) müssen nicht angegeben werden. Siehe Richtlinie Punkt 3.2.2.</v>
      </c>
      <c r="I83" s="708"/>
      <c r="J83" s="708"/>
      <c r="K83" s="708"/>
      <c r="L83" s="708"/>
      <c r="M83" s="708"/>
      <c r="N83" s="708"/>
      <c r="O83" s="708"/>
      <c r="P83" s="709"/>
      <c r="Q83" s="812"/>
      <c r="R83" s="812"/>
      <c r="S83" s="812"/>
      <c r="T83" s="812"/>
      <c r="U83" s="812"/>
      <c r="V83" s="541"/>
      <c r="W83" s="297"/>
      <c r="X83" s="541" t="s">
        <v>185</v>
      </c>
      <c r="Y83" s="162"/>
      <c r="AA83" s="466">
        <f t="shared" si="11"/>
        <v>61</v>
      </c>
    </row>
    <row r="84" spans="1:27" ht="32.25" customHeight="1" x14ac:dyDescent="0.25">
      <c r="A84" s="139" t="str">
        <f t="shared" ca="1" si="10"/>
        <v>KW2 / 62</v>
      </c>
      <c r="B84" s="136" t="str">
        <f ca="1">OFFSET(Sprachen!A436,0,'Allg. Informationen'!$B$4-1,1,1)</f>
        <v>Nettoumlaufvermögen Kraftwerk</v>
      </c>
      <c r="C84" s="100" t="s">
        <v>24</v>
      </c>
      <c r="D84" s="642">
        <f>D82-D83</f>
        <v>0</v>
      </c>
      <c r="E84" s="360"/>
      <c r="F84" s="360"/>
      <c r="G84" s="360"/>
      <c r="H84" s="857" t="str">
        <f ca="1">OFFSET(Sprachen!A500,0,'Allg. Informationen'!$B$4-1,1,1)</f>
        <v>Gemäss der Richtlinie Punkt 3.2.2. ist das Nettoumlaufvermögen (Umlaufvermögen minus kurzfristiges, nicht verzinsliches Fremdkapital) für den Betrieb notwendig und kann im Gesuch berücksichtigt werden.</v>
      </c>
      <c r="I84" s="857"/>
      <c r="J84" s="857"/>
      <c r="K84" s="857"/>
      <c r="L84" s="857"/>
      <c r="M84" s="857"/>
      <c r="N84" s="857"/>
      <c r="O84" s="857"/>
      <c r="P84" s="857"/>
      <c r="Q84" s="812"/>
      <c r="R84" s="812"/>
      <c r="S84" s="812"/>
      <c r="T84" s="812"/>
      <c r="U84" s="812"/>
      <c r="V84" s="548"/>
      <c r="W84" s="300"/>
      <c r="X84" s="548"/>
      <c r="Y84" s="400"/>
      <c r="AA84" s="466">
        <f t="shared" si="11"/>
        <v>62</v>
      </c>
    </row>
    <row r="85" spans="1:27" x14ac:dyDescent="0.25">
      <c r="A85" s="139" t="str">
        <f t="shared" ca="1" si="10"/>
        <v>KW2 / 63</v>
      </c>
      <c r="B85" s="136" t="str">
        <f ca="1">OFFSET(Sprachen!A437,0,'Allg. Informationen'!$B$4-1,1,1)</f>
        <v>WACC</v>
      </c>
      <c r="C85" s="100" t="s">
        <v>4</v>
      </c>
      <c r="D85" s="172">
        <v>5.11E-2</v>
      </c>
      <c r="E85" s="371"/>
      <c r="F85" s="371"/>
      <c r="G85" s="371"/>
      <c r="H85" s="813"/>
      <c r="I85" s="878"/>
      <c r="J85" s="878"/>
      <c r="K85" s="878"/>
      <c r="L85" s="878"/>
      <c r="M85" s="878"/>
      <c r="N85" s="878"/>
      <c r="O85" s="878"/>
      <c r="P85" s="814"/>
      <c r="Q85" s="812"/>
      <c r="R85" s="812"/>
      <c r="S85" s="812"/>
      <c r="T85" s="812"/>
      <c r="U85" s="812"/>
      <c r="V85" s="548"/>
      <c r="W85" s="300"/>
      <c r="X85" s="548"/>
      <c r="Y85" s="400"/>
      <c r="AA85" s="466">
        <f t="shared" si="11"/>
        <v>63</v>
      </c>
    </row>
    <row r="86" spans="1:27" x14ac:dyDescent="0.25">
      <c r="A86" s="139" t="str">
        <f t="shared" ca="1" si="10"/>
        <v>KW2 / 64</v>
      </c>
      <c r="B86" s="136" t="str">
        <f ca="1">OFFSET(Sprachen!A438,0,'Allg. Informationen'!$B$4-1,1,1)</f>
        <v>Kalkulatorische Kapitalkosten</v>
      </c>
      <c r="C86" s="100" t="s">
        <v>24</v>
      </c>
      <c r="D86" s="642">
        <f>(D80+D81+D84)*D85</f>
        <v>0</v>
      </c>
      <c r="E86" s="360"/>
      <c r="F86" s="360"/>
      <c r="G86" s="360"/>
      <c r="H86" s="813"/>
      <c r="I86" s="878"/>
      <c r="J86" s="878"/>
      <c r="K86" s="878"/>
      <c r="L86" s="878"/>
      <c r="M86" s="878"/>
      <c r="N86" s="878"/>
      <c r="O86" s="878"/>
      <c r="P86" s="814"/>
      <c r="Q86" s="812"/>
      <c r="R86" s="812"/>
      <c r="S86" s="812"/>
      <c r="T86" s="812"/>
      <c r="U86" s="812"/>
      <c r="V86" s="548"/>
      <c r="W86" s="300"/>
      <c r="X86" s="548"/>
      <c r="Y86" s="400"/>
      <c r="AA86" s="466">
        <f t="shared" si="11"/>
        <v>64</v>
      </c>
    </row>
    <row r="87" spans="1:27" x14ac:dyDescent="0.25">
      <c r="A87" s="139" t="str">
        <f t="shared" ca="1" si="10"/>
        <v>KW2 / 65</v>
      </c>
      <c r="B87" s="136" t="str">
        <f ca="1">OFFSET(Sprachen!A439,0,'Allg. Informationen'!$B$4-1,1,1)</f>
        <v>Anrechenbare Kapitalkosten total</v>
      </c>
      <c r="C87" s="100" t="s">
        <v>24</v>
      </c>
      <c r="D87" s="642">
        <f>D86+D78</f>
        <v>0</v>
      </c>
      <c r="E87" s="360"/>
      <c r="F87" s="360"/>
      <c r="G87" s="360"/>
      <c r="H87" s="813"/>
      <c r="I87" s="878"/>
      <c r="J87" s="878"/>
      <c r="K87" s="878"/>
      <c r="L87" s="878"/>
      <c r="M87" s="878"/>
      <c r="N87" s="878"/>
      <c r="O87" s="878"/>
      <c r="P87" s="814"/>
      <c r="Q87" s="812"/>
      <c r="R87" s="812"/>
      <c r="S87" s="812"/>
      <c r="T87" s="812"/>
      <c r="U87" s="812"/>
      <c r="V87" s="541"/>
      <c r="W87" s="297"/>
      <c r="X87" s="541" t="s">
        <v>185</v>
      </c>
      <c r="Y87" s="551" t="s">
        <v>442</v>
      </c>
      <c r="AA87" s="466">
        <f t="shared" si="11"/>
        <v>65</v>
      </c>
    </row>
    <row r="88" spans="1:27" ht="15.6" x14ac:dyDescent="0.3">
      <c r="A88" s="146"/>
      <c r="B88" s="147"/>
      <c r="C88" s="147"/>
      <c r="D88" s="147"/>
      <c r="E88" s="147"/>
      <c r="F88" s="147"/>
      <c r="G88" s="147"/>
      <c r="H88" s="147"/>
      <c r="I88" s="147"/>
      <c r="J88" s="147"/>
      <c r="K88" s="147"/>
      <c r="L88" s="147"/>
      <c r="M88" s="147"/>
      <c r="N88" s="147"/>
      <c r="O88" s="147"/>
      <c r="P88" s="147"/>
      <c r="Q88" s="147"/>
      <c r="R88" s="147"/>
      <c r="S88" s="147"/>
      <c r="T88" s="147"/>
      <c r="U88" s="147"/>
      <c r="V88" s="147"/>
      <c r="W88" s="561"/>
      <c r="X88" s="147"/>
      <c r="Y88" s="147"/>
    </row>
    <row r="89" spans="1:27" ht="26.4" x14ac:dyDescent="0.25">
      <c r="A89" s="139"/>
      <c r="B89" s="148" t="str">
        <f ca="1">OFFSET(Sprachen!A440,0,'Allg. Informationen'!$B$4-1,1,1)</f>
        <v>B3. Abgaben und Steuern</v>
      </c>
      <c r="C89" s="100"/>
      <c r="D89" s="577"/>
      <c r="E89" s="372"/>
      <c r="F89" s="372"/>
      <c r="G89" s="372"/>
      <c r="H89" s="836" t="str">
        <f ca="1">L76</f>
        <v>Anmerkungen BFE</v>
      </c>
      <c r="I89" s="836"/>
      <c r="J89" s="836"/>
      <c r="K89" s="836"/>
      <c r="L89" s="836"/>
      <c r="M89" s="870" t="str">
        <f ca="1">Q76</f>
        <v>Bemerkungen Gesuchsteller</v>
      </c>
      <c r="N89" s="870"/>
      <c r="O89" s="870"/>
      <c r="P89" s="870"/>
      <c r="Q89" s="870"/>
      <c r="R89" s="870"/>
      <c r="S89" s="870"/>
      <c r="T89" s="870"/>
      <c r="U89" s="870"/>
      <c r="V89" s="450" t="str">
        <f ca="1">V76</f>
        <v>Prüfung auf Plausibilität</v>
      </c>
      <c r="W89" s="450" t="str">
        <f t="shared" ref="W89:Y89" ca="1" si="12">W76</f>
        <v>Bemerkungen Plausibilität</v>
      </c>
      <c r="X89" s="450" t="str">
        <f t="shared" ca="1" si="12"/>
        <v>Materielle Prüfung</v>
      </c>
      <c r="Y89" s="450" t="str">
        <f t="shared" ca="1" si="12"/>
        <v>Bemerkungen Materielle Prüfung</v>
      </c>
    </row>
    <row r="90" spans="1:27" ht="26.4" x14ac:dyDescent="0.25">
      <c r="A90" s="139" t="str">
        <f t="shared" ref="A90:A102" ca="1" si="13">CONCATENATE($A$2," / ",AA90)</f>
        <v>KW2 / 66</v>
      </c>
      <c r="B90" s="136" t="str">
        <f ca="1">OFFSET(Sprachen!A441,0,'Allg. Informationen'!$B$4-1,1,1)</f>
        <v>Entgangener Erlös für Gratis- und Vorzugsenergie</v>
      </c>
      <c r="C90" s="100" t="s">
        <v>24</v>
      </c>
      <c r="D90" s="196"/>
      <c r="E90" s="578"/>
      <c r="F90" s="578"/>
      <c r="G90" s="578"/>
      <c r="H90" s="869"/>
      <c r="I90" s="869"/>
      <c r="J90" s="869"/>
      <c r="K90" s="869"/>
      <c r="L90" s="869"/>
      <c r="M90" s="730"/>
      <c r="N90" s="730"/>
      <c r="O90" s="730"/>
      <c r="P90" s="730"/>
      <c r="Q90" s="730"/>
      <c r="R90" s="730"/>
      <c r="S90" s="730"/>
      <c r="T90" s="730"/>
      <c r="U90" s="730"/>
      <c r="V90" s="541"/>
      <c r="W90" s="297"/>
      <c r="X90" s="541" t="s">
        <v>185</v>
      </c>
      <c r="Y90" s="152"/>
      <c r="AA90" s="466">
        <f>AA87+1</f>
        <v>66</v>
      </c>
    </row>
    <row r="91" spans="1:27" ht="26.4" x14ac:dyDescent="0.25">
      <c r="A91" s="139" t="str">
        <f t="shared" ca="1" si="13"/>
        <v>KW2 / 67</v>
      </c>
      <c r="B91" s="136" t="str">
        <f ca="1">OFFSET(Sprachen!A442,0,'Allg. Informationen'!$B$4-1,1,1)</f>
        <v>Aufwand für Konzessionsleistungen</v>
      </c>
      <c r="C91" s="100" t="s">
        <v>24</v>
      </c>
      <c r="D91" s="196"/>
      <c r="E91" s="578"/>
      <c r="F91" s="578"/>
      <c r="G91" s="578"/>
      <c r="H91" s="869" t="str">
        <f ca="1">OFFSET(Sprachen!A501,0,'Allg. Informationen'!$B$4-1,1,1)</f>
        <v>Wird angerechnet.</v>
      </c>
      <c r="I91" s="869"/>
      <c r="J91" s="869"/>
      <c r="K91" s="869"/>
      <c r="L91" s="869"/>
      <c r="M91" s="730"/>
      <c r="N91" s="730"/>
      <c r="O91" s="730"/>
      <c r="P91" s="730"/>
      <c r="Q91" s="730"/>
      <c r="R91" s="730"/>
      <c r="S91" s="730"/>
      <c r="T91" s="730"/>
      <c r="U91" s="730"/>
      <c r="V91" s="541"/>
      <c r="W91" s="297"/>
      <c r="X91" s="541" t="s">
        <v>185</v>
      </c>
      <c r="Y91" s="152"/>
      <c r="AA91" s="466">
        <f t="shared" ref="AA91:AA99" si="14">AA90+1</f>
        <v>67</v>
      </c>
    </row>
    <row r="92" spans="1:27" ht="26.4" x14ac:dyDescent="0.25">
      <c r="A92" s="139" t="str">
        <f t="shared" ca="1" si="13"/>
        <v>KW2 / 68</v>
      </c>
      <c r="B92" s="136" t="str">
        <f ca="1">OFFSET(Sprachen!A443,0,'Allg. Informationen'!$B$4-1,1,1)</f>
        <v>Gewinnsteuer auf Stufe Partnerwerk</v>
      </c>
      <c r="C92" s="100" t="s">
        <v>24</v>
      </c>
      <c r="D92" s="196"/>
      <c r="E92" s="370"/>
      <c r="F92" s="370"/>
      <c r="G92" s="370"/>
      <c r="H92" s="869" t="str">
        <f ca="1">OFFSET(Sprachen!A502,0,'Allg. Informationen'!$B$4-1,1,1)</f>
        <v>Wird nicht angerechnet. Der Vollständigkeit halber aufgeführt.</v>
      </c>
      <c r="I92" s="869"/>
      <c r="J92" s="869"/>
      <c r="K92" s="869"/>
      <c r="L92" s="869"/>
      <c r="M92" s="730"/>
      <c r="N92" s="730"/>
      <c r="O92" s="730"/>
      <c r="P92" s="730"/>
      <c r="Q92" s="730"/>
      <c r="R92" s="730"/>
      <c r="S92" s="730"/>
      <c r="T92" s="730"/>
      <c r="U92" s="730"/>
      <c r="V92" s="541"/>
      <c r="W92" s="297"/>
      <c r="X92" s="541" t="s">
        <v>185</v>
      </c>
      <c r="Y92" s="152"/>
      <c r="AA92" s="466">
        <f t="shared" si="14"/>
        <v>68</v>
      </c>
    </row>
    <row r="93" spans="1:27" ht="49.5" customHeight="1" x14ac:dyDescent="0.25">
      <c r="A93" s="139" t="str">
        <f t="shared" ca="1" si="13"/>
        <v>KW2 / 69</v>
      </c>
      <c r="B93" s="136" t="str">
        <f ca="1">OFFSET(Sprachen!A444,0,'Allg. Informationen'!$B$4-1,1,1)</f>
        <v>anrechenbare Gewinnsteuer gemäss Art. 90 EnFV</v>
      </c>
      <c r="C93" s="100" t="s">
        <v>24</v>
      </c>
      <c r="D93" s="196"/>
      <c r="E93" s="578"/>
      <c r="F93" s="578"/>
      <c r="G93" s="578"/>
      <c r="H93" s="857" t="str">
        <f ca="1">OFFSET(Sprachen!A503,0,'Allg. Informationen'!$B$4-1,1,1)</f>
        <v>Falls Gewinnsteuer angerechnet werden soll, Begründung in Anhang darlegen, wieso trotz Differenz von Gestehungskosten und Marktpreisen ein effektiver Gewinn vorliegt.</v>
      </c>
      <c r="I93" s="857"/>
      <c r="J93" s="857"/>
      <c r="K93" s="857"/>
      <c r="L93" s="857"/>
      <c r="M93" s="730"/>
      <c r="N93" s="730"/>
      <c r="O93" s="730"/>
      <c r="P93" s="730"/>
      <c r="Q93" s="730"/>
      <c r="R93" s="730"/>
      <c r="S93" s="730"/>
      <c r="T93" s="730"/>
      <c r="U93" s="730"/>
      <c r="V93" s="541"/>
      <c r="W93" s="297"/>
      <c r="X93" s="541" t="s">
        <v>185</v>
      </c>
      <c r="Y93" s="152"/>
      <c r="AA93" s="466">
        <f t="shared" si="14"/>
        <v>69</v>
      </c>
    </row>
    <row r="94" spans="1:27" x14ac:dyDescent="0.25">
      <c r="A94" s="139" t="str">
        <f t="shared" ca="1" si="13"/>
        <v>KW2 / 70</v>
      </c>
      <c r="B94" s="136" t="str">
        <f ca="1">OFFSET(Sprachen!A445,0,'Allg. Informationen'!$B$4-1,1,1)</f>
        <v>Kapitalsteuern</v>
      </c>
      <c r="C94" s="100" t="s">
        <v>24</v>
      </c>
      <c r="D94" s="198"/>
      <c r="E94" s="370"/>
      <c r="F94" s="370"/>
      <c r="G94" s="370"/>
      <c r="H94" s="869"/>
      <c r="I94" s="869"/>
      <c r="J94" s="869"/>
      <c r="K94" s="869"/>
      <c r="L94" s="869"/>
      <c r="M94" s="730"/>
      <c r="N94" s="730"/>
      <c r="O94" s="730"/>
      <c r="P94" s="730"/>
      <c r="Q94" s="730"/>
      <c r="R94" s="730"/>
      <c r="S94" s="730"/>
      <c r="T94" s="730"/>
      <c r="U94" s="730"/>
      <c r="V94" s="541"/>
      <c r="W94" s="297"/>
      <c r="X94" s="541" t="s">
        <v>185</v>
      </c>
      <c r="Y94" s="152"/>
      <c r="AA94" s="466">
        <f t="shared" si="14"/>
        <v>70</v>
      </c>
    </row>
    <row r="95" spans="1:27" x14ac:dyDescent="0.25">
      <c r="A95" s="139" t="str">
        <f t="shared" ca="1" si="13"/>
        <v>KW2 / 71</v>
      </c>
      <c r="B95" s="136" t="str">
        <f ca="1">OFFSET(Sprachen!A446,0,'Allg. Informationen'!$B$4-1,1,1)</f>
        <v>weitere anrechenbare Steuern</v>
      </c>
      <c r="C95" s="100" t="s">
        <v>24</v>
      </c>
      <c r="D95" s="196"/>
      <c r="E95" s="578"/>
      <c r="F95" s="578"/>
      <c r="G95" s="578"/>
      <c r="H95" s="874" t="str">
        <f ca="1">OFFSET(Sprachen!A504,0,'Allg. Informationen'!$B$4-1,1,1)</f>
        <v>Liegenschaftssteuer. Sonstige Steuern.</v>
      </c>
      <c r="I95" s="874"/>
      <c r="J95" s="874"/>
      <c r="K95" s="874"/>
      <c r="L95" s="874"/>
      <c r="M95" s="730"/>
      <c r="N95" s="730"/>
      <c r="O95" s="730"/>
      <c r="P95" s="730"/>
      <c r="Q95" s="730"/>
      <c r="R95" s="730"/>
      <c r="S95" s="730"/>
      <c r="T95" s="730"/>
      <c r="U95" s="730"/>
      <c r="V95" s="541"/>
      <c r="W95" s="297"/>
      <c r="X95" s="541" t="s">
        <v>185</v>
      </c>
      <c r="Y95" s="152"/>
      <c r="AA95" s="466">
        <f t="shared" si="14"/>
        <v>71</v>
      </c>
    </row>
    <row r="96" spans="1:27" ht="26.4" x14ac:dyDescent="0.25">
      <c r="A96" s="139" t="str">
        <f t="shared" ca="1" si="13"/>
        <v>KW2 / 72</v>
      </c>
      <c r="B96" s="136" t="str">
        <f ca="1">OFFSET(Sprachen!A447,0,'Allg. Informationen'!$B$4-1,1,1)</f>
        <v>Wasserzinsen (inkl. Wasserwerksteuern und andere äquivalente Abgaben)</v>
      </c>
      <c r="C96" s="100" t="s">
        <v>24</v>
      </c>
      <c r="D96" s="196"/>
      <c r="E96" s="370"/>
      <c r="F96" s="370"/>
      <c r="G96" s="370"/>
      <c r="H96" s="869"/>
      <c r="I96" s="869"/>
      <c r="J96" s="869"/>
      <c r="K96" s="869"/>
      <c r="L96" s="869"/>
      <c r="M96" s="730"/>
      <c r="N96" s="730"/>
      <c r="O96" s="730"/>
      <c r="P96" s="730"/>
      <c r="Q96" s="730"/>
      <c r="R96" s="730"/>
      <c r="S96" s="730"/>
      <c r="T96" s="730"/>
      <c r="U96" s="730"/>
      <c r="V96" s="541"/>
      <c r="W96" s="297"/>
      <c r="X96" s="541" t="s">
        <v>185</v>
      </c>
      <c r="Y96" s="152"/>
      <c r="AA96" s="466">
        <f t="shared" si="14"/>
        <v>72</v>
      </c>
    </row>
    <row r="97" spans="1:27" x14ac:dyDescent="0.25">
      <c r="A97" s="139" t="str">
        <f t="shared" ca="1" si="13"/>
        <v>KW2 / 73</v>
      </c>
      <c r="B97" s="136" t="str">
        <f ca="1">OFFSET(Sprachen!A448,0,'Allg. Informationen'!$B$4-1,1,1)</f>
        <v>Abgaben und Steuern Total</v>
      </c>
      <c r="C97" s="100" t="s">
        <v>24</v>
      </c>
      <c r="D97" s="641">
        <f>D90+D91+D93+D94+D95+D96</f>
        <v>0</v>
      </c>
      <c r="E97" s="373"/>
      <c r="F97" s="373"/>
      <c r="G97" s="373"/>
      <c r="H97" s="906"/>
      <c r="I97" s="906"/>
      <c r="J97" s="906"/>
      <c r="K97" s="906"/>
      <c r="L97" s="906"/>
      <c r="M97" s="730"/>
      <c r="N97" s="730"/>
      <c r="O97" s="730"/>
      <c r="P97" s="730"/>
      <c r="Q97" s="730"/>
      <c r="R97" s="730"/>
      <c r="S97" s="730"/>
      <c r="T97" s="730"/>
      <c r="U97" s="730"/>
      <c r="V97" s="579"/>
      <c r="W97" s="580"/>
      <c r="X97" s="579"/>
      <c r="Y97" s="579"/>
      <c r="AA97" s="466">
        <f t="shared" si="14"/>
        <v>73</v>
      </c>
    </row>
    <row r="98" spans="1:27" x14ac:dyDescent="0.25">
      <c r="A98" s="139" t="str">
        <f t="shared" ca="1" si="13"/>
        <v>KW2 / 74</v>
      </c>
      <c r="B98" s="136" t="str">
        <f ca="1">OFFSET(Sprachen!A449,0,'Allg. Informationen'!$B$4-1,1,1)</f>
        <v>Jahresgewinn</v>
      </c>
      <c r="C98" s="100" t="s">
        <v>24</v>
      </c>
      <c r="D98" s="196"/>
      <c r="E98" s="581"/>
      <c r="F98" s="581"/>
      <c r="G98" s="581"/>
      <c r="H98" s="874" t="str">
        <f ca="1">OFFSET(Sprachen!A505,0,'Allg. Informationen'!$B$4-1,1,1)</f>
        <v>Wird nicht angerechnet. Der Vollständigkeit halber aufgeführt.</v>
      </c>
      <c r="I98" s="874"/>
      <c r="J98" s="874"/>
      <c r="K98" s="874"/>
      <c r="L98" s="874"/>
      <c r="M98" s="730"/>
      <c r="N98" s="730"/>
      <c r="O98" s="730"/>
      <c r="P98" s="730"/>
      <c r="Q98" s="730"/>
      <c r="R98" s="730"/>
      <c r="S98" s="730"/>
      <c r="T98" s="730"/>
      <c r="U98" s="730"/>
      <c r="V98" s="541"/>
      <c r="W98" s="297"/>
      <c r="X98" s="541" t="s">
        <v>185</v>
      </c>
      <c r="Y98" s="152"/>
      <c r="AA98" s="466">
        <f t="shared" si="14"/>
        <v>74</v>
      </c>
    </row>
    <row r="99" spans="1:27" x14ac:dyDescent="0.25">
      <c r="A99" s="139" t="str">
        <f t="shared" ca="1" si="13"/>
        <v>KW2 / 75</v>
      </c>
      <c r="B99" s="136" t="str">
        <f ca="1">OFFSET(Sprachen!A450,0,'Allg. Informationen'!$B$4-1,1,1)</f>
        <v>Anrechenbare Gestehungskosten total</v>
      </c>
      <c r="C99" s="100" t="s">
        <v>24</v>
      </c>
      <c r="D99" s="639">
        <f ca="1">D74+D87+D97</f>
        <v>0</v>
      </c>
      <c r="E99" s="374"/>
      <c r="F99" s="374"/>
      <c r="G99" s="374"/>
      <c r="H99" s="869"/>
      <c r="I99" s="869"/>
      <c r="J99" s="869"/>
      <c r="K99" s="869"/>
      <c r="L99" s="869"/>
      <c r="M99" s="730"/>
      <c r="N99" s="730"/>
      <c r="O99" s="730"/>
      <c r="P99" s="730"/>
      <c r="Q99" s="730"/>
      <c r="R99" s="730"/>
      <c r="S99" s="730"/>
      <c r="T99" s="730"/>
      <c r="U99" s="730"/>
      <c r="V99" s="579"/>
      <c r="W99" s="580"/>
      <c r="X99" s="579"/>
      <c r="Y99" s="579"/>
      <c r="AA99" s="466">
        <f t="shared" si="14"/>
        <v>75</v>
      </c>
    </row>
    <row r="100" spans="1:27" x14ac:dyDescent="0.25">
      <c r="A100" s="139" t="str">
        <f t="shared" ca="1" si="13"/>
        <v>KW2 / 76</v>
      </c>
      <c r="B100" s="136" t="str">
        <f ca="1">OFFSET(Sprachen!A451,0,'Allg. Informationen'!$B$4-1,1,1)</f>
        <v>Spezifische Gestehungskosten total</v>
      </c>
      <c r="C100" s="156" t="s">
        <v>39</v>
      </c>
      <c r="D100" s="640">
        <f ca="1">IFERROR(D99*100/(D36*1000000),0)</f>
        <v>0</v>
      </c>
      <c r="E100" s="375"/>
      <c r="F100" s="375"/>
      <c r="G100" s="375"/>
      <c r="H100" s="869"/>
      <c r="I100" s="869"/>
      <c r="J100" s="869"/>
      <c r="K100" s="869"/>
      <c r="L100" s="869"/>
      <c r="M100" s="730"/>
      <c r="N100" s="730"/>
      <c r="O100" s="730"/>
      <c r="P100" s="730"/>
      <c r="Q100" s="730"/>
      <c r="R100" s="730"/>
      <c r="S100" s="730"/>
      <c r="T100" s="730"/>
      <c r="U100" s="730"/>
      <c r="V100" s="541"/>
      <c r="W100" s="297"/>
      <c r="X100" s="541" t="s">
        <v>185</v>
      </c>
      <c r="Y100" s="551" t="s">
        <v>442</v>
      </c>
      <c r="AA100" s="466">
        <f>AA99+1</f>
        <v>76</v>
      </c>
    </row>
    <row r="101" spans="1:27" ht="15.75" hidden="1" customHeight="1" x14ac:dyDescent="0.25">
      <c r="A101" s="139" t="str">
        <f t="shared" ca="1" si="13"/>
        <v>KW2 / 76-G</v>
      </c>
      <c r="B101" s="136" t="str">
        <f ca="1">OFFSET(Sprachen!A452,0,'Allg. Informationen'!$B$4-1,1,1)</f>
        <v>Spezifische Gestehungskosten total</v>
      </c>
      <c r="C101" s="156" t="s">
        <v>39</v>
      </c>
      <c r="D101" s="435"/>
      <c r="E101" s="434"/>
      <c r="F101" s="434"/>
      <c r="G101" s="434"/>
      <c r="H101" s="869"/>
      <c r="I101" s="869"/>
      <c r="J101" s="869"/>
      <c r="K101" s="869"/>
      <c r="L101" s="869"/>
      <c r="M101" s="730"/>
      <c r="N101" s="730"/>
      <c r="O101" s="730"/>
      <c r="P101" s="730"/>
      <c r="Q101" s="730"/>
      <c r="R101" s="730"/>
      <c r="S101" s="730"/>
      <c r="T101" s="730"/>
      <c r="U101" s="730"/>
      <c r="V101" s="541"/>
      <c r="W101" s="582"/>
      <c r="X101" s="541"/>
      <c r="Y101" s="551"/>
      <c r="AA101" s="424" t="s">
        <v>545</v>
      </c>
    </row>
    <row r="102" spans="1:27" x14ac:dyDescent="0.25">
      <c r="A102" s="139" t="str">
        <f t="shared" ca="1" si="13"/>
        <v>KW2 / 77</v>
      </c>
      <c r="B102" s="136" t="str">
        <f ca="1">OFFSET(Sprachen!A453,0,'Allg. Informationen'!$B$4-1,1,1)</f>
        <v>Gestehungskosten Anteil Gesuchsteller</v>
      </c>
      <c r="C102" s="156" t="s">
        <v>24</v>
      </c>
      <c r="D102" s="174">
        <f ca="1">D99*D40</f>
        <v>0</v>
      </c>
      <c r="E102" s="376"/>
      <c r="F102" s="376"/>
      <c r="G102" s="376"/>
      <c r="H102" s="869"/>
      <c r="I102" s="869"/>
      <c r="J102" s="869"/>
      <c r="K102" s="869"/>
      <c r="L102" s="869"/>
      <c r="M102" s="730"/>
      <c r="N102" s="730"/>
      <c r="O102" s="730"/>
      <c r="P102" s="730"/>
      <c r="Q102" s="730"/>
      <c r="R102" s="730"/>
      <c r="S102" s="730"/>
      <c r="T102" s="730"/>
      <c r="U102" s="730"/>
      <c r="V102" s="548"/>
      <c r="W102" s="300"/>
      <c r="X102" s="548"/>
      <c r="Y102" s="548"/>
      <c r="AA102" s="466">
        <f>AA100+1</f>
        <v>77</v>
      </c>
    </row>
    <row r="103" spans="1:27" x14ac:dyDescent="0.25">
      <c r="A103" s="679"/>
      <c r="B103" s="583"/>
      <c r="C103" s="433"/>
      <c r="D103" s="466"/>
      <c r="E103" s="466"/>
      <c r="F103" s="466"/>
      <c r="G103" s="466"/>
      <c r="H103" s="466"/>
      <c r="I103" s="466"/>
    </row>
    <row r="104" spans="1:27" ht="15.6" x14ac:dyDescent="0.3">
      <c r="A104" s="181"/>
      <c r="B104" s="182"/>
      <c r="C104" s="182"/>
      <c r="D104" s="183"/>
      <c r="E104" s="175"/>
      <c r="F104" s="175"/>
      <c r="G104" s="175"/>
      <c r="H104" s="584"/>
      <c r="I104" s="584"/>
      <c r="J104" s="584"/>
      <c r="K104" s="584"/>
      <c r="L104" s="584"/>
      <c r="M104" s="584"/>
      <c r="N104" s="584"/>
      <c r="O104" s="584"/>
      <c r="P104" s="584"/>
      <c r="Q104" s="584"/>
      <c r="R104" s="584"/>
    </row>
    <row r="105" spans="1:27" ht="17.399999999999999" x14ac:dyDescent="0.25">
      <c r="A105" s="176" t="str">
        <f ca="1">OFFSET(Sprachen!A454,0,'Allg. Informationen'!$B$4-1,1,1)</f>
        <v>C. Angaben zu Erlösen</v>
      </c>
      <c r="B105" s="176"/>
      <c r="C105" s="100"/>
      <c r="D105" s="100"/>
      <c r="E105" s="356"/>
      <c r="F105" s="356"/>
      <c r="G105" s="356"/>
      <c r="H105" s="177"/>
      <c r="I105" s="177"/>
      <c r="J105" s="585"/>
      <c r="K105" s="584"/>
      <c r="L105" s="584"/>
      <c r="M105" s="586"/>
      <c r="N105" s="584"/>
      <c r="O105" s="584"/>
      <c r="P105" s="584"/>
      <c r="Q105" s="584"/>
      <c r="R105" s="584"/>
    </row>
    <row r="106" spans="1:27" x14ac:dyDescent="0.25">
      <c r="A106" s="139" t="str">
        <f ca="1">CONCATENATE($A$2," / ",AA106)</f>
        <v>KW2 / 78</v>
      </c>
      <c r="B106" s="100" t="str">
        <f ca="1">OFFSET(Sprachen!A467,0,'Allg. Informationen'!$B$4-1,1,1)</f>
        <v>Referenzmarkterlös  [CHF]</v>
      </c>
      <c r="C106" s="100" t="s">
        <v>24</v>
      </c>
      <c r="D106" s="389">
        <f ca="1">D124</f>
        <v>0</v>
      </c>
      <c r="E106" s="381"/>
      <c r="F106" s="381"/>
      <c r="G106" s="381"/>
      <c r="H106" s="13"/>
      <c r="M106" s="587"/>
      <c r="AA106" s="466">
        <f>AA102+1</f>
        <v>78</v>
      </c>
    </row>
    <row r="107" spans="1:27" x14ac:dyDescent="0.25">
      <c r="A107" s="139" t="str">
        <f ca="1">CONCATENATE($A$2," / ",AA107)</f>
        <v>KW2 / 79</v>
      </c>
      <c r="B107" s="100" t="str">
        <f ca="1">OFFSET(Sprachen!A456,0,'Allg. Informationen'!$B$4-1,1,1)</f>
        <v>Spezifischer Referenzmarkterlös</v>
      </c>
      <c r="C107" s="100" t="s">
        <v>39</v>
      </c>
      <c r="D107" s="390">
        <f ca="1">IFERROR(D124*100/(D36*10^6),0)</f>
        <v>0</v>
      </c>
      <c r="E107" s="382"/>
      <c r="F107" s="382"/>
      <c r="G107" s="382"/>
      <c r="AA107" s="466">
        <f>AA106+1</f>
        <v>79</v>
      </c>
    </row>
    <row r="108" spans="1:27" hidden="1" x14ac:dyDescent="0.25">
      <c r="A108" s="139" t="str">
        <f ca="1">CONCATENATE($A$2," / ",AA108)</f>
        <v>KW2 / 79-G</v>
      </c>
      <c r="B108" s="100" t="str">
        <f ca="1">OFFSET(Sprachen!A457,0,'Allg. Informationen'!$B$4-1,1,1)</f>
        <v>Spezifischer Referenzmarkterlös</v>
      </c>
      <c r="C108" s="100" t="s">
        <v>39</v>
      </c>
      <c r="D108" s="425"/>
      <c r="E108" s="382"/>
      <c r="F108" s="382"/>
      <c r="G108" s="382"/>
      <c r="AA108" s="424" t="s">
        <v>539</v>
      </c>
    </row>
    <row r="109" spans="1:27" x14ac:dyDescent="0.25">
      <c r="A109" s="139" t="str">
        <f ca="1">CONCATENATE($A$2," / ",AA109)</f>
        <v>KW2 / 80</v>
      </c>
      <c r="B109" s="100" t="str">
        <f ca="1">OFFSET(Sprachen!A458,0,'Allg. Informationen'!$B$4-1,1,1)</f>
        <v>Erlös Anteil Gesuchsteller</v>
      </c>
      <c r="C109" s="156" t="s">
        <v>24</v>
      </c>
      <c r="D109" s="389">
        <f ca="1">D106*D40</f>
        <v>0</v>
      </c>
      <c r="E109" s="382"/>
      <c r="F109" s="382"/>
      <c r="G109" s="382"/>
      <c r="AA109" s="466">
        <v>80</v>
      </c>
    </row>
    <row r="110" spans="1:27" ht="15.6" x14ac:dyDescent="0.3">
      <c r="A110" s="181"/>
      <c r="B110" s="182"/>
      <c r="C110" s="182"/>
      <c r="D110" s="183"/>
      <c r="E110" s="178"/>
      <c r="F110" s="178"/>
      <c r="G110" s="178"/>
      <c r="H110" s="179"/>
      <c r="I110" s="131"/>
      <c r="J110" s="131"/>
      <c r="K110" s="131"/>
      <c r="L110" s="131"/>
      <c r="M110" s="131"/>
      <c r="N110" s="131"/>
      <c r="O110" s="131"/>
      <c r="P110" s="131"/>
      <c r="Q110" s="131"/>
    </row>
    <row r="111" spans="1:27" ht="17.399999999999999" x14ac:dyDescent="0.25">
      <c r="A111" s="665" t="str">
        <f ca="1">OFFSET(Sprachen!A459,0,'Allg. Informationen'!$B$4-1,1,1)</f>
        <v>D. Angaben zu den ungedeckten Gestehungskosten</v>
      </c>
      <c r="C111" s="159"/>
      <c r="D111" s="666"/>
      <c r="E111" s="356"/>
      <c r="F111" s="356"/>
      <c r="G111" s="356"/>
    </row>
    <row r="112" spans="1:27" x14ac:dyDescent="0.25">
      <c r="A112" s="139" t="str">
        <f ca="1">CONCATENATE($A$2," / ",AA112)</f>
        <v>KW2 / 81</v>
      </c>
      <c r="B112" s="100" t="str">
        <f ca="1">OFFSET(Sprachen!A460,0,'Allg. Informationen'!$B$4-1,1,1)</f>
        <v>ungedeckte Gestehungskosten</v>
      </c>
      <c r="C112" s="100" t="s">
        <v>24</v>
      </c>
      <c r="D112" s="174">
        <f ca="1">D99-D106</f>
        <v>0</v>
      </c>
      <c r="E112" s="383"/>
      <c r="F112" s="383"/>
      <c r="G112" s="383"/>
      <c r="AA112" s="466">
        <f>AA109+1</f>
        <v>81</v>
      </c>
    </row>
    <row r="113" spans="1:27" x14ac:dyDescent="0.25">
      <c r="A113" s="139" t="str">
        <f ca="1">CONCATENATE($A$2," / ",AA113)</f>
        <v>KW2 / 82</v>
      </c>
      <c r="B113" s="100" t="str">
        <f ca="1">OFFSET(Sprachen!A461,0,'Allg. Informationen'!$B$4-1,1,1)</f>
        <v>Spezifische ungedeckte Gestehungskosten</v>
      </c>
      <c r="C113" s="100" t="s">
        <v>39</v>
      </c>
      <c r="D113" s="390">
        <f ca="1">D100-D107</f>
        <v>0</v>
      </c>
      <c r="E113" s="375"/>
      <c r="F113" s="375"/>
      <c r="G113" s="375"/>
      <c r="I113" s="180"/>
      <c r="AA113" s="466">
        <f>AA112+1</f>
        <v>82</v>
      </c>
    </row>
    <row r="114" spans="1:27" x14ac:dyDescent="0.25">
      <c r="A114" s="139" t="str">
        <f ca="1">CONCATENATE($A$2," / ",AA114)</f>
        <v>KW2 / 83</v>
      </c>
      <c r="B114" s="100" t="str">
        <f ca="1">OFFSET(Sprachen!A462,0,'Allg. Informationen'!$B$4-1,1,1)</f>
        <v>Spez. ungedeckte Gestehungskosten gekürzt</v>
      </c>
      <c r="C114" s="100" t="s">
        <v>39</v>
      </c>
      <c r="D114" s="390">
        <f ca="1">MIN(1,D113)</f>
        <v>0</v>
      </c>
      <c r="E114" s="375"/>
      <c r="F114" s="375"/>
      <c r="G114" s="375"/>
      <c r="I114" s="180"/>
      <c r="Q114" s="584"/>
      <c r="AA114" s="466">
        <f>AA113+1</f>
        <v>83</v>
      </c>
    </row>
    <row r="115" spans="1:27" ht="28.5" customHeight="1" x14ac:dyDescent="0.3">
      <c r="A115" s="139" t="str">
        <f ca="1">CONCATENATE($A$2," / ",AA115)</f>
        <v>KW2 / 84</v>
      </c>
      <c r="B115" s="136" t="str">
        <f ca="1">OFFSET(Sprachen!A463,0,'Allg. Informationen'!$B$4-1,1,1)</f>
        <v>ungedeckte Gestehungskosten Anteil Gesuchsteller</v>
      </c>
      <c r="C115" s="100" t="s">
        <v>24</v>
      </c>
      <c r="D115" s="173">
        <f ca="1">D102-D109</f>
        <v>0</v>
      </c>
      <c r="E115" s="374"/>
      <c r="F115" s="374"/>
      <c r="G115" s="374"/>
      <c r="H115" s="131"/>
      <c r="I115" s="131"/>
      <c r="J115" s="131"/>
      <c r="K115" s="131"/>
      <c r="L115" s="131"/>
      <c r="M115" s="131"/>
      <c r="N115" s="131"/>
      <c r="O115" s="131"/>
      <c r="P115" s="131"/>
      <c r="Q115" s="588"/>
      <c r="R115" s="131"/>
      <c r="S115" s="131"/>
      <c r="AA115" s="466">
        <f>AA114+1</f>
        <v>84</v>
      </c>
    </row>
    <row r="116" spans="1:27" ht="15.6" x14ac:dyDescent="0.3">
      <c r="A116" s="181"/>
      <c r="B116" s="182"/>
      <c r="C116" s="182"/>
      <c r="D116" s="182"/>
      <c r="E116" s="178"/>
      <c r="F116" s="178"/>
      <c r="G116" s="178"/>
      <c r="H116" s="182"/>
      <c r="I116" s="182"/>
      <c r="J116" s="182"/>
      <c r="K116" s="182"/>
      <c r="L116" s="182"/>
      <c r="M116" s="182"/>
      <c r="N116" s="182"/>
      <c r="O116" s="182"/>
      <c r="P116" s="182"/>
      <c r="Q116" s="183"/>
      <c r="R116" s="131"/>
      <c r="S116" s="131"/>
    </row>
    <row r="117" spans="1:27" ht="17.399999999999999" x14ac:dyDescent="0.3">
      <c r="A117" s="184" t="str">
        <f ca="1">OFFSET(Sprachen!A464,0,'Allg. Informationen'!$B$4-1,1,1)</f>
        <v>E. Referenzmarkterlös</v>
      </c>
      <c r="C117" s="589"/>
      <c r="D117" s="589"/>
      <c r="E117" s="590"/>
      <c r="F117" s="590"/>
      <c r="G117" s="590"/>
      <c r="H117" s="907" t="str">
        <f ca="1">H89</f>
        <v>Anmerkungen BFE</v>
      </c>
      <c r="I117" s="879"/>
      <c r="J117" s="879"/>
      <c r="K117" s="879"/>
      <c r="L117" s="879"/>
      <c r="M117" s="879" t="str">
        <f ca="1">M89</f>
        <v>Bemerkungen Gesuchsteller</v>
      </c>
      <c r="N117" s="879"/>
      <c r="O117" s="879"/>
      <c r="P117" s="879"/>
      <c r="Q117" s="879"/>
      <c r="R117" s="131"/>
      <c r="S117" s="163"/>
    </row>
    <row r="118" spans="1:27" ht="15.6" x14ac:dyDescent="0.3">
      <c r="A118" s="139" t="str">
        <f t="shared" ref="A118:A124" ca="1" si="15">CONCATENATE($A$2," / ",AA118)</f>
        <v>KW2 / 85</v>
      </c>
      <c r="B118" s="591" t="str">
        <f ca="1">OFFSET(Sprachen!A465,0,'Allg. Informationen'!$B$4-1,1,1)</f>
        <v xml:space="preserve">Strompreise bei EEX herungergeladen am: </v>
      </c>
      <c r="C118" s="185">
        <v>44615</v>
      </c>
      <c r="D118" s="378">
        <v>0.45833333333333331</v>
      </c>
      <c r="E118" s="384"/>
      <c r="F118" s="384"/>
      <c r="G118" s="384"/>
      <c r="H118" s="856"/>
      <c r="I118" s="869"/>
      <c r="J118" s="869"/>
      <c r="K118" s="869"/>
      <c r="L118" s="869"/>
      <c r="M118" s="871"/>
      <c r="N118" s="872"/>
      <c r="O118" s="872"/>
      <c r="P118" s="872"/>
      <c r="Q118" s="873"/>
      <c r="R118" s="131"/>
      <c r="S118" s="131"/>
      <c r="AA118" s="466">
        <f>AA115+1</f>
        <v>85</v>
      </c>
    </row>
    <row r="119" spans="1:27" ht="15.6" x14ac:dyDescent="0.3">
      <c r="A119" s="139" t="str">
        <f t="shared" ca="1" si="15"/>
        <v>KW2 / 86</v>
      </c>
      <c r="B119" s="186" t="str">
        <f ca="1">OFFSET(Sprachen!A466,0,'Allg. Informationen'!$B$4-1,1,1)</f>
        <v>Jahr</v>
      </c>
      <c r="C119" s="904">
        <f ca="1">IFERROR(IF($D$5="Nein/Non/No","-",INDIRECT(CONCATENATE(E_prod_Eingabe!A2,"!")&amp;CONCATENATE(MID("CDEFGHIJKLMNOPQRSTUVWXYZ",HLOOKUP($A$2,E_prod_Eingabe!$C$5:$AS$6,2,FALSE),1),"8"))),"")</f>
        <v>0</v>
      </c>
      <c r="D119" s="905"/>
      <c r="E119" s="385"/>
      <c r="F119" s="385"/>
      <c r="G119" s="385"/>
      <c r="H119" s="856"/>
      <c r="I119" s="869"/>
      <c r="J119" s="869"/>
      <c r="K119" s="869"/>
      <c r="L119" s="869"/>
      <c r="M119" s="871"/>
      <c r="N119" s="872"/>
      <c r="O119" s="872"/>
      <c r="P119" s="872"/>
      <c r="Q119" s="873"/>
      <c r="R119" s="131"/>
      <c r="S119" s="131"/>
      <c r="AA119" s="466">
        <f t="shared" ref="AA119:AA124" si="16">AA118+1</f>
        <v>86</v>
      </c>
    </row>
    <row r="120" spans="1:27" ht="15.6" x14ac:dyDescent="0.3">
      <c r="A120" s="139" t="str">
        <f t="shared" ca="1" si="15"/>
        <v>KW2 / 87</v>
      </c>
      <c r="B120" s="187" t="str">
        <f ca="1">OFFSET(Sprachen!A467,0,'Allg. Informationen'!$B$4-1,1,1)</f>
        <v>Referenzmarkterlös  [CHF]</v>
      </c>
      <c r="C120" s="638" t="s">
        <v>24</v>
      </c>
      <c r="D120" s="379" t="s">
        <v>82</v>
      </c>
      <c r="E120" s="377"/>
      <c r="F120" s="377"/>
      <c r="G120" s="377"/>
      <c r="H120" s="380" t="str">
        <f ca="1">OFFSET(Sprachen!A336,0,'Allg. Informationen'!$B$4-1,1,1)</f>
        <v>Zentrale 1</v>
      </c>
      <c r="I120" s="186" t="str">
        <f ca="1">OFFSET(Sprachen!A337,0,'Allg. Informationen'!$B$4-1,1,1)</f>
        <v>Zentrale 2</v>
      </c>
      <c r="J120" s="592" t="str">
        <f ca="1">OFFSET(Sprachen!A338,0,'Allg. Informationen'!$B$4-1,1,1)</f>
        <v>Zentrale 3</v>
      </c>
      <c r="K120" s="592" t="str">
        <f ca="1">OFFSET(Sprachen!A339,0,'Allg. Informationen'!$B$4-1,1,1)</f>
        <v>Zentrale 4</v>
      </c>
      <c r="L120" s="592" t="str">
        <f ca="1">OFFSET(Sprachen!A340,0,'Allg. Informationen'!$B$4-1,1,1)</f>
        <v>Zentrale 5</v>
      </c>
      <c r="M120" s="592" t="str">
        <f ca="1">OFFSET(Sprachen!A341,0,'Allg. Informationen'!$B$4-1,1,1)</f>
        <v>Zentrale 6</v>
      </c>
      <c r="N120" s="592" t="str">
        <f ca="1">OFFSET(Sprachen!A342,0,'Allg. Informationen'!$B$4-1,1,1)</f>
        <v>Zentrale 7</v>
      </c>
      <c r="O120" s="592" t="str">
        <f ca="1">OFFSET(Sprachen!A343,0,'Allg. Informationen'!$B$4-1,1,1)</f>
        <v>Zentrale 8</v>
      </c>
      <c r="P120" s="592" t="str">
        <f ca="1">OFFSET(Sprachen!A344,0,'Allg. Informationen'!$B$4-1,1,1)</f>
        <v>Zentrale 9</v>
      </c>
      <c r="Q120" s="592" t="str">
        <f ca="1">OFFSET(Sprachen!A345,0,'Allg. Informationen'!$B$4-1,1,1)</f>
        <v>Zentrale 10</v>
      </c>
      <c r="R120" s="131"/>
      <c r="S120" s="131"/>
      <c r="AA120" s="466">
        <f t="shared" si="16"/>
        <v>87</v>
      </c>
    </row>
    <row r="121" spans="1:27" ht="15.6" x14ac:dyDescent="0.3">
      <c r="A121" s="139" t="str">
        <f t="shared" ca="1" si="15"/>
        <v>KW2 / 88</v>
      </c>
      <c r="B121" s="188" t="str">
        <f ca="1">OFFSET(Sprachen!A468,0,'Allg. Informationen'!$B$4-1,1,1)</f>
        <v>alle Zentralen</v>
      </c>
      <c r="C121" s="189"/>
      <c r="D121" s="593">
        <f ca="1">+SUM(H121:Q121)</f>
        <v>0</v>
      </c>
      <c r="E121" s="594"/>
      <c r="F121" s="594"/>
      <c r="G121" s="594"/>
      <c r="H121" s="595">
        <f ca="1">IFERROR(IF($D$5="Nein/Non/No","-",VLOOKUP(H$120,E_prod_Eingabe!$A$33:$AA$42,HLOOKUP($A$2,E_prod_Eingabe!$C$5:$AS$6,2,FALSE)+2,FALSE)),"")</f>
        <v>0</v>
      </c>
      <c r="I121" s="595">
        <f ca="1">IFERROR(IF($D$5="Nein/Non/No","-",VLOOKUP(I$120,E_prod_Eingabe!$A$33:$AA$42,HLOOKUP($A$2,E_prod_Eingabe!$C$5:$AS$6,2,FALSE)+2,FALSE)),"")</f>
        <v>0</v>
      </c>
      <c r="J121" s="595">
        <f ca="1">IFERROR(IF($D$5="Nein/Non/No","-",VLOOKUP(J$120,E_prod_Eingabe!$A$33:$AA$42,HLOOKUP($A$2,E_prod_Eingabe!$C$5:$AS$6,2,FALSE)+2,FALSE)),"")</f>
        <v>0</v>
      </c>
      <c r="K121" s="595">
        <f ca="1">IFERROR(IF($D$5="Nein/Non/No","-",VLOOKUP(K$120,E_prod_Eingabe!$A$33:$AA$42,HLOOKUP($A$2,E_prod_Eingabe!$C$5:$AS$6,2,FALSE)+2,FALSE)),"")</f>
        <v>0</v>
      </c>
      <c r="L121" s="595">
        <f ca="1">IFERROR(IF($D$5="Nein/Non/No","-",VLOOKUP(L$120,E_prod_Eingabe!$A$33:$AA$42,HLOOKUP($A$2,E_prod_Eingabe!$C$5:$AS$6,2,FALSE)+2,FALSE)),"")</f>
        <v>0</v>
      </c>
      <c r="M121" s="595">
        <f ca="1">IFERROR(IF($D$5="Nein/Non/No","-",VLOOKUP(M$120,E_prod_Eingabe!$A$33:$AA$42,HLOOKUP($A$2,E_prod_Eingabe!$C$5:$AS$6,2,FALSE)+2,FALSE)),"")</f>
        <v>0</v>
      </c>
      <c r="N121" s="595">
        <f ca="1">IFERROR(IF($D$5="Nein/Non/No","-",VLOOKUP(N$120,E_prod_Eingabe!$A$33:$AA$42,HLOOKUP($A$2,E_prod_Eingabe!$C$5:$AS$6,2,FALSE)+2,FALSE)),"")</f>
        <v>0</v>
      </c>
      <c r="O121" s="595">
        <f ca="1">IFERROR(IF($D$5="Nein/Non/No","-",VLOOKUP(O$120,E_prod_Eingabe!$A$33:$AA$42,HLOOKUP($A$2,E_prod_Eingabe!$C$5:$AS$6,2,FALSE)+2,FALSE)),"")</f>
        <v>0</v>
      </c>
      <c r="P121" s="595">
        <f ca="1">IFERROR(IF($D$5="Nein/Non/No","-",VLOOKUP(P$120,E_prod_Eingabe!$A$33:$AA$42,HLOOKUP($A$2,E_prod_Eingabe!$C$5:$AS$6,2,FALSE)+2,FALSE)),"")</f>
        <v>0</v>
      </c>
      <c r="Q121" s="595">
        <f ca="1">IFERROR(IF($D$5="Nein/Non/No","-",VLOOKUP(Q$120,E_prod_Eingabe!$A$33:$AA$42,HLOOKUP($A$2,E_prod_Eingabe!$C$5:$AS$6,2,FALSE)+2,FALSE)),"")</f>
        <v>0</v>
      </c>
      <c r="R121" s="131"/>
      <c r="S121" s="190"/>
      <c r="AA121" s="466">
        <f t="shared" si="16"/>
        <v>88</v>
      </c>
    </row>
    <row r="122" spans="1:27" ht="39.6" x14ac:dyDescent="0.3">
      <c r="A122" s="139" t="str">
        <f t="shared" ca="1" si="15"/>
        <v>KW2 / 89</v>
      </c>
      <c r="B122" s="529" t="str">
        <f ca="1">OFFSET(Sprachen!A469,0,'Allg. Informationen'!$B$4-1,1,1)</f>
        <v>Abzüglich nicht hydraulisch verbundener oder gemeinsam optimierter Anlagen</v>
      </c>
      <c r="C122" s="191"/>
      <c r="D122" s="593">
        <f>+SUM(H122:Q122)</f>
        <v>0</v>
      </c>
      <c r="E122" s="594"/>
      <c r="F122" s="594"/>
      <c r="G122" s="594"/>
      <c r="H122" s="595">
        <f>+IF(OR(H50="Nein",H50="Non",H50="No"),-H121,0)</f>
        <v>0</v>
      </c>
      <c r="I122" s="595">
        <f t="shared" ref="I122:Q122" si="17">+IF(OR(I50="Nein",I50="Non",I50="No"),-I121,0)</f>
        <v>0</v>
      </c>
      <c r="J122" s="595">
        <f t="shared" si="17"/>
        <v>0</v>
      </c>
      <c r="K122" s="595">
        <f t="shared" si="17"/>
        <v>0</v>
      </c>
      <c r="L122" s="595">
        <f t="shared" si="17"/>
        <v>0</v>
      </c>
      <c r="M122" s="595">
        <f t="shared" si="17"/>
        <v>0</v>
      </c>
      <c r="N122" s="595">
        <f t="shared" si="17"/>
        <v>0</v>
      </c>
      <c r="O122" s="595">
        <f t="shared" si="17"/>
        <v>0</v>
      </c>
      <c r="P122" s="595">
        <f t="shared" si="17"/>
        <v>0</v>
      </c>
      <c r="Q122" s="595">
        <f t="shared" si="17"/>
        <v>0</v>
      </c>
      <c r="R122" s="131"/>
      <c r="S122" s="163"/>
      <c r="AA122" s="466">
        <f t="shared" si="16"/>
        <v>89</v>
      </c>
    </row>
    <row r="123" spans="1:27" ht="16.2" thickBot="1" x14ac:dyDescent="0.35">
      <c r="A123" s="139" t="str">
        <f t="shared" ca="1" si="15"/>
        <v>KW2 / 90</v>
      </c>
      <c r="B123" s="188" t="str">
        <f ca="1">OFFSET(Sprachen!A470,0,'Allg. Informationen'!$B$4-1,1,1)</f>
        <v>Abzüglich KEV-Anlagen</v>
      </c>
      <c r="C123" s="192"/>
      <c r="D123" s="596">
        <f>+SUM(H123:Q123)</f>
        <v>0</v>
      </c>
      <c r="E123" s="594"/>
      <c r="F123" s="594"/>
      <c r="G123" s="594"/>
      <c r="H123" s="595">
        <f>+IF(OR(H56="Ja",H56="Oui",H56="Si"),IF(OR(H50="Ja",H50="Oui",H50="Si"),-H121,0),0)</f>
        <v>0</v>
      </c>
      <c r="I123" s="595">
        <f t="shared" ref="I123:Q123" si="18">+IF(OR(I56="Ja",I56="Oui",I56="Si"),IF(OR(I50="Ja",I50="Oui",I50="Si"),-I121,0),0)</f>
        <v>0</v>
      </c>
      <c r="J123" s="595">
        <f t="shared" si="18"/>
        <v>0</v>
      </c>
      <c r="K123" s="595">
        <f t="shared" si="18"/>
        <v>0</v>
      </c>
      <c r="L123" s="595">
        <f t="shared" si="18"/>
        <v>0</v>
      </c>
      <c r="M123" s="595">
        <f t="shared" si="18"/>
        <v>0</v>
      </c>
      <c r="N123" s="595">
        <f t="shared" si="18"/>
        <v>0</v>
      </c>
      <c r="O123" s="595">
        <f t="shared" si="18"/>
        <v>0</v>
      </c>
      <c r="P123" s="595">
        <f t="shared" si="18"/>
        <v>0</v>
      </c>
      <c r="Q123" s="595">
        <f t="shared" si="18"/>
        <v>0</v>
      </c>
      <c r="R123" s="131"/>
      <c r="S123" s="163"/>
      <c r="AA123" s="466">
        <f t="shared" si="16"/>
        <v>90</v>
      </c>
    </row>
    <row r="124" spans="1:27" ht="26.25" customHeight="1" thickBot="1" x14ac:dyDescent="0.35">
      <c r="A124" s="139" t="str">
        <f t="shared" ca="1" si="15"/>
        <v>KW2 / 91</v>
      </c>
      <c r="B124" s="891" t="str">
        <f ca="1">+CONCATENATE(OFFSET(Sprachen!A471,0,'Allg. Informationen'!$B$4-1,1,1)," ",IF(D13=0,"",D13))</f>
        <v>gültig für KW Bitte auswählen, Prière de sélectionner, Prego selezionare</v>
      </c>
      <c r="C124" s="892"/>
      <c r="D124" s="597">
        <f ca="1">IFERROR(+MAX(SUM(D121:D123),0),"")</f>
        <v>0</v>
      </c>
      <c r="E124" s="598"/>
      <c r="F124" s="598"/>
      <c r="G124" s="599"/>
      <c r="H124" s="595">
        <f ca="1">+IF(H121&lt;0,H121,MAX(SUM(H121:H123),0))</f>
        <v>0</v>
      </c>
      <c r="I124" s="595">
        <f t="shared" ref="I124:Q124" ca="1" si="19">+IF(I121&lt;0,I121,MAX(SUM(I121:I123),0))</f>
        <v>0</v>
      </c>
      <c r="J124" s="595">
        <f t="shared" ca="1" si="19"/>
        <v>0</v>
      </c>
      <c r="K124" s="595">
        <f t="shared" ca="1" si="19"/>
        <v>0</v>
      </c>
      <c r="L124" s="595">
        <f t="shared" ca="1" si="19"/>
        <v>0</v>
      </c>
      <c r="M124" s="595">
        <f t="shared" ca="1" si="19"/>
        <v>0</v>
      </c>
      <c r="N124" s="595">
        <f t="shared" ca="1" si="19"/>
        <v>0</v>
      </c>
      <c r="O124" s="595">
        <f t="shared" ca="1" si="19"/>
        <v>0</v>
      </c>
      <c r="P124" s="595">
        <f t="shared" ca="1" si="19"/>
        <v>0</v>
      </c>
      <c r="Q124" s="595">
        <f t="shared" ca="1" si="19"/>
        <v>0</v>
      </c>
      <c r="R124" s="131"/>
      <c r="S124" s="131"/>
      <c r="AA124" s="466">
        <f t="shared" si="16"/>
        <v>91</v>
      </c>
    </row>
    <row r="125" spans="1:27" ht="15.6" x14ac:dyDescent="0.3">
      <c r="D125" s="600"/>
      <c r="E125" s="600"/>
      <c r="F125" s="600"/>
      <c r="G125" s="600"/>
      <c r="R125" s="131"/>
      <c r="S125" s="131"/>
    </row>
    <row r="126" spans="1:27" ht="15.6" x14ac:dyDescent="0.3">
      <c r="R126" s="131"/>
      <c r="S126" s="131"/>
    </row>
    <row r="127" spans="1:27" ht="15.6" x14ac:dyDescent="0.3">
      <c r="R127" s="131"/>
      <c r="S127" s="131"/>
    </row>
    <row r="128" spans="1:27" ht="15.6" x14ac:dyDescent="0.3">
      <c r="D128" s="652"/>
      <c r="R128" s="131"/>
      <c r="S128" s="131"/>
    </row>
    <row r="129" spans="18:19" ht="15.6" x14ac:dyDescent="0.3">
      <c r="R129" s="131"/>
      <c r="S129" s="131"/>
    </row>
    <row r="130" spans="18:19" ht="15.6" x14ac:dyDescent="0.3">
      <c r="R130" s="131"/>
      <c r="S130" s="131"/>
    </row>
    <row r="131" spans="18:19" ht="15.6" x14ac:dyDescent="0.3">
      <c r="R131" s="131"/>
      <c r="S131" s="131"/>
    </row>
  </sheetData>
  <sheetProtection algorithmName="SHA-512" hashValue="JzaBK9c8dNmb7MBDwcuouGbJhoEaofVxhXUK8xkLoNVeO2+RSxUcNlBKn9GDkvnJLIS3jnKGE8n0ZYRQXpbUuw==" saltValue="FEkh0HzmE6BL2zoI14fpdQ==" spinCount="100000" sheet="1" objects="1" scenarios="1"/>
  <protectedRanges>
    <protectedRange sqref="C5 L15 B14:B15 D16:D24 D26 D31:D32 D34:D35 D38:D40 D42 D44:D45 H49:Q53 H56:Q59 D64:D65 D69:D73 D77:K79 D80:D83 D90:D96 D98" name="Bereichzahlenfelder"/>
    <protectedRange sqref="C5 H6:J7 L6:N7 P6:R7 T6:U7 M13:U45 T48:U59 M62:U73 M74 Q77:U87 M90:U102 M118:Q119" name="Bereichvoll_kommentarfelder"/>
    <protectedRange sqref="C5 H8 L8 B14:B15 D16:D17 D29 D37 D40 D42 D101 D108 L15 M13 M16:M17 M29 M37 M40:M42 M101" name="bereichleer"/>
  </protectedRanges>
  <mergeCells count="192">
    <mergeCell ref="C119:D119"/>
    <mergeCell ref="H119:L119"/>
    <mergeCell ref="M119:Q119"/>
    <mergeCell ref="B124:C124"/>
    <mergeCell ref="H102:L102"/>
    <mergeCell ref="M102:U102"/>
    <mergeCell ref="H117:L117"/>
    <mergeCell ref="M117:Q117"/>
    <mergeCell ref="H118:L118"/>
    <mergeCell ref="M118:Q118"/>
    <mergeCell ref="H99:L99"/>
    <mergeCell ref="M99:U99"/>
    <mergeCell ref="H100:L100"/>
    <mergeCell ref="M100:U100"/>
    <mergeCell ref="H101:L101"/>
    <mergeCell ref="M101:U101"/>
    <mergeCell ref="H96:L96"/>
    <mergeCell ref="M96:U96"/>
    <mergeCell ref="H97:L97"/>
    <mergeCell ref="M97:U97"/>
    <mergeCell ref="H98:L98"/>
    <mergeCell ref="M98:U98"/>
    <mergeCell ref="H93:L93"/>
    <mergeCell ref="M93:U93"/>
    <mergeCell ref="H94:L94"/>
    <mergeCell ref="M94:U94"/>
    <mergeCell ref="H95:L95"/>
    <mergeCell ref="M95:U95"/>
    <mergeCell ref="H90:L90"/>
    <mergeCell ref="M90:U90"/>
    <mergeCell ref="H91:L91"/>
    <mergeCell ref="M91:U91"/>
    <mergeCell ref="H92:L92"/>
    <mergeCell ref="M92:U92"/>
    <mergeCell ref="H86:P86"/>
    <mergeCell ref="Q86:U86"/>
    <mergeCell ref="H87:P87"/>
    <mergeCell ref="Q87:U87"/>
    <mergeCell ref="H89:L89"/>
    <mergeCell ref="M89:U89"/>
    <mergeCell ref="H83:P83"/>
    <mergeCell ref="Q83:U83"/>
    <mergeCell ref="H84:P84"/>
    <mergeCell ref="Q84:U84"/>
    <mergeCell ref="H85:P85"/>
    <mergeCell ref="Q85:U85"/>
    <mergeCell ref="L80:P80"/>
    <mergeCell ref="Q80:U80"/>
    <mergeCell ref="L81:P81"/>
    <mergeCell ref="Q81:U81"/>
    <mergeCell ref="L82:P82"/>
    <mergeCell ref="Q82:U82"/>
    <mergeCell ref="M73:U73"/>
    <mergeCell ref="H74:L74"/>
    <mergeCell ref="M74:U74"/>
    <mergeCell ref="L76:P76"/>
    <mergeCell ref="Q76:U76"/>
    <mergeCell ref="L77:P79"/>
    <mergeCell ref="Q77:U79"/>
    <mergeCell ref="H64:L73"/>
    <mergeCell ref="M64:U64"/>
    <mergeCell ref="M65:U65"/>
    <mergeCell ref="M66:U66"/>
    <mergeCell ref="M67:U67"/>
    <mergeCell ref="M68:U68"/>
    <mergeCell ref="M69:U69"/>
    <mergeCell ref="M70:U70"/>
    <mergeCell ref="M71:U71"/>
    <mergeCell ref="M72:U72"/>
    <mergeCell ref="H61:L61"/>
    <mergeCell ref="M61:U61"/>
    <mergeCell ref="H62:L62"/>
    <mergeCell ref="M62:U62"/>
    <mergeCell ref="H63:L63"/>
    <mergeCell ref="M63:U63"/>
    <mergeCell ref="R57:S57"/>
    <mergeCell ref="T57:U57"/>
    <mergeCell ref="R58:S58"/>
    <mergeCell ref="T58:U58"/>
    <mergeCell ref="R59:S59"/>
    <mergeCell ref="T59:U59"/>
    <mergeCell ref="R53:S53"/>
    <mergeCell ref="T53:U53"/>
    <mergeCell ref="R54:S55"/>
    <mergeCell ref="T54:U54"/>
    <mergeCell ref="T55:U55"/>
    <mergeCell ref="R56:S56"/>
    <mergeCell ref="T56:U56"/>
    <mergeCell ref="R50:S50"/>
    <mergeCell ref="T50:U50"/>
    <mergeCell ref="R51:S51"/>
    <mergeCell ref="T51:U51"/>
    <mergeCell ref="R52:S52"/>
    <mergeCell ref="T52:U52"/>
    <mergeCell ref="H45:L45"/>
    <mergeCell ref="M45:U45"/>
    <mergeCell ref="R47:S47"/>
    <mergeCell ref="R48:S48"/>
    <mergeCell ref="T48:U48"/>
    <mergeCell ref="R49:S49"/>
    <mergeCell ref="T49:U49"/>
    <mergeCell ref="H42:L42"/>
    <mergeCell ref="M42:U42"/>
    <mergeCell ref="H43:L43"/>
    <mergeCell ref="M43:U43"/>
    <mergeCell ref="H44:L44"/>
    <mergeCell ref="M44:U44"/>
    <mergeCell ref="H39:L39"/>
    <mergeCell ref="M39:U39"/>
    <mergeCell ref="H40:L40"/>
    <mergeCell ref="M40:U40"/>
    <mergeCell ref="H41:L41"/>
    <mergeCell ref="M41:U41"/>
    <mergeCell ref="H36:L36"/>
    <mergeCell ref="M36:U36"/>
    <mergeCell ref="H37:L37"/>
    <mergeCell ref="M37:U37"/>
    <mergeCell ref="H38:L38"/>
    <mergeCell ref="M38:U38"/>
    <mergeCell ref="H33:L33"/>
    <mergeCell ref="M33:U33"/>
    <mergeCell ref="H34:L34"/>
    <mergeCell ref="M34:U34"/>
    <mergeCell ref="H35:L35"/>
    <mergeCell ref="M35:U35"/>
    <mergeCell ref="H30:L30"/>
    <mergeCell ref="M30:U30"/>
    <mergeCell ref="H31:L31"/>
    <mergeCell ref="M31:U31"/>
    <mergeCell ref="H32:L32"/>
    <mergeCell ref="M32:U32"/>
    <mergeCell ref="H27:L27"/>
    <mergeCell ref="M27:U27"/>
    <mergeCell ref="H28:L28"/>
    <mergeCell ref="M28:U28"/>
    <mergeCell ref="H29:L29"/>
    <mergeCell ref="M29:U29"/>
    <mergeCell ref="H24:L24"/>
    <mergeCell ref="M24:U24"/>
    <mergeCell ref="H25:L25"/>
    <mergeCell ref="M25:U25"/>
    <mergeCell ref="H26:L26"/>
    <mergeCell ref="M26:U26"/>
    <mergeCell ref="H20:L20"/>
    <mergeCell ref="M20:U20"/>
    <mergeCell ref="H21:L22"/>
    <mergeCell ref="M21:U21"/>
    <mergeCell ref="M22:U22"/>
    <mergeCell ref="H23:L23"/>
    <mergeCell ref="M23:U23"/>
    <mergeCell ref="B17:C17"/>
    <mergeCell ref="H17:L17"/>
    <mergeCell ref="M17:U17"/>
    <mergeCell ref="H18:L18"/>
    <mergeCell ref="M18:U18"/>
    <mergeCell ref="H19:L19"/>
    <mergeCell ref="M19:U19"/>
    <mergeCell ref="V13:V15"/>
    <mergeCell ref="W13:W15"/>
    <mergeCell ref="X13:X15"/>
    <mergeCell ref="Y13:Y15"/>
    <mergeCell ref="H15:K15"/>
    <mergeCell ref="B16:C16"/>
    <mergeCell ref="H16:L16"/>
    <mergeCell ref="M16:U16"/>
    <mergeCell ref="B12:D12"/>
    <mergeCell ref="E12:G12"/>
    <mergeCell ref="H12:L12"/>
    <mergeCell ref="M12:U12"/>
    <mergeCell ref="A13:A15"/>
    <mergeCell ref="C13:C15"/>
    <mergeCell ref="D13:D15"/>
    <mergeCell ref="H13:L14"/>
    <mergeCell ref="M13:U15"/>
    <mergeCell ref="B7:C7"/>
    <mergeCell ref="H7:J7"/>
    <mergeCell ref="L7:N7"/>
    <mergeCell ref="P7:R7"/>
    <mergeCell ref="T7:U7"/>
    <mergeCell ref="B8:C8"/>
    <mergeCell ref="H8:J8"/>
    <mergeCell ref="L8:N8"/>
    <mergeCell ref="H5:U5"/>
    <mergeCell ref="B6:C6"/>
    <mergeCell ref="D6:D7"/>
    <mergeCell ref="H6:J6"/>
    <mergeCell ref="K6:K7"/>
    <mergeCell ref="L6:N6"/>
    <mergeCell ref="O6:O7"/>
    <mergeCell ref="P6:R6"/>
    <mergeCell ref="S6:S7"/>
    <mergeCell ref="T6:U6"/>
  </mergeCells>
  <conditionalFormatting sqref="X13 X16:X25 X27:X30 X33 X36:X37 X46 X54:X55 X60 X75 X84:X86 X88 X97 X99 X101:X102">
    <cfRule type="containsText" dxfId="3455" priority="141" operator="containsText" text="nicht i.O.">
      <formula>NOT(ISERROR(SEARCH("nicht i.O.",X13)))</formula>
    </cfRule>
    <cfRule type="containsText" dxfId="3454" priority="142" operator="containsText" text="in Abklärung">
      <formula>NOT(ISERROR(SEARCH("in Abklärung",X13)))</formula>
    </cfRule>
    <cfRule type="containsText" dxfId="3453" priority="143" operator="containsText" text="i.O.">
      <formula>NOT(ISERROR(SEARCH("i.O.",X13)))</formula>
    </cfRule>
    <cfRule type="containsText" dxfId="3452" priority="144" operator="containsText" text="korrigiert">
      <formula>NOT(ISERROR(SEARCH("korrigiert",X13)))</formula>
    </cfRule>
  </conditionalFormatting>
  <conditionalFormatting sqref="V16:V25 V27:V30 V33 V36:V37 V46 V54:V55 V60 V75 V84:V86 V88 V97 V99 V101:V102">
    <cfRule type="containsText" dxfId="3451" priority="137" operator="containsText" text="nicht i.O.">
      <formula>NOT(ISERROR(SEARCH("nicht i.O.",V16)))</formula>
    </cfRule>
    <cfRule type="containsText" dxfId="3450" priority="138" operator="containsText" text="in Abklärung">
      <formula>NOT(ISERROR(SEARCH("in Abklärung",V16)))</formula>
    </cfRule>
    <cfRule type="containsText" dxfId="3449" priority="139" operator="containsText" text="i.O.">
      <formula>NOT(ISERROR(SEARCH("i.O.",V16)))</formula>
    </cfRule>
    <cfRule type="containsText" dxfId="3448" priority="140" operator="containsText" text="korrigiert">
      <formula>NOT(ISERROR(SEARCH("korrigiert",V16)))</formula>
    </cfRule>
  </conditionalFormatting>
  <conditionalFormatting sqref="X26">
    <cfRule type="containsText" dxfId="3447" priority="133" operator="containsText" text="nicht i.O.">
      <formula>NOT(ISERROR(SEARCH("nicht i.O.",X26)))</formula>
    </cfRule>
    <cfRule type="containsText" dxfId="3446" priority="134" operator="containsText" text="in Abklärung">
      <formula>NOT(ISERROR(SEARCH("in Abklärung",X26)))</formula>
    </cfRule>
    <cfRule type="containsText" dxfId="3445" priority="135" operator="containsText" text="i.O.">
      <formula>NOT(ISERROR(SEARCH("i.O.",X26)))</formula>
    </cfRule>
    <cfRule type="containsText" dxfId="3444" priority="136" operator="containsText" text="korrigiert">
      <formula>NOT(ISERROR(SEARCH("korrigiert",X26)))</formula>
    </cfRule>
  </conditionalFormatting>
  <conditionalFormatting sqref="V26">
    <cfRule type="containsText" dxfId="3443" priority="129" operator="containsText" text="nicht i.O.">
      <formula>NOT(ISERROR(SEARCH("nicht i.O.",V26)))</formula>
    </cfRule>
    <cfRule type="containsText" dxfId="3442" priority="130" operator="containsText" text="in Abklärung">
      <formula>NOT(ISERROR(SEARCH("in Abklärung",V26)))</formula>
    </cfRule>
    <cfRule type="containsText" dxfId="3441" priority="131" operator="containsText" text="i.O.">
      <formula>NOT(ISERROR(SEARCH("i.O.",V26)))</formula>
    </cfRule>
    <cfRule type="containsText" dxfId="3440" priority="132" operator="containsText" text="korrigiert">
      <formula>NOT(ISERROR(SEARCH("korrigiert",V26)))</formula>
    </cfRule>
  </conditionalFormatting>
  <conditionalFormatting sqref="X31">
    <cfRule type="containsText" dxfId="3439" priority="125" operator="containsText" text="nicht i.O.">
      <formula>NOT(ISERROR(SEARCH("nicht i.O.",X31)))</formula>
    </cfRule>
    <cfRule type="containsText" dxfId="3438" priority="126" operator="containsText" text="in Abklärung">
      <formula>NOT(ISERROR(SEARCH("in Abklärung",X31)))</formula>
    </cfRule>
    <cfRule type="containsText" dxfId="3437" priority="127" operator="containsText" text="i.O.">
      <formula>NOT(ISERROR(SEARCH("i.O.",X31)))</formula>
    </cfRule>
    <cfRule type="containsText" dxfId="3436" priority="128" operator="containsText" text="korrigiert">
      <formula>NOT(ISERROR(SEARCH("korrigiert",X31)))</formula>
    </cfRule>
  </conditionalFormatting>
  <conditionalFormatting sqref="V31">
    <cfRule type="containsText" dxfId="3435" priority="121" operator="containsText" text="nicht i.O.">
      <formula>NOT(ISERROR(SEARCH("nicht i.O.",V31)))</formula>
    </cfRule>
    <cfRule type="containsText" dxfId="3434" priority="122" operator="containsText" text="in Abklärung">
      <formula>NOT(ISERROR(SEARCH("in Abklärung",V31)))</formula>
    </cfRule>
    <cfRule type="containsText" dxfId="3433" priority="123" operator="containsText" text="i.O.">
      <formula>NOT(ISERROR(SEARCH("i.O.",V31)))</formula>
    </cfRule>
    <cfRule type="containsText" dxfId="3432" priority="124" operator="containsText" text="korrigiert">
      <formula>NOT(ISERROR(SEARCH("korrigiert",V31)))</formula>
    </cfRule>
  </conditionalFormatting>
  <conditionalFormatting sqref="X32">
    <cfRule type="containsText" dxfId="3431" priority="117" operator="containsText" text="nicht i.O.">
      <formula>NOT(ISERROR(SEARCH("nicht i.O.",X32)))</formula>
    </cfRule>
    <cfRule type="containsText" dxfId="3430" priority="118" operator="containsText" text="in Abklärung">
      <formula>NOT(ISERROR(SEARCH("in Abklärung",X32)))</formula>
    </cfRule>
    <cfRule type="containsText" dxfId="3429" priority="119" operator="containsText" text="i.O.">
      <formula>NOT(ISERROR(SEARCH("i.O.",X32)))</formula>
    </cfRule>
    <cfRule type="containsText" dxfId="3428" priority="120" operator="containsText" text="korrigiert">
      <formula>NOT(ISERROR(SEARCH("korrigiert",X32)))</formula>
    </cfRule>
  </conditionalFormatting>
  <conditionalFormatting sqref="V32">
    <cfRule type="containsText" dxfId="3427" priority="113" operator="containsText" text="nicht i.O.">
      <formula>NOT(ISERROR(SEARCH("nicht i.O.",V32)))</formula>
    </cfRule>
    <cfRule type="containsText" dxfId="3426" priority="114" operator="containsText" text="in Abklärung">
      <formula>NOT(ISERROR(SEARCH("in Abklärung",V32)))</formula>
    </cfRule>
    <cfRule type="containsText" dxfId="3425" priority="115" operator="containsText" text="i.O.">
      <formula>NOT(ISERROR(SEARCH("i.O.",V32)))</formula>
    </cfRule>
    <cfRule type="containsText" dxfId="3424" priority="116" operator="containsText" text="korrigiert">
      <formula>NOT(ISERROR(SEARCH("korrigiert",V32)))</formula>
    </cfRule>
  </conditionalFormatting>
  <conditionalFormatting sqref="X34">
    <cfRule type="containsText" dxfId="3423" priority="109" operator="containsText" text="nicht i.O.">
      <formula>NOT(ISERROR(SEARCH("nicht i.O.",X34)))</formula>
    </cfRule>
    <cfRule type="containsText" dxfId="3422" priority="110" operator="containsText" text="in Abklärung">
      <formula>NOT(ISERROR(SEARCH("in Abklärung",X34)))</formula>
    </cfRule>
    <cfRule type="containsText" dxfId="3421" priority="111" operator="containsText" text="i.O.">
      <formula>NOT(ISERROR(SEARCH("i.O.",X34)))</formula>
    </cfRule>
    <cfRule type="containsText" dxfId="3420" priority="112" operator="containsText" text="korrigiert">
      <formula>NOT(ISERROR(SEARCH("korrigiert",X34)))</formula>
    </cfRule>
  </conditionalFormatting>
  <conditionalFormatting sqref="V34">
    <cfRule type="containsText" dxfId="3419" priority="105" operator="containsText" text="nicht i.O.">
      <formula>NOT(ISERROR(SEARCH("nicht i.O.",V34)))</formula>
    </cfRule>
    <cfRule type="containsText" dxfId="3418" priority="106" operator="containsText" text="in Abklärung">
      <formula>NOT(ISERROR(SEARCH("in Abklärung",V34)))</formula>
    </cfRule>
    <cfRule type="containsText" dxfId="3417" priority="107" operator="containsText" text="i.O.">
      <formula>NOT(ISERROR(SEARCH("i.O.",V34)))</formula>
    </cfRule>
    <cfRule type="containsText" dxfId="3416" priority="108" operator="containsText" text="korrigiert">
      <formula>NOT(ISERROR(SEARCH("korrigiert",V34)))</formula>
    </cfRule>
  </conditionalFormatting>
  <conditionalFormatting sqref="X35">
    <cfRule type="containsText" dxfId="3415" priority="101" operator="containsText" text="nicht i.O.">
      <formula>NOT(ISERROR(SEARCH("nicht i.O.",X35)))</formula>
    </cfRule>
    <cfRule type="containsText" dxfId="3414" priority="102" operator="containsText" text="in Abklärung">
      <formula>NOT(ISERROR(SEARCH("in Abklärung",X35)))</formula>
    </cfRule>
    <cfRule type="containsText" dxfId="3413" priority="103" operator="containsText" text="i.O.">
      <formula>NOT(ISERROR(SEARCH("i.O.",X35)))</formula>
    </cfRule>
    <cfRule type="containsText" dxfId="3412" priority="104" operator="containsText" text="korrigiert">
      <formula>NOT(ISERROR(SEARCH("korrigiert",X35)))</formula>
    </cfRule>
  </conditionalFormatting>
  <conditionalFormatting sqref="V35">
    <cfRule type="containsText" dxfId="3411" priority="97" operator="containsText" text="nicht i.O.">
      <formula>NOT(ISERROR(SEARCH("nicht i.O.",V35)))</formula>
    </cfRule>
    <cfRule type="containsText" dxfId="3410" priority="98" operator="containsText" text="in Abklärung">
      <formula>NOT(ISERROR(SEARCH("in Abklärung",V35)))</formula>
    </cfRule>
    <cfRule type="containsText" dxfId="3409" priority="99" operator="containsText" text="i.O.">
      <formula>NOT(ISERROR(SEARCH("i.O.",V35)))</formula>
    </cfRule>
    <cfRule type="containsText" dxfId="3408" priority="100" operator="containsText" text="korrigiert">
      <formula>NOT(ISERROR(SEARCH("korrigiert",V35)))</formula>
    </cfRule>
  </conditionalFormatting>
  <conditionalFormatting sqref="X38">
    <cfRule type="containsText" dxfId="3407" priority="93" operator="containsText" text="nicht i.O.">
      <formula>NOT(ISERROR(SEARCH("nicht i.O.",X38)))</formula>
    </cfRule>
    <cfRule type="containsText" dxfId="3406" priority="94" operator="containsText" text="in Abklärung">
      <formula>NOT(ISERROR(SEARCH("in Abklärung",X38)))</formula>
    </cfRule>
    <cfRule type="containsText" dxfId="3405" priority="95" operator="containsText" text="i.O.">
      <formula>NOT(ISERROR(SEARCH("i.O.",X38)))</formula>
    </cfRule>
    <cfRule type="containsText" dxfId="3404" priority="96" operator="containsText" text="korrigiert">
      <formula>NOT(ISERROR(SEARCH("korrigiert",X38)))</formula>
    </cfRule>
  </conditionalFormatting>
  <conditionalFormatting sqref="V38">
    <cfRule type="containsText" dxfId="3403" priority="89" operator="containsText" text="nicht i.O.">
      <formula>NOT(ISERROR(SEARCH("nicht i.O.",V38)))</formula>
    </cfRule>
    <cfRule type="containsText" dxfId="3402" priority="90" operator="containsText" text="in Abklärung">
      <formula>NOT(ISERROR(SEARCH("in Abklärung",V38)))</formula>
    </cfRule>
    <cfRule type="containsText" dxfId="3401" priority="91" operator="containsText" text="i.O.">
      <formula>NOT(ISERROR(SEARCH("i.O.",V38)))</formula>
    </cfRule>
    <cfRule type="containsText" dxfId="3400" priority="92" operator="containsText" text="korrigiert">
      <formula>NOT(ISERROR(SEARCH("korrigiert",V38)))</formula>
    </cfRule>
  </conditionalFormatting>
  <conditionalFormatting sqref="X39">
    <cfRule type="containsText" dxfId="3399" priority="85" operator="containsText" text="nicht i.O.">
      <formula>NOT(ISERROR(SEARCH("nicht i.O.",X39)))</formula>
    </cfRule>
    <cfRule type="containsText" dxfId="3398" priority="86" operator="containsText" text="in Abklärung">
      <formula>NOT(ISERROR(SEARCH("in Abklärung",X39)))</formula>
    </cfRule>
    <cfRule type="containsText" dxfId="3397" priority="87" operator="containsText" text="i.O.">
      <formula>NOT(ISERROR(SEARCH("i.O.",X39)))</formula>
    </cfRule>
    <cfRule type="containsText" dxfId="3396" priority="88" operator="containsText" text="korrigiert">
      <formula>NOT(ISERROR(SEARCH("korrigiert",X39)))</formula>
    </cfRule>
  </conditionalFormatting>
  <conditionalFormatting sqref="V39">
    <cfRule type="containsText" dxfId="3395" priority="81" operator="containsText" text="nicht i.O.">
      <formula>NOT(ISERROR(SEARCH("nicht i.O.",V39)))</formula>
    </cfRule>
    <cfRule type="containsText" dxfId="3394" priority="82" operator="containsText" text="in Abklärung">
      <formula>NOT(ISERROR(SEARCH("in Abklärung",V39)))</formula>
    </cfRule>
    <cfRule type="containsText" dxfId="3393" priority="83" operator="containsText" text="i.O.">
      <formula>NOT(ISERROR(SEARCH("i.O.",V39)))</formula>
    </cfRule>
    <cfRule type="containsText" dxfId="3392" priority="84" operator="containsText" text="korrigiert">
      <formula>NOT(ISERROR(SEARCH("korrigiert",V39)))</formula>
    </cfRule>
  </conditionalFormatting>
  <conditionalFormatting sqref="X40:X45">
    <cfRule type="containsText" dxfId="3391" priority="77" operator="containsText" text="nicht i.O.">
      <formula>NOT(ISERROR(SEARCH("nicht i.O.",X40)))</formula>
    </cfRule>
    <cfRule type="containsText" dxfId="3390" priority="78" operator="containsText" text="in Abklärung">
      <formula>NOT(ISERROR(SEARCH("in Abklärung",X40)))</formula>
    </cfRule>
    <cfRule type="containsText" dxfId="3389" priority="79" operator="containsText" text="i.O.">
      <formula>NOT(ISERROR(SEARCH("i.O.",X40)))</formula>
    </cfRule>
    <cfRule type="containsText" dxfId="3388" priority="80" operator="containsText" text="korrigiert">
      <formula>NOT(ISERROR(SEARCH("korrigiert",X40)))</formula>
    </cfRule>
  </conditionalFormatting>
  <conditionalFormatting sqref="V40:V45">
    <cfRule type="containsText" dxfId="3387" priority="73" operator="containsText" text="nicht i.O.">
      <formula>NOT(ISERROR(SEARCH("nicht i.O.",V40)))</formula>
    </cfRule>
    <cfRule type="containsText" dxfId="3386" priority="74" operator="containsText" text="in Abklärung">
      <formula>NOT(ISERROR(SEARCH("in Abklärung",V40)))</formula>
    </cfRule>
    <cfRule type="containsText" dxfId="3385" priority="75" operator="containsText" text="i.O.">
      <formula>NOT(ISERROR(SEARCH("i.O.",V40)))</formula>
    </cfRule>
    <cfRule type="containsText" dxfId="3384" priority="76" operator="containsText" text="korrigiert">
      <formula>NOT(ISERROR(SEARCH("korrigiert",V40)))</formula>
    </cfRule>
  </conditionalFormatting>
  <conditionalFormatting sqref="X48">
    <cfRule type="containsText" dxfId="3383" priority="69" operator="containsText" text="nicht i.O.">
      <formula>NOT(ISERROR(SEARCH("nicht i.O.",X48)))</formula>
    </cfRule>
    <cfRule type="containsText" dxfId="3382" priority="70" operator="containsText" text="in Abklärung">
      <formula>NOT(ISERROR(SEARCH("in Abklärung",X48)))</formula>
    </cfRule>
    <cfRule type="containsText" dxfId="3381" priority="71" operator="containsText" text="i.O.">
      <formula>NOT(ISERROR(SEARCH("i.O.",X48)))</formula>
    </cfRule>
    <cfRule type="containsText" dxfId="3380" priority="72" operator="containsText" text="korrigiert">
      <formula>NOT(ISERROR(SEARCH("korrigiert",X48)))</formula>
    </cfRule>
  </conditionalFormatting>
  <conditionalFormatting sqref="V48">
    <cfRule type="containsText" dxfId="3379" priority="65" operator="containsText" text="nicht i.O.">
      <formula>NOT(ISERROR(SEARCH("nicht i.O.",V48)))</formula>
    </cfRule>
    <cfRule type="containsText" dxfId="3378" priority="66" operator="containsText" text="in Abklärung">
      <formula>NOT(ISERROR(SEARCH("in Abklärung",V48)))</formula>
    </cfRule>
    <cfRule type="containsText" dxfId="3377" priority="67" operator="containsText" text="i.O.">
      <formula>NOT(ISERROR(SEARCH("i.O.",V48)))</formula>
    </cfRule>
    <cfRule type="containsText" dxfId="3376" priority="68" operator="containsText" text="korrigiert">
      <formula>NOT(ISERROR(SEARCH("korrigiert",V48)))</formula>
    </cfRule>
  </conditionalFormatting>
  <conditionalFormatting sqref="X49:X53">
    <cfRule type="containsText" dxfId="3375" priority="61" operator="containsText" text="nicht i.O.">
      <formula>NOT(ISERROR(SEARCH("nicht i.O.",X49)))</formula>
    </cfRule>
    <cfRule type="containsText" dxfId="3374" priority="62" operator="containsText" text="in Abklärung">
      <formula>NOT(ISERROR(SEARCH("in Abklärung",X49)))</formula>
    </cfRule>
    <cfRule type="containsText" dxfId="3373" priority="63" operator="containsText" text="i.O.">
      <formula>NOT(ISERROR(SEARCH("i.O.",X49)))</formula>
    </cfRule>
    <cfRule type="containsText" dxfId="3372" priority="64" operator="containsText" text="korrigiert">
      <formula>NOT(ISERROR(SEARCH("korrigiert",X49)))</formula>
    </cfRule>
  </conditionalFormatting>
  <conditionalFormatting sqref="V49:V53">
    <cfRule type="containsText" dxfId="3371" priority="57" operator="containsText" text="nicht i.O.">
      <formula>NOT(ISERROR(SEARCH("nicht i.O.",V49)))</formula>
    </cfRule>
    <cfRule type="containsText" dxfId="3370" priority="58" operator="containsText" text="in Abklärung">
      <formula>NOT(ISERROR(SEARCH("in Abklärung",V49)))</formula>
    </cfRule>
    <cfRule type="containsText" dxfId="3369" priority="59" operator="containsText" text="i.O.">
      <formula>NOT(ISERROR(SEARCH("i.O.",V49)))</formula>
    </cfRule>
    <cfRule type="containsText" dxfId="3368" priority="60" operator="containsText" text="korrigiert">
      <formula>NOT(ISERROR(SEARCH("korrigiert",V49)))</formula>
    </cfRule>
  </conditionalFormatting>
  <conditionalFormatting sqref="X56:X59">
    <cfRule type="containsText" dxfId="3367" priority="53" operator="containsText" text="nicht i.O.">
      <formula>NOT(ISERROR(SEARCH("nicht i.O.",X56)))</formula>
    </cfRule>
    <cfRule type="containsText" dxfId="3366" priority="54" operator="containsText" text="in Abklärung">
      <formula>NOT(ISERROR(SEARCH("in Abklärung",X56)))</formula>
    </cfRule>
    <cfRule type="containsText" dxfId="3365" priority="55" operator="containsText" text="i.O.">
      <formula>NOT(ISERROR(SEARCH("i.O.",X56)))</formula>
    </cfRule>
    <cfRule type="containsText" dxfId="3364" priority="56" operator="containsText" text="korrigiert">
      <formula>NOT(ISERROR(SEARCH("korrigiert",X56)))</formula>
    </cfRule>
  </conditionalFormatting>
  <conditionalFormatting sqref="V56:V59">
    <cfRule type="containsText" dxfId="3363" priority="49" operator="containsText" text="nicht i.O.">
      <formula>NOT(ISERROR(SEARCH("nicht i.O.",V56)))</formula>
    </cfRule>
    <cfRule type="containsText" dxfId="3362" priority="50" operator="containsText" text="in Abklärung">
      <formula>NOT(ISERROR(SEARCH("in Abklärung",V56)))</formula>
    </cfRule>
    <cfRule type="containsText" dxfId="3361" priority="51" operator="containsText" text="i.O.">
      <formula>NOT(ISERROR(SEARCH("i.O.",V56)))</formula>
    </cfRule>
    <cfRule type="containsText" dxfId="3360" priority="52" operator="containsText" text="korrigiert">
      <formula>NOT(ISERROR(SEARCH("korrigiert",V56)))</formula>
    </cfRule>
  </conditionalFormatting>
  <conditionalFormatting sqref="X62:X74">
    <cfRule type="containsText" dxfId="3359" priority="45" operator="containsText" text="nicht i.O.">
      <formula>NOT(ISERROR(SEARCH("nicht i.O.",X62)))</formula>
    </cfRule>
    <cfRule type="containsText" dxfId="3358" priority="46" operator="containsText" text="in Abklärung">
      <formula>NOT(ISERROR(SEARCH("in Abklärung",X62)))</formula>
    </cfRule>
    <cfRule type="containsText" dxfId="3357" priority="47" operator="containsText" text="i.O.">
      <formula>NOT(ISERROR(SEARCH("i.O.",X62)))</formula>
    </cfRule>
    <cfRule type="containsText" dxfId="3356" priority="48" operator="containsText" text="korrigiert">
      <formula>NOT(ISERROR(SEARCH("korrigiert",X62)))</formula>
    </cfRule>
  </conditionalFormatting>
  <conditionalFormatting sqref="V62:V74">
    <cfRule type="containsText" dxfId="3355" priority="41" operator="containsText" text="nicht i.O.">
      <formula>NOT(ISERROR(SEARCH("nicht i.O.",V62)))</formula>
    </cfRule>
    <cfRule type="containsText" dxfId="3354" priority="42" operator="containsText" text="in Abklärung">
      <formula>NOT(ISERROR(SEARCH("in Abklärung",V62)))</formula>
    </cfRule>
    <cfRule type="containsText" dxfId="3353" priority="43" operator="containsText" text="i.O.">
      <formula>NOT(ISERROR(SEARCH("i.O.",V62)))</formula>
    </cfRule>
    <cfRule type="containsText" dxfId="3352" priority="44" operator="containsText" text="korrigiert">
      <formula>NOT(ISERROR(SEARCH("korrigiert",V62)))</formula>
    </cfRule>
  </conditionalFormatting>
  <conditionalFormatting sqref="X77:X83">
    <cfRule type="containsText" dxfId="3351" priority="37" operator="containsText" text="nicht i.O.">
      <formula>NOT(ISERROR(SEARCH("nicht i.O.",X77)))</formula>
    </cfRule>
    <cfRule type="containsText" dxfId="3350" priority="38" operator="containsText" text="in Abklärung">
      <formula>NOT(ISERROR(SEARCH("in Abklärung",X77)))</formula>
    </cfRule>
    <cfRule type="containsText" dxfId="3349" priority="39" operator="containsText" text="i.O.">
      <formula>NOT(ISERROR(SEARCH("i.O.",X77)))</formula>
    </cfRule>
    <cfRule type="containsText" dxfId="3348" priority="40" operator="containsText" text="korrigiert">
      <formula>NOT(ISERROR(SEARCH("korrigiert",X77)))</formula>
    </cfRule>
  </conditionalFormatting>
  <conditionalFormatting sqref="V77:V83">
    <cfRule type="containsText" dxfId="3347" priority="33" operator="containsText" text="nicht i.O.">
      <formula>NOT(ISERROR(SEARCH("nicht i.O.",V77)))</formula>
    </cfRule>
    <cfRule type="containsText" dxfId="3346" priority="34" operator="containsText" text="in Abklärung">
      <formula>NOT(ISERROR(SEARCH("in Abklärung",V77)))</formula>
    </cfRule>
    <cfRule type="containsText" dxfId="3345" priority="35" operator="containsText" text="i.O.">
      <formula>NOT(ISERROR(SEARCH("i.O.",V77)))</formula>
    </cfRule>
    <cfRule type="containsText" dxfId="3344" priority="36" operator="containsText" text="korrigiert">
      <formula>NOT(ISERROR(SEARCH("korrigiert",V77)))</formula>
    </cfRule>
  </conditionalFormatting>
  <conditionalFormatting sqref="X87">
    <cfRule type="containsText" dxfId="3343" priority="29" operator="containsText" text="nicht i.O.">
      <formula>NOT(ISERROR(SEARCH("nicht i.O.",X87)))</formula>
    </cfRule>
    <cfRule type="containsText" dxfId="3342" priority="30" operator="containsText" text="in Abklärung">
      <formula>NOT(ISERROR(SEARCH("in Abklärung",X87)))</formula>
    </cfRule>
    <cfRule type="containsText" dxfId="3341" priority="31" operator="containsText" text="i.O.">
      <formula>NOT(ISERROR(SEARCH("i.O.",X87)))</formula>
    </cfRule>
    <cfRule type="containsText" dxfId="3340" priority="32" operator="containsText" text="korrigiert">
      <formula>NOT(ISERROR(SEARCH("korrigiert",X87)))</formula>
    </cfRule>
  </conditionalFormatting>
  <conditionalFormatting sqref="V87">
    <cfRule type="containsText" dxfId="3339" priority="25" operator="containsText" text="nicht i.O.">
      <formula>NOT(ISERROR(SEARCH("nicht i.O.",V87)))</formula>
    </cfRule>
    <cfRule type="containsText" dxfId="3338" priority="26" operator="containsText" text="in Abklärung">
      <formula>NOT(ISERROR(SEARCH("in Abklärung",V87)))</formula>
    </cfRule>
    <cfRule type="containsText" dxfId="3337" priority="27" operator="containsText" text="i.O.">
      <formula>NOT(ISERROR(SEARCH("i.O.",V87)))</formula>
    </cfRule>
    <cfRule type="containsText" dxfId="3336" priority="28" operator="containsText" text="korrigiert">
      <formula>NOT(ISERROR(SEARCH("korrigiert",V87)))</formula>
    </cfRule>
  </conditionalFormatting>
  <conditionalFormatting sqref="X90:X96">
    <cfRule type="containsText" dxfId="3335" priority="21" operator="containsText" text="nicht i.O.">
      <formula>NOT(ISERROR(SEARCH("nicht i.O.",X90)))</formula>
    </cfRule>
    <cfRule type="containsText" dxfId="3334" priority="22" operator="containsText" text="in Abklärung">
      <formula>NOT(ISERROR(SEARCH("in Abklärung",X90)))</formula>
    </cfRule>
    <cfRule type="containsText" dxfId="3333" priority="23" operator="containsText" text="i.O.">
      <formula>NOT(ISERROR(SEARCH("i.O.",X90)))</formula>
    </cfRule>
    <cfRule type="containsText" dxfId="3332" priority="24" operator="containsText" text="korrigiert">
      <formula>NOT(ISERROR(SEARCH("korrigiert",X90)))</formula>
    </cfRule>
  </conditionalFormatting>
  <conditionalFormatting sqref="V90:V96">
    <cfRule type="containsText" dxfId="3331" priority="17" operator="containsText" text="nicht i.O.">
      <formula>NOT(ISERROR(SEARCH("nicht i.O.",V90)))</formula>
    </cfRule>
    <cfRule type="containsText" dxfId="3330" priority="18" operator="containsText" text="in Abklärung">
      <formula>NOT(ISERROR(SEARCH("in Abklärung",V90)))</formula>
    </cfRule>
    <cfRule type="containsText" dxfId="3329" priority="19" operator="containsText" text="i.O.">
      <formula>NOT(ISERROR(SEARCH("i.O.",V90)))</formula>
    </cfRule>
    <cfRule type="containsText" dxfId="3328" priority="20" operator="containsText" text="korrigiert">
      <formula>NOT(ISERROR(SEARCH("korrigiert",V90)))</formula>
    </cfRule>
  </conditionalFormatting>
  <conditionalFormatting sqref="X98">
    <cfRule type="containsText" dxfId="3327" priority="13" operator="containsText" text="nicht i.O.">
      <formula>NOT(ISERROR(SEARCH("nicht i.O.",X98)))</formula>
    </cfRule>
    <cfRule type="containsText" dxfId="3326" priority="14" operator="containsText" text="in Abklärung">
      <formula>NOT(ISERROR(SEARCH("in Abklärung",X98)))</formula>
    </cfRule>
    <cfRule type="containsText" dxfId="3325" priority="15" operator="containsText" text="i.O.">
      <formula>NOT(ISERROR(SEARCH("i.O.",X98)))</formula>
    </cfRule>
    <cfRule type="containsText" dxfId="3324" priority="16" operator="containsText" text="korrigiert">
      <formula>NOT(ISERROR(SEARCH("korrigiert",X98)))</formula>
    </cfRule>
  </conditionalFormatting>
  <conditionalFormatting sqref="V98">
    <cfRule type="containsText" dxfId="3323" priority="9" operator="containsText" text="nicht i.O.">
      <formula>NOT(ISERROR(SEARCH("nicht i.O.",V98)))</formula>
    </cfRule>
    <cfRule type="containsText" dxfId="3322" priority="10" operator="containsText" text="in Abklärung">
      <formula>NOT(ISERROR(SEARCH("in Abklärung",V98)))</formula>
    </cfRule>
    <cfRule type="containsText" dxfId="3321" priority="11" operator="containsText" text="i.O.">
      <formula>NOT(ISERROR(SEARCH("i.O.",V98)))</formula>
    </cfRule>
    <cfRule type="containsText" dxfId="3320" priority="12" operator="containsText" text="korrigiert">
      <formula>NOT(ISERROR(SEARCH("korrigiert",V98)))</formula>
    </cfRule>
  </conditionalFormatting>
  <conditionalFormatting sqref="X100">
    <cfRule type="containsText" dxfId="3319" priority="5" operator="containsText" text="nicht i.O.">
      <formula>NOT(ISERROR(SEARCH("nicht i.O.",X100)))</formula>
    </cfRule>
    <cfRule type="containsText" dxfId="3318" priority="6" operator="containsText" text="in Abklärung">
      <formula>NOT(ISERROR(SEARCH("in Abklärung",X100)))</formula>
    </cfRule>
    <cfRule type="containsText" dxfId="3317" priority="7" operator="containsText" text="i.O.">
      <formula>NOT(ISERROR(SEARCH("i.O.",X100)))</formula>
    </cfRule>
    <cfRule type="containsText" dxfId="3316" priority="8" operator="containsText" text="korrigiert">
      <formula>NOT(ISERROR(SEARCH("korrigiert",X100)))</formula>
    </cfRule>
  </conditionalFormatting>
  <conditionalFormatting sqref="V100">
    <cfRule type="containsText" dxfId="3315" priority="1" operator="containsText" text="nicht i.O.">
      <formula>NOT(ISERROR(SEARCH("nicht i.O.",V100)))</formula>
    </cfRule>
    <cfRule type="containsText" dxfId="3314" priority="2" operator="containsText" text="in Abklärung">
      <formula>NOT(ISERROR(SEARCH("in Abklärung",V100)))</formula>
    </cfRule>
    <cfRule type="containsText" dxfId="3313" priority="3" operator="containsText" text="i.O.">
      <formula>NOT(ISERROR(SEARCH("i.O.",V100)))</formula>
    </cfRule>
    <cfRule type="containsText" dxfId="3312" priority="4" operator="containsText" text="korrigiert">
      <formula>NOT(ISERROR(SEARCH("korrigiert",V100)))</formula>
    </cfRule>
  </conditionalFormatting>
  <dataValidations count="5">
    <dataValidation type="date" operator="lessThan" allowBlank="1" showInputMessage="1" showErrorMessage="1" sqref="D21" xr:uid="{FAAA7F45-5E24-43A3-A3E4-7964851407A5}">
      <formula1>44197</formula1>
    </dataValidation>
    <dataValidation type="list" allowBlank="1" showInputMessage="1" showErrorMessage="1" sqref="X16:X17 X13 X101" xr:uid="{C535E46B-92F6-4E5E-9DDB-1FF1145DEA69}">
      <formula1>"',i.O.,in Abklärung,nicht i.O.,korrigiert"</formula1>
    </dataValidation>
    <dataValidation type="date" operator="greaterThan" allowBlank="1" showInputMessage="1" showErrorMessage="1" sqref="D44:G44" xr:uid="{41326956-8777-414D-B030-BA44D9FA440B}">
      <formula1>42370</formula1>
    </dataValidation>
    <dataValidation type="date" operator="greaterThan" allowBlank="1" showInputMessage="1" showErrorMessage="1" sqref="D22:G22" xr:uid="{178CD3FA-A450-4E4F-BB85-C57CA02A44ED}">
      <formula1>D21</formula1>
    </dataValidation>
    <dataValidation type="date" operator="lessThan" allowBlank="1" showInputMessage="1" showErrorMessage="1" sqref="E21:G21" xr:uid="{3C270C2B-EFB8-4E3B-98CB-61CE91474979}">
      <formula1>43101</formula1>
    </dataValidation>
  </dataValidations>
  <hyperlinks>
    <hyperlink ref="L80:P80" r:id="rId1" display="download" xr:uid="{7C480A2E-B8B4-4C30-B3D9-593EF219EC41}"/>
    <hyperlink ref="H74:L74" r:id="rId2" display="download" xr:uid="{D6A5F327-FB46-41F7-81F3-25B4B3A802AE}"/>
  </hyperlinks>
  <pageMargins left="0.70866141732283472" right="0.70866141732283472" top="0.78740157480314965" bottom="0.78740157480314965" header="0.31496062992125984" footer="0.31496062992125984"/>
  <pageSetup paperSize="8" scale="67" fitToHeight="0" orientation="landscape" r:id="rId3"/>
  <headerFooter>
    <oddHeader>&amp;LBFE-MP&amp;C &amp;A&amp;R&amp;D</oddHeader>
    <oddFooter>&amp;L&amp;F, &amp;T&amp;RS. &amp;P / &amp;N</oddFooter>
  </headerFooter>
  <drawing r:id="rId4"/>
  <legacyDrawing r:id="rId5"/>
  <controls>
    <mc:AlternateContent xmlns:mc="http://schemas.openxmlformats.org/markup-compatibility/2006">
      <mc:Choice Requires="x14">
        <control shapeId="104450" r:id="rId6" name="CheckBox2">
          <controlPr locked="0" defaultSize="0" autoLine="0" r:id="rId7">
            <anchor moveWithCells="1">
              <from>
                <xdr:col>2</xdr:col>
                <xdr:colOff>236220</xdr:colOff>
                <xdr:row>4</xdr:row>
                <xdr:rowOff>106680</xdr:rowOff>
              </from>
              <to>
                <xdr:col>2</xdr:col>
                <xdr:colOff>403860</xdr:colOff>
                <xdr:row>4</xdr:row>
                <xdr:rowOff>297180</xdr:rowOff>
              </to>
            </anchor>
          </controlPr>
        </control>
      </mc:Choice>
      <mc:Fallback>
        <control shapeId="104450" r:id="rId6" name="CheckBox2"/>
      </mc:Fallback>
    </mc:AlternateContent>
    <mc:AlternateContent xmlns:mc="http://schemas.openxmlformats.org/markup-compatibility/2006">
      <mc:Choice Requires="x14">
        <control shapeId="104449" r:id="rId8" name="CheckBox1">
          <controlPr locked="0" defaultSize="0" autoLine="0" r:id="rId9">
            <anchor moveWithCells="1">
              <from>
                <xdr:col>11</xdr:col>
                <xdr:colOff>304800</xdr:colOff>
                <xdr:row>14</xdr:row>
                <xdr:rowOff>45720</xdr:rowOff>
              </from>
              <to>
                <xdr:col>11</xdr:col>
                <xdr:colOff>464820</xdr:colOff>
                <xdr:row>14</xdr:row>
                <xdr:rowOff>198120</xdr:rowOff>
              </to>
            </anchor>
          </controlPr>
        </control>
      </mc:Choice>
      <mc:Fallback>
        <control shapeId="104449" r:id="rId8" name="CheckBox1"/>
      </mc:Fallback>
    </mc:AlternateContent>
  </controls>
  <extLst>
    <ext xmlns:x14="http://schemas.microsoft.com/office/spreadsheetml/2009/9/main" uri="{CCE6A557-97BC-4b89-ADB6-D9C93CAAB3DF}">
      <x14:dataValidations xmlns:xm="http://schemas.microsoft.com/office/excel/2006/main" count="13">
        <x14:dataValidation type="list" allowBlank="1" showInputMessage="1" showErrorMessage="1" xr:uid="{1701B0D4-CEAB-42A5-9156-493486A32A1A}">
          <x14:formula1>
            <xm:f>OFFSET(Dropdown!$AS$7:$AU$19,0,'Allg. Informationen'!$B$4-1,4,1)</xm:f>
          </x14:formula1>
          <xm:sqref>X18:X24 X26 X31:X32 X34:X35 X38:X45 X48:X53 X56:X59 X100 X77:X83 X87 X90:X96 X98 X62:X74</xm:sqref>
        </x14:dataValidation>
        <x14:dataValidation type="list" allowBlank="1" showInputMessage="1" showErrorMessage="1" xr:uid="{18BE47E7-B32B-46A2-B203-818B832F9EF0}">
          <x14:formula1>
            <xm:f>OFFSET(Dropdown!$AP$7:$AR$19,0,'Allg. Informationen'!$B$4-1,3,1)</xm:f>
          </x14:formula1>
          <xm:sqref>V13:V15 V18:V24 V26 V31:V32 V34:V35 V38:V45 V48:V53 V56:V59 V100 V77:V83 V87 V90:V96 V98 V62:V74</xm:sqref>
        </x14:dataValidation>
        <x14:dataValidation type="list" allowBlank="1" showInputMessage="1" showErrorMessage="1" xr:uid="{04ED3BF3-6A9C-4E26-A44E-74ADD045E56F}">
          <x14:formula1>
            <xm:f>OFFSET(Dropdown!$P$7:$R$10,0,'Allg. Informationen'!$B$4-1,4,1)</xm:f>
          </x14:formula1>
          <xm:sqref>D77</xm:sqref>
        </x14:dataValidation>
        <x14:dataValidation type="list" allowBlank="1" showInputMessage="1" showErrorMessage="1" xr:uid="{BE2F0E97-F521-41E5-8F34-ABAC450DA2AF}">
          <x14:formula1>
            <xm:f>OFFSET(Dropdown!$D$7:$F$8,0,'Allg. Informationen'!$B$4-1,2,1)</xm:f>
          </x14:formula1>
          <xm:sqref>H50:Q50 H56:Q56</xm:sqref>
        </x14:dataValidation>
        <x14:dataValidation type="list" allowBlank="1" showInputMessage="1" showErrorMessage="1" xr:uid="{BD231FDD-7DFA-4B1F-B313-308A6EE23CCF}">
          <x14:formula1>
            <xm:f>OFFSET(Dropdown!$M$7:$O$11,0,'Allg. Informationen'!$B$4-1,5,1)</xm:f>
          </x14:formula1>
          <xm:sqref>D45</xm:sqref>
        </x14:dataValidation>
        <x14:dataValidation type="list" allowBlank="1" showInputMessage="1" showErrorMessage="1" xr:uid="{36F1BD03-6251-4D20-9515-429DFA3ABA8C}">
          <x14:formula1>
            <xm:f>OFFSET(Dropdown!$A$7:$C$9,0,'Allg. Informationen'!$B$4-1,3,1)</xm:f>
          </x14:formula1>
          <xm:sqref>D42</xm:sqref>
        </x14:dataValidation>
        <x14:dataValidation type="list" allowBlank="1" showInputMessage="1" showErrorMessage="1" xr:uid="{E62B8870-5D1B-42F1-965D-80FE5870BA7B}">
          <x14:formula1>
            <xm:f>OFFSET(Dropdown!$G$7:$I$11,0,'Allg. Informationen'!$B$4-1,5,1)</xm:f>
          </x14:formula1>
          <xm:sqref>D20</xm:sqref>
        </x14:dataValidation>
        <x14:dataValidation type="list" allowBlank="1" showInputMessage="1" showErrorMessage="1" xr:uid="{E4C84E7B-C3EC-4FF5-8B54-578D02461E8B}">
          <x14:formula1>
            <xm:f>Dropdown!$AP$7:$AP$9</xm:f>
          </x14:formula1>
          <xm:sqref>V84:V86 V33 V54:V55 V36:V37 V25 V27:V30 V97 V99 V101:V102</xm:sqref>
        </x14:dataValidation>
        <x14:dataValidation type="list" allowBlank="1" showInputMessage="1" showErrorMessage="1" xr:uid="{1654C0B9-E693-42F3-9E77-8CC2FFB9A46A}">
          <x14:formula1>
            <xm:f>Dropdown!$P$7:$P$10</xm:f>
          </x14:formula1>
          <xm:sqref>E77:K77</xm:sqref>
        </x14:dataValidation>
        <x14:dataValidation type="list" allowBlank="1" showInputMessage="1" showErrorMessage="1" xr:uid="{AAE98CA7-2EA6-4080-AD5C-021FAA566989}">
          <x14:formula1>
            <xm:f>Dropdown!$G$7:$G$11</xm:f>
          </x14:formula1>
          <xm:sqref>E20:G20</xm:sqref>
        </x14:dataValidation>
        <x14:dataValidation type="list" allowBlank="1" showInputMessage="1" showErrorMessage="1" xr:uid="{5CD2DE6A-39A5-4B1B-B603-DF5A1763D3BA}">
          <x14:formula1>
            <xm:f>Dropdown!$A$7:$A$9</xm:f>
          </x14:formula1>
          <xm:sqref>E42:G42</xm:sqref>
        </x14:dataValidation>
        <x14:dataValidation type="list" allowBlank="1" showInputMessage="1" showErrorMessage="1" xr:uid="{40DBB4FB-6DE3-4A74-AD65-3941823DC9E8}">
          <x14:formula1>
            <xm:f>Dropdown!$M$7:$M$11</xm:f>
          </x14:formula1>
          <xm:sqref>E45:G45</xm:sqref>
        </x14:dataValidation>
        <x14:dataValidation type="list" allowBlank="1" showInputMessage="1" showErrorMessage="1" xr:uid="{BDD04D94-6803-4CF5-B1A8-3D1B99576639}">
          <x14:formula1>
            <xm:f>Dropdown!$AI$6:$AI$136</xm:f>
          </x14:formula1>
          <xm:sqref>B14</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0B902C-F754-4001-BAF5-8124A2F21BC7}">
  <sheetPr codeName="Tabelle12">
    <tabColor theme="7" tint="0.39997558519241921"/>
    <pageSetUpPr fitToPage="1"/>
  </sheetPr>
  <dimension ref="A1:AC131"/>
  <sheetViews>
    <sheetView workbookViewId="0">
      <selection activeCell="C5" sqref="C5"/>
    </sheetView>
  </sheetViews>
  <sheetFormatPr baseColWidth="10" defaultColWidth="11.44140625" defaultRowHeight="13.2" outlineLevelCol="1" x14ac:dyDescent="0.25"/>
  <cols>
    <col min="1" max="1" width="11" style="466" customWidth="1"/>
    <col min="2" max="2" width="40.5546875" style="31" customWidth="1"/>
    <col min="3" max="3" width="10.5546875" style="31" customWidth="1"/>
    <col min="4" max="4" width="18.5546875" style="31" customWidth="1"/>
    <col min="5" max="7" width="18.5546875" style="31" hidden="1" customWidth="1"/>
    <col min="8" max="9" width="13.109375" style="31" customWidth="1"/>
    <col min="10" max="10" width="13.33203125" style="466" customWidth="1"/>
    <col min="11" max="11" width="13.5546875" style="466" customWidth="1"/>
    <col min="12" max="14" width="11.88671875" style="466" customWidth="1"/>
    <col min="15" max="15" width="13" style="466" customWidth="1"/>
    <col min="16" max="17" width="11.88671875" style="466" customWidth="1"/>
    <col min="18" max="18" width="12.5546875" style="466" customWidth="1"/>
    <col min="19" max="19" width="14.88671875" style="466" customWidth="1"/>
    <col min="20" max="20" width="11.5546875" style="466" customWidth="1"/>
    <col min="21" max="21" width="16.44140625" style="466" customWidth="1"/>
    <col min="22" max="22" width="16.44140625" style="531" hidden="1" customWidth="1" outlineLevel="1"/>
    <col min="23" max="23" width="16.44140625" style="466" hidden="1" customWidth="1" outlineLevel="1"/>
    <col min="24" max="24" width="11.44140625" style="466" hidden="1" customWidth="1" outlineLevel="1"/>
    <col min="25" max="25" width="23.5546875" style="466" hidden="1" customWidth="1" outlineLevel="1"/>
    <col min="26" max="26" width="5.5546875" style="466" customWidth="1" collapsed="1"/>
    <col min="27" max="27" width="8.5546875" style="466" hidden="1" customWidth="1"/>
    <col min="28" max="16384" width="11.44140625" style="466"/>
  </cols>
  <sheetData>
    <row r="1" spans="1:29" ht="21" x14ac:dyDescent="0.4">
      <c r="A1" s="490" t="str">
        <f>VLOOKUP(D13,Dropdown!$AI$6:$AI$136,1,FALSE)</f>
        <v>Bitte auswählen, Prière de sélectionner, Prego selezionare</v>
      </c>
      <c r="B1" s="48"/>
      <c r="C1" s="488"/>
      <c r="D1" s="489"/>
      <c r="E1" s="48"/>
      <c r="F1" s="48"/>
      <c r="G1" s="48"/>
      <c r="H1" s="48"/>
      <c r="I1" s="48"/>
      <c r="J1" s="59"/>
      <c r="K1" s="59"/>
      <c r="L1" s="59"/>
      <c r="M1" s="59"/>
      <c r="N1" s="59"/>
      <c r="O1" s="59"/>
      <c r="P1" s="59"/>
      <c r="Q1" s="59"/>
      <c r="R1" s="59"/>
      <c r="S1" s="59"/>
      <c r="T1" s="59"/>
      <c r="U1" s="59"/>
      <c r="V1" s="59"/>
      <c r="W1" s="59"/>
      <c r="X1" s="59"/>
      <c r="Y1" s="59"/>
    </row>
    <row r="2" spans="1:29" s="531" customFormat="1" ht="15.6" x14ac:dyDescent="0.3">
      <c r="A2" s="530" t="str">
        <f ca="1">IF(D17="",IF(D13=Dropdown!$AI$6,CONCATENATE(OFFSET(Sprachen!A369,0,'Allg. Informationen'!$B$4-1,1,1),_xlfn.SHEET()-9),VLOOKUP($D$13,Dropdown!$AI$6:$AJ$136,2,FALSE)),D17)</f>
        <v>KW3</v>
      </c>
      <c r="B2" s="177" t="str">
        <f ca="1">CONCATENATE(Gesuchsteller!$A$4,": ",Gesuchsteller!$B$4)</f>
        <v>Gesuchsnummer: MP.24.xxx</v>
      </c>
      <c r="C2" s="10"/>
      <c r="E2" s="47"/>
      <c r="F2" s="47"/>
      <c r="G2" s="47"/>
      <c r="H2" s="120"/>
      <c r="J2" s="120"/>
      <c r="K2" s="120"/>
      <c r="L2" s="120"/>
      <c r="M2" s="120"/>
      <c r="N2" s="120"/>
      <c r="O2" s="120"/>
      <c r="P2" s="120"/>
      <c r="Q2" s="47"/>
      <c r="R2" s="120"/>
      <c r="U2" s="532"/>
      <c r="V2" s="532"/>
      <c r="W2" s="532"/>
    </row>
    <row r="3" spans="1:29" s="531" customFormat="1" ht="15.6" x14ac:dyDescent="0.3">
      <c r="A3" s="530"/>
      <c r="B3" s="10"/>
      <c r="C3" s="10"/>
      <c r="E3" s="47"/>
      <c r="F3" s="47"/>
      <c r="G3" s="47"/>
      <c r="H3" s="120"/>
      <c r="I3" s="630"/>
      <c r="J3" s="120"/>
      <c r="K3" s="120"/>
      <c r="L3" s="120"/>
      <c r="M3" s="120"/>
      <c r="N3" s="120"/>
      <c r="O3" s="120"/>
      <c r="P3" s="120"/>
      <c r="Q3" s="47"/>
      <c r="R3" s="120"/>
      <c r="U3" s="532"/>
      <c r="V3" s="532"/>
      <c r="W3" s="532"/>
    </row>
    <row r="4" spans="1:29" s="531" customFormat="1" ht="17.399999999999999" x14ac:dyDescent="0.3">
      <c r="A4" s="133" t="str">
        <f ca="1">OFFSET(Sprachen!A351,0,'Allg. Informationen'!$B$4-1,1,1)</f>
        <v>i. Vollmacht und Auskunftsberechtigung</v>
      </c>
      <c r="C4" s="131"/>
      <c r="E4" s="347"/>
      <c r="F4" s="398"/>
      <c r="G4" s="348"/>
    </row>
    <row r="5" spans="1:29" s="531" customFormat="1" ht="30.75" customHeight="1" x14ac:dyDescent="0.25">
      <c r="B5" s="655" t="str">
        <f ca="1">OFFSET(Sprachen!A352,0,'Allg. Informationen'!$B$4-1,1,1)</f>
        <v>Gesuchsteller ist Kraftwerksbevollmächtigter</v>
      </c>
      <c r="C5" s="601"/>
      <c r="D5" s="533" t="s">
        <v>1706</v>
      </c>
      <c r="H5" s="886" t="str">
        <f ca="1">OFFSET(Sprachen!A356,0,'Allg. Informationen'!$B$4-1,1,1)</f>
        <v>Falls Gesuchsteller nicht kraftwerksbevollmächtigt ist, aber am Kraftwerk beteiligt ist, bitte Kästchen in Zelle C5 nicht ankreuzen. Die kraftwerkspezifischen Daten werden automatisch vom Kraftwerksbevollmächtigten während der Gesuchsprüfung übernommen</v>
      </c>
      <c r="I5" s="886"/>
      <c r="J5" s="886"/>
      <c r="K5" s="886"/>
      <c r="L5" s="886"/>
      <c r="M5" s="886"/>
      <c r="N5" s="886"/>
      <c r="O5" s="886"/>
      <c r="P5" s="886"/>
      <c r="Q5" s="886"/>
      <c r="R5" s="886"/>
      <c r="S5" s="886"/>
      <c r="T5" s="886"/>
      <c r="U5" s="886"/>
    </row>
    <row r="6" spans="1:29" s="531" customFormat="1" ht="18" customHeight="1" x14ac:dyDescent="0.25">
      <c r="B6" s="806" t="str">
        <f ca="1">OFFSET(Sprachen!A353,0,'Allg. Informationen'!$B$4-1,1,1)</f>
        <v>Auskunftsberechtigte Person zu diesem KW</v>
      </c>
      <c r="C6" s="806"/>
      <c r="D6" s="888" t="str">
        <f ca="1">OFFSET(Sprachen!A357,0,'Allg. Informationen'!$B$4-1,1,1)</f>
        <v>Name</v>
      </c>
      <c r="H6" s="887"/>
      <c r="I6" s="887"/>
      <c r="J6" s="887"/>
      <c r="K6" s="889" t="str">
        <f ca="1">OFFSET(Sprachen!A358,0,'Allg. Informationen'!$B$4-1,1,1)</f>
        <v>Organisation</v>
      </c>
      <c r="L6" s="887"/>
      <c r="M6" s="887"/>
      <c r="N6" s="887"/>
      <c r="O6" s="889" t="str">
        <f ca="1">OFFSET(Sprachen!A359,0,'Allg. Informationen'!$B$4-1,1,1)</f>
        <v>Email</v>
      </c>
      <c r="P6" s="887"/>
      <c r="Q6" s="887"/>
      <c r="R6" s="887"/>
      <c r="S6" s="890" t="str">
        <f ca="1">OFFSET(Sprachen!A360,0,'Allg. Informationen'!$B$4-1,1,1)</f>
        <v>Telefon</v>
      </c>
      <c r="T6" s="887"/>
      <c r="U6" s="887"/>
    </row>
    <row r="7" spans="1:29" s="531" customFormat="1" ht="17.25" customHeight="1" x14ac:dyDescent="0.25">
      <c r="B7" s="899" t="str">
        <f ca="1">OFFSET(Sprachen!A354,0,'Allg. Informationen'!$B$4-1,1,1)</f>
        <v>Stellvertretend auskunftsberechtigte Person</v>
      </c>
      <c r="C7" s="899"/>
      <c r="D7" s="888"/>
      <c r="H7" s="887"/>
      <c r="I7" s="887"/>
      <c r="J7" s="887"/>
      <c r="K7" s="889"/>
      <c r="L7" s="887"/>
      <c r="M7" s="887"/>
      <c r="N7" s="887"/>
      <c r="O7" s="889"/>
      <c r="P7" s="887"/>
      <c r="Q7" s="887"/>
      <c r="R7" s="887"/>
      <c r="S7" s="890"/>
      <c r="T7" s="887"/>
      <c r="U7" s="887"/>
      <c r="V7" s="429"/>
      <c r="W7" s="398"/>
      <c r="X7" s="398"/>
      <c r="Y7" s="429"/>
      <c r="Z7" s="429"/>
      <c r="AA7" s="429"/>
      <c r="AC7" s="132"/>
    </row>
    <row r="8" spans="1:29" s="531" customFormat="1" ht="39" hidden="1" customHeight="1" x14ac:dyDescent="0.25">
      <c r="B8" s="864" t="str">
        <f ca="1">OFFSET(Sprachen!A355,0,'Allg. Informationen'!$B$4-1,1,1)</f>
        <v>Zur Prüfung des Gesuchs kann das BFE die Daten und Angaben des Kraftwerksbevollmächtigten übernehmen von:</v>
      </c>
      <c r="C8" s="865"/>
      <c r="D8" s="675" t="str">
        <f ca="1">OFFSET(Sprachen!A361,0,'Allg. Informationen'!$B$4-1,1,1)</f>
        <v>Gesuchsnummer</v>
      </c>
      <c r="E8" s="534"/>
      <c r="F8" s="534"/>
      <c r="G8" s="534"/>
      <c r="H8" s="900"/>
      <c r="I8" s="900"/>
      <c r="J8" s="900"/>
      <c r="K8" s="675" t="str">
        <f ca="1">OFFSET(Sprachen!A362,0,'Allg. Informationen'!$B$4-1,1,1)</f>
        <v>Datum</v>
      </c>
      <c r="L8" s="900"/>
      <c r="M8" s="900"/>
      <c r="N8" s="900"/>
    </row>
    <row r="9" spans="1:29" s="531" customFormat="1" x14ac:dyDescent="0.25"/>
    <row r="10" spans="1:29" ht="17.399999999999999" x14ac:dyDescent="0.25">
      <c r="A10" s="133" t="str">
        <f ca="1">OFFSET(Sprachen!A363,0,'Allg. Informationen'!$B$4-1,1,1)</f>
        <v>A. Angaben zu Kraftwerksanlage und Zentralen</v>
      </c>
      <c r="D10" s="430"/>
      <c r="E10" s="430"/>
      <c r="F10" s="430"/>
      <c r="G10" s="430"/>
      <c r="H10" s="431"/>
      <c r="I10" s="26"/>
      <c r="J10" s="531"/>
      <c r="K10" s="531"/>
      <c r="L10" s="531"/>
      <c r="M10" s="398"/>
      <c r="N10" s="398"/>
      <c r="O10" s="398"/>
      <c r="P10" s="398"/>
      <c r="Q10" s="398"/>
      <c r="R10" s="398"/>
      <c r="S10" s="398"/>
      <c r="T10" s="398"/>
      <c r="U10" s="398"/>
      <c r="V10" s="398"/>
      <c r="W10" s="398"/>
      <c r="X10" s="398"/>
      <c r="Y10" s="429"/>
      <c r="Z10" s="429"/>
      <c r="AA10" s="429"/>
      <c r="AB10" s="531"/>
      <c r="AC10" s="132"/>
    </row>
    <row r="11" spans="1:29" ht="15.6" x14ac:dyDescent="0.3">
      <c r="A11" s="386"/>
      <c r="B11" s="386"/>
      <c r="C11" s="386"/>
      <c r="D11" s="386"/>
      <c r="E11" s="386"/>
      <c r="F11" s="386"/>
      <c r="G11" s="386"/>
      <c r="H11" s="386"/>
      <c r="I11" s="386"/>
      <c r="J11" s="386"/>
      <c r="K11" s="386"/>
      <c r="L11" s="386"/>
      <c r="M11" s="386"/>
      <c r="N11" s="386"/>
      <c r="O11" s="386"/>
      <c r="P11" s="386"/>
      <c r="Q11" s="386"/>
      <c r="R11" s="386"/>
      <c r="S11" s="386"/>
      <c r="T11" s="386"/>
      <c r="U11" s="386"/>
      <c r="V11" s="386"/>
      <c r="W11" s="386"/>
      <c r="X11" s="386"/>
      <c r="Y11" s="386"/>
    </row>
    <row r="12" spans="1:29" ht="26.4" x14ac:dyDescent="0.25">
      <c r="A12" s="134" t="str">
        <f ca="1">OFFSET(Sprachen!A364,0,'Allg. Informationen'!$B$4-1,1,1)</f>
        <v>Ziffer</v>
      </c>
      <c r="B12" s="875" t="str">
        <f ca="1">OFFSET(Sprachen!A365,0,'Allg. Informationen'!$B$4-1,1,1)</f>
        <v>A1. Angaben zur Kraftwerksanlage</v>
      </c>
      <c r="C12" s="876"/>
      <c r="D12" s="877"/>
      <c r="E12" s="901" t="s">
        <v>428</v>
      </c>
      <c r="F12" s="902"/>
      <c r="G12" s="903"/>
      <c r="H12" s="838" t="str">
        <f ca="1">OFFSET(Sprachen!A366,0,'Allg. Informationen'!$B$4-1,1,1)</f>
        <v>Anmerkungen BFE</v>
      </c>
      <c r="I12" s="839"/>
      <c r="J12" s="839"/>
      <c r="K12" s="839"/>
      <c r="L12" s="840"/>
      <c r="M12" s="836" t="str">
        <f ca="1">OFFSET(Sprachen!A367,0,'Allg. Informationen'!$B$4-1,1,1)</f>
        <v>Bemerkungen Gesuchsteller</v>
      </c>
      <c r="N12" s="836"/>
      <c r="O12" s="836"/>
      <c r="P12" s="836"/>
      <c r="Q12" s="836"/>
      <c r="R12" s="836"/>
      <c r="S12" s="836"/>
      <c r="T12" s="836"/>
      <c r="U12" s="836"/>
      <c r="V12" s="450" t="str">
        <f ca="1">OFFSET(Sprachen!A506,0,'Allg. Informationen'!$B$4-1,1,1)</f>
        <v>Prüfung auf Plausibilität</v>
      </c>
      <c r="W12" s="135" t="str">
        <f ca="1">OFFSET(Sprachen!A507,0,'Allg. Informationen'!$B$4-1,1,1)</f>
        <v>Bemerkungen Plausibilität</v>
      </c>
      <c r="X12" s="450" t="str">
        <f ca="1">OFFSET(Sprachen!A508,0,'Allg. Informationen'!$B$4-1,1,1)</f>
        <v>Materielle Prüfung</v>
      </c>
      <c r="Y12" s="135" t="str">
        <f ca="1">OFFSET(Sprachen!A509,0,'Allg. Informationen'!$B$4-1,1,1)</f>
        <v>Bemerkungen Materielle Prüfung</v>
      </c>
    </row>
    <row r="13" spans="1:29" ht="21" x14ac:dyDescent="0.25">
      <c r="A13" s="781" t="str">
        <f ca="1">CONCATENATE($A$2," / ",AA14)</f>
        <v>KW3 / 1</v>
      </c>
      <c r="B13" s="145" t="str">
        <f ca="1">OFFSET(Sprachen!A368,0,'Allg. Informationen'!$B$4-1,1,1)</f>
        <v>Name Kraftwerksanlage:</v>
      </c>
      <c r="C13" s="719"/>
      <c r="D13" s="785" t="str">
        <f>B14</f>
        <v>Bitte auswählen, Prière de sélectionner, Prego selezionare</v>
      </c>
      <c r="E13" s="695"/>
      <c r="F13" s="695"/>
      <c r="G13" s="695"/>
      <c r="H13" s="788" t="str">
        <f ca="1">OFFSET(Sprachen!A472,0,'Allg. Informationen'!$B$4-1,1,1)</f>
        <v>Bitte zuerst die Energieproduktion im Blatt E_prod_Eingabe für dieses Kraftwerk eingeben! Falls Gesuchsteller nicht kraftwerksbevollmächtigt ist, so werden die Daten während der Gesuchsprüfung automatisch vom Kraftwerksbevollmächtigten übernommen. Der Gesuchsteller braucht nur die reduzierten Felder auszufüllen. Dabei sind Kennzahlen mit Ziffern endend auf -G vom Kraftwerksbevollmächtigten zu übernehmen. Massgebend für die MP ist die Bruttoleistung, wobei in der Liste Kraftwerke ab 10 MW installierter Leistung erscheinen können.</v>
      </c>
      <c r="I13" s="789"/>
      <c r="J13" s="789"/>
      <c r="K13" s="789"/>
      <c r="L13" s="790"/>
      <c r="M13" s="793"/>
      <c r="N13" s="794"/>
      <c r="O13" s="794"/>
      <c r="P13" s="794"/>
      <c r="Q13" s="794"/>
      <c r="R13" s="794"/>
      <c r="S13" s="794"/>
      <c r="T13" s="794"/>
      <c r="U13" s="795"/>
      <c r="V13" s="802"/>
      <c r="W13" s="769"/>
      <c r="X13" s="721" t="s">
        <v>185</v>
      </c>
      <c r="Y13" s="769"/>
    </row>
    <row r="14" spans="1:29" ht="117" customHeight="1" x14ac:dyDescent="0.25">
      <c r="A14" s="782"/>
      <c r="B14" s="631" t="s">
        <v>1000</v>
      </c>
      <c r="C14" s="784"/>
      <c r="D14" s="786"/>
      <c r="E14" s="696" t="s">
        <v>1758</v>
      </c>
      <c r="F14" s="696" t="s">
        <v>438</v>
      </c>
      <c r="G14" s="696" t="s">
        <v>429</v>
      </c>
      <c r="H14" s="791"/>
      <c r="I14" s="755"/>
      <c r="J14" s="755"/>
      <c r="K14" s="755"/>
      <c r="L14" s="792"/>
      <c r="M14" s="796"/>
      <c r="N14" s="797"/>
      <c r="O14" s="797"/>
      <c r="P14" s="797"/>
      <c r="Q14" s="797"/>
      <c r="R14" s="797"/>
      <c r="S14" s="797"/>
      <c r="T14" s="797"/>
      <c r="U14" s="798"/>
      <c r="V14" s="803"/>
      <c r="W14" s="821"/>
      <c r="X14" s="823"/>
      <c r="Y14" s="821"/>
      <c r="AA14" s="466">
        <v>1</v>
      </c>
    </row>
    <row r="15" spans="1:29" ht="21.75" customHeight="1" x14ac:dyDescent="0.25">
      <c r="A15" s="783"/>
      <c r="B15" s="456"/>
      <c r="C15" s="720"/>
      <c r="D15" s="787"/>
      <c r="E15" s="696"/>
      <c r="F15" s="696"/>
      <c r="G15" s="696"/>
      <c r="H15" s="826" t="str">
        <f ca="1">OFFSET(Sprachen!A473,0,'Allg. Informationen'!$B$4-1,1,1)</f>
        <v>Falls KW in Liste nicht vorhanden, bitte ankreuzen:</v>
      </c>
      <c r="I15" s="827"/>
      <c r="J15" s="827"/>
      <c r="K15" s="827"/>
      <c r="L15" s="536"/>
      <c r="M15" s="799"/>
      <c r="N15" s="800"/>
      <c r="O15" s="800"/>
      <c r="P15" s="800"/>
      <c r="Q15" s="800"/>
      <c r="R15" s="800"/>
      <c r="S15" s="800"/>
      <c r="T15" s="800"/>
      <c r="U15" s="801"/>
      <c r="V15" s="804"/>
      <c r="W15" s="822"/>
      <c r="X15" s="722"/>
      <c r="Y15" s="822"/>
    </row>
    <row r="16" spans="1:29" ht="38.1" hidden="1" customHeight="1" x14ac:dyDescent="0.25">
      <c r="A16" s="680" t="str">
        <f ca="1">CONCATENATE($A$2," / ",AA16)</f>
        <v>KW3 / 1-G1</v>
      </c>
      <c r="B16" s="833" t="str">
        <f ca="1">OFFSET(Sprachen!A370,0,'Allg. Informationen'!$B$4-1,1,1)</f>
        <v>Kraftwerkname (Angabe Gesuchsteller falls nicht in Liste)</v>
      </c>
      <c r="C16" s="833"/>
      <c r="D16" s="650"/>
      <c r="E16" s="535"/>
      <c r="F16" s="535"/>
      <c r="G16" s="535"/>
      <c r="H16" s="845" t="str">
        <f ca="1">OFFSET(Sprachen!A474,0,'Allg. Informationen'!$B$4-1,1,1)</f>
        <v>Bitte nur eintragen, falls Kraftwerk nicht in Liste</v>
      </c>
      <c r="I16" s="845"/>
      <c r="J16" s="845"/>
      <c r="K16" s="845"/>
      <c r="L16" s="846"/>
      <c r="M16" s="849"/>
      <c r="N16" s="849"/>
      <c r="O16" s="849"/>
      <c r="P16" s="849"/>
      <c r="Q16" s="849"/>
      <c r="R16" s="849"/>
      <c r="S16" s="849"/>
      <c r="T16" s="849"/>
      <c r="U16" s="850"/>
      <c r="V16" s="672"/>
      <c r="W16" s="671"/>
      <c r="X16" s="672"/>
      <c r="Y16" s="538"/>
      <c r="AA16" s="422" t="s">
        <v>537</v>
      </c>
    </row>
    <row r="17" spans="1:27" ht="44.1" hidden="1" customHeight="1" x14ac:dyDescent="0.25">
      <c r="A17" s="539" t="str">
        <f ca="1">CONCATENATE($A$2," / ",AA17)</f>
        <v>KW3 / 1-G2</v>
      </c>
      <c r="B17" s="833" t="str">
        <f ca="1">OFFSET(Sprachen!A371,0,'Allg. Informationen'!$B$4-1,1,1)</f>
        <v>Kürzelvorschlag  (Angabe Gesuchsteller falls nicht in Liste)</v>
      </c>
      <c r="C17" s="833"/>
      <c r="D17" s="651"/>
      <c r="E17" s="540"/>
      <c r="F17" s="540"/>
      <c r="G17" s="540"/>
      <c r="H17" s="847" t="str">
        <f ca="1">OFFSET(Sprachen!A475,0,'Allg. Informationen'!$B$4-1,1,1)</f>
        <v>Bitte nur eintragen, falls Kraftwerk nicht in Liste vorhanden. Auswahl nochmals auf "Bitte auswählen" stellen, damit vorgeschlagenes Kürzel übernommen wird.</v>
      </c>
      <c r="I17" s="847"/>
      <c r="J17" s="847"/>
      <c r="K17" s="847"/>
      <c r="L17" s="848"/>
      <c r="M17" s="851"/>
      <c r="N17" s="851"/>
      <c r="O17" s="851"/>
      <c r="P17" s="851"/>
      <c r="Q17" s="851"/>
      <c r="R17" s="851"/>
      <c r="S17" s="851"/>
      <c r="T17" s="851"/>
      <c r="U17" s="852"/>
      <c r="V17" s="541"/>
      <c r="W17" s="297"/>
      <c r="X17" s="541"/>
      <c r="Y17" s="152"/>
      <c r="AA17" s="424" t="s">
        <v>538</v>
      </c>
    </row>
    <row r="18" spans="1:27" x14ac:dyDescent="0.25">
      <c r="A18" s="139" t="str">
        <f t="shared" ref="A18:A45" ca="1" si="0">CONCATENATE($A$2," / ",AA18)</f>
        <v>KW3 / 2</v>
      </c>
      <c r="B18" s="538" t="str">
        <f ca="1">OFFSET(Sprachen!A372,0,'Allg. Informationen'!$B$4-1,1,1)</f>
        <v>Standortgemeinde(n)</v>
      </c>
      <c r="C18" s="159"/>
      <c r="D18" s="542"/>
      <c r="E18" s="543"/>
      <c r="F18" s="543"/>
      <c r="G18" s="543"/>
      <c r="H18" s="908"/>
      <c r="I18" s="908"/>
      <c r="J18" s="908"/>
      <c r="K18" s="908"/>
      <c r="L18" s="908"/>
      <c r="M18" s="807"/>
      <c r="N18" s="807"/>
      <c r="O18" s="807"/>
      <c r="P18" s="807"/>
      <c r="Q18" s="807"/>
      <c r="R18" s="807"/>
      <c r="S18" s="807"/>
      <c r="T18" s="807"/>
      <c r="U18" s="807"/>
      <c r="V18" s="541"/>
      <c r="W18" s="297"/>
      <c r="X18" s="541" t="s">
        <v>185</v>
      </c>
      <c r="Y18" s="152"/>
      <c r="AA18" s="466">
        <f>+AA14+1</f>
        <v>2</v>
      </c>
    </row>
    <row r="19" spans="1:27" x14ac:dyDescent="0.25">
      <c r="A19" s="139" t="str">
        <f t="shared" ca="1" si="0"/>
        <v>KW3 / 3</v>
      </c>
      <c r="B19" s="538" t="str">
        <f ca="1">OFFSET(Sprachen!A373,0,'Allg. Informationen'!$B$4-1,1,1)</f>
        <v>Standortkanton</v>
      </c>
      <c r="C19" s="100"/>
      <c r="D19" s="193"/>
      <c r="E19" s="349"/>
      <c r="F19" s="349"/>
      <c r="G19" s="349"/>
      <c r="H19" s="805"/>
      <c r="I19" s="805"/>
      <c r="J19" s="805"/>
      <c r="K19" s="805"/>
      <c r="L19" s="805"/>
      <c r="M19" s="807"/>
      <c r="N19" s="807"/>
      <c r="O19" s="807"/>
      <c r="P19" s="807"/>
      <c r="Q19" s="807"/>
      <c r="R19" s="807"/>
      <c r="S19" s="807"/>
      <c r="T19" s="807"/>
      <c r="U19" s="807"/>
      <c r="V19" s="541"/>
      <c r="W19" s="297"/>
      <c r="X19" s="541" t="s">
        <v>185</v>
      </c>
      <c r="Y19" s="152"/>
      <c r="AA19" s="466">
        <f t="shared" ref="AA19:AA45" si="1">+AA18+1</f>
        <v>3</v>
      </c>
    </row>
    <row r="20" spans="1:27" ht="46.5" customHeight="1" x14ac:dyDescent="0.25">
      <c r="A20" s="139" t="str">
        <f t="shared" ca="1" si="0"/>
        <v>KW3 / 4</v>
      </c>
      <c r="B20" s="159" t="str">
        <f ca="1">OFFSET(Sprachen!A374,0,'Allg. Informationen'!$B$4-1,1,1)</f>
        <v>Nutzungsrecht</v>
      </c>
      <c r="C20" s="100"/>
      <c r="D20" s="193"/>
      <c r="E20" s="349"/>
      <c r="F20" s="349"/>
      <c r="G20" s="349"/>
      <c r="H20" s="834" t="str">
        <f ca="1">OFFSET(Sprachen!A476,0,'Allg. Informationen'!$B$4-1,1,1)</f>
        <v>Vertrag für Nutzungsrecht dem Gesuch beilegen.
Falls weder Konzession noch ehaftes Recht, bitte im Bemerkungsfeld spezifizieren.</v>
      </c>
      <c r="I20" s="834"/>
      <c r="J20" s="834"/>
      <c r="K20" s="834"/>
      <c r="L20" s="834"/>
      <c r="M20" s="807"/>
      <c r="N20" s="807"/>
      <c r="O20" s="807"/>
      <c r="P20" s="807"/>
      <c r="Q20" s="807"/>
      <c r="R20" s="807"/>
      <c r="S20" s="807"/>
      <c r="T20" s="807"/>
      <c r="U20" s="807"/>
      <c r="V20" s="541"/>
      <c r="W20" s="297"/>
      <c r="X20" s="541" t="s">
        <v>185</v>
      </c>
      <c r="Y20" s="152"/>
      <c r="AA20" s="466">
        <f t="shared" si="1"/>
        <v>4</v>
      </c>
    </row>
    <row r="21" spans="1:27" ht="12.75" customHeight="1" x14ac:dyDescent="0.25">
      <c r="A21" s="139" t="str">
        <f t="shared" ca="1" si="0"/>
        <v>KW3 / 5</v>
      </c>
      <c r="B21" s="538" t="str">
        <f ca="1">OFFSET(Sprachen!A375,0,'Allg. Informationen'!$B$4-1,1,1)</f>
        <v>Datum der Vergabe des Nutzungsrechts</v>
      </c>
      <c r="C21" s="100" t="s">
        <v>46</v>
      </c>
      <c r="D21" s="544"/>
      <c r="E21" s="545"/>
      <c r="F21" s="545"/>
      <c r="G21" s="545"/>
      <c r="H21" s="841" t="str">
        <f ca="1">OFFSET(Sprachen!A477,0,'Allg. Informationen'!$B$4-1,1,1)</f>
        <v>Frühestes Ende bei zentralenspezifischen Unterschieden.</v>
      </c>
      <c r="I21" s="842"/>
      <c r="J21" s="842"/>
      <c r="K21" s="842"/>
      <c r="L21" s="843"/>
      <c r="M21" s="807"/>
      <c r="N21" s="807"/>
      <c r="O21" s="807"/>
      <c r="P21" s="807"/>
      <c r="Q21" s="807"/>
      <c r="R21" s="807"/>
      <c r="S21" s="807"/>
      <c r="T21" s="807"/>
      <c r="U21" s="807"/>
      <c r="V21" s="541"/>
      <c r="W21" s="297"/>
      <c r="X21" s="541" t="s">
        <v>185</v>
      </c>
      <c r="Y21" s="152"/>
      <c r="AA21" s="466">
        <f t="shared" si="1"/>
        <v>5</v>
      </c>
    </row>
    <row r="22" spans="1:27" ht="12.75" customHeight="1" x14ac:dyDescent="0.25">
      <c r="A22" s="139" t="str">
        <f t="shared" ca="1" si="0"/>
        <v>KW3 / 6</v>
      </c>
      <c r="B22" s="538" t="str">
        <f ca="1">OFFSET(Sprachen!A376,0,'Allg. Informationen'!$B$4-1,1,1)</f>
        <v>Ende des Nutzungsrechts</v>
      </c>
      <c r="C22" s="100" t="s">
        <v>46</v>
      </c>
      <c r="D22" s="544"/>
      <c r="E22" s="545"/>
      <c r="F22" s="545"/>
      <c r="G22" s="545"/>
      <c r="H22" s="826"/>
      <c r="I22" s="827"/>
      <c r="J22" s="827"/>
      <c r="K22" s="827"/>
      <c r="L22" s="844"/>
      <c r="M22" s="807"/>
      <c r="N22" s="807"/>
      <c r="O22" s="807"/>
      <c r="P22" s="807"/>
      <c r="Q22" s="807"/>
      <c r="R22" s="807"/>
      <c r="S22" s="807"/>
      <c r="T22" s="807"/>
      <c r="U22" s="807"/>
      <c r="V22" s="541"/>
      <c r="W22" s="297"/>
      <c r="X22" s="541" t="s">
        <v>185</v>
      </c>
      <c r="Y22" s="152" t="s">
        <v>602</v>
      </c>
      <c r="AA22" s="466">
        <f t="shared" si="1"/>
        <v>6</v>
      </c>
    </row>
    <row r="23" spans="1:27" x14ac:dyDescent="0.25">
      <c r="A23" s="139" t="str">
        <f t="shared" ca="1" si="0"/>
        <v>KW3 / 7</v>
      </c>
      <c r="B23" s="538" t="str">
        <f ca="1">OFFSET(Sprachen!A377,0,'Allg. Informationen'!$B$4-1,1,1)</f>
        <v>Anzahl Zentralen</v>
      </c>
      <c r="C23" s="100" t="s">
        <v>47</v>
      </c>
      <c r="D23" s="207"/>
      <c r="E23" s="350"/>
      <c r="F23" s="350"/>
      <c r="G23" s="350"/>
      <c r="H23" s="805"/>
      <c r="I23" s="805"/>
      <c r="J23" s="805"/>
      <c r="K23" s="805"/>
      <c r="L23" s="805"/>
      <c r="M23" s="837"/>
      <c r="N23" s="807"/>
      <c r="O23" s="807"/>
      <c r="P23" s="807"/>
      <c r="Q23" s="807"/>
      <c r="R23" s="807"/>
      <c r="S23" s="807"/>
      <c r="T23" s="807"/>
      <c r="U23" s="807"/>
      <c r="V23" s="541"/>
      <c r="W23" s="297"/>
      <c r="X23" s="541" t="s">
        <v>185</v>
      </c>
      <c r="Y23" s="152"/>
      <c r="AA23" s="466">
        <f t="shared" si="1"/>
        <v>7</v>
      </c>
    </row>
    <row r="24" spans="1:27" x14ac:dyDescent="0.25">
      <c r="A24" s="139" t="str">
        <f t="shared" ca="1" si="0"/>
        <v>KW3 / 8</v>
      </c>
      <c r="B24" s="538" t="str">
        <f ca="1">OFFSET(Sprachen!A378,0,'Allg. Informationen'!$B$4-1,1,1)</f>
        <v>Hoheitsanteil Schweiz</v>
      </c>
      <c r="C24" s="100" t="s">
        <v>4</v>
      </c>
      <c r="D24" s="546"/>
      <c r="E24" s="547"/>
      <c r="F24" s="547"/>
      <c r="G24" s="547"/>
      <c r="H24" s="805"/>
      <c r="I24" s="805"/>
      <c r="J24" s="805"/>
      <c r="K24" s="805"/>
      <c r="L24" s="805"/>
      <c r="M24" s="807"/>
      <c r="N24" s="807"/>
      <c r="O24" s="807"/>
      <c r="P24" s="807"/>
      <c r="Q24" s="807"/>
      <c r="R24" s="807"/>
      <c r="S24" s="807"/>
      <c r="T24" s="807"/>
      <c r="U24" s="807"/>
      <c r="V24" s="541"/>
      <c r="W24" s="297"/>
      <c r="X24" s="541" t="s">
        <v>185</v>
      </c>
      <c r="Y24" s="152"/>
      <c r="AA24" s="466">
        <f t="shared" si="1"/>
        <v>8</v>
      </c>
    </row>
    <row r="25" spans="1:27" x14ac:dyDescent="0.25">
      <c r="A25" s="139" t="str">
        <f t="shared" ca="1" si="0"/>
        <v>KW3 / 9</v>
      </c>
      <c r="B25" s="538" t="str">
        <f ca="1">OFFSET(Sprachen!A379,0,'Allg. Informationen'!$B$4-1,1,1)</f>
        <v>mittlere mechanische Bruttoleistung</v>
      </c>
      <c r="C25" s="100" t="s">
        <v>6</v>
      </c>
      <c r="D25" s="141">
        <f>D51</f>
        <v>0</v>
      </c>
      <c r="E25" s="351"/>
      <c r="F25" s="351"/>
      <c r="G25" s="351"/>
      <c r="H25" s="805"/>
      <c r="I25" s="805"/>
      <c r="J25" s="805"/>
      <c r="K25" s="805"/>
      <c r="L25" s="805"/>
      <c r="M25" s="807"/>
      <c r="N25" s="807"/>
      <c r="O25" s="807"/>
      <c r="P25" s="807"/>
      <c r="Q25" s="807"/>
      <c r="R25" s="807"/>
      <c r="S25" s="807"/>
      <c r="T25" s="807"/>
      <c r="U25" s="807"/>
      <c r="V25" s="548"/>
      <c r="W25" s="300"/>
      <c r="X25" s="548"/>
      <c r="Y25" s="548"/>
      <c r="AA25" s="466">
        <f t="shared" si="1"/>
        <v>9</v>
      </c>
    </row>
    <row r="26" spans="1:27" ht="33.75" customHeight="1" x14ac:dyDescent="0.25">
      <c r="A26" s="139" t="str">
        <f t="shared" ca="1" si="0"/>
        <v>KW3 / 10</v>
      </c>
      <c r="B26" s="159" t="str">
        <f ca="1">OFFSET(Sprachen!A380,0,'Allg. Informationen'!$B$4-1,1,1)</f>
        <v>Kantonales Wasserzinsregime</v>
      </c>
      <c r="C26" s="156" t="s">
        <v>370</v>
      </c>
      <c r="D26" s="549"/>
      <c r="E26" s="550"/>
      <c r="F26" s="550"/>
      <c r="G26" s="550"/>
      <c r="H26" s="834" t="str">
        <f ca="1">OFFSET(Sprachen!A478,0,'Allg. Informationen'!$B$4-1,1,1)</f>
        <v>Wasserzinssatz oder Bemessung aller äquivalenten kantonalen Abgaben angeben.</v>
      </c>
      <c r="I26" s="834"/>
      <c r="J26" s="834"/>
      <c r="K26" s="834"/>
      <c r="L26" s="834"/>
      <c r="M26" s="807"/>
      <c r="N26" s="807"/>
      <c r="O26" s="807"/>
      <c r="P26" s="807"/>
      <c r="Q26" s="807"/>
      <c r="R26" s="807"/>
      <c r="S26" s="807"/>
      <c r="T26" s="807"/>
      <c r="U26" s="807"/>
      <c r="V26" s="541"/>
      <c r="W26" s="297"/>
      <c r="X26" s="541" t="s">
        <v>185</v>
      </c>
      <c r="Y26" s="551" t="s">
        <v>185</v>
      </c>
      <c r="AA26" s="466">
        <f t="shared" si="1"/>
        <v>10</v>
      </c>
    </row>
    <row r="27" spans="1:27" x14ac:dyDescent="0.25">
      <c r="A27" s="139" t="str">
        <f t="shared" ca="1" si="0"/>
        <v>KW3 / 11</v>
      </c>
      <c r="B27" s="538" t="str">
        <f ca="1">OFFSET(Sprachen!A381,0,'Allg. Informationen'!$B$4-1,1,1)</f>
        <v>Installierte Turbinenleistung</v>
      </c>
      <c r="C27" s="100" t="s">
        <v>6</v>
      </c>
      <c r="D27" s="141">
        <f>D52</f>
        <v>0</v>
      </c>
      <c r="E27" s="351"/>
      <c r="F27" s="351"/>
      <c r="G27" s="351"/>
      <c r="H27" s="805"/>
      <c r="I27" s="805"/>
      <c r="J27" s="805"/>
      <c r="K27" s="805"/>
      <c r="L27" s="805"/>
      <c r="M27" s="807"/>
      <c r="N27" s="807"/>
      <c r="O27" s="807"/>
      <c r="P27" s="807"/>
      <c r="Q27" s="807"/>
      <c r="R27" s="807"/>
      <c r="S27" s="807"/>
      <c r="T27" s="807"/>
      <c r="U27" s="807"/>
      <c r="V27" s="548"/>
      <c r="W27" s="300"/>
      <c r="X27" s="548"/>
      <c r="Y27" s="548"/>
      <c r="AA27" s="466">
        <f t="shared" si="1"/>
        <v>11</v>
      </c>
    </row>
    <row r="28" spans="1:27" x14ac:dyDescent="0.25">
      <c r="A28" s="139" t="str">
        <f t="shared" ca="1" si="0"/>
        <v>KW3 / 12</v>
      </c>
      <c r="B28" s="538" t="str">
        <f ca="1">OFFSET(Sprachen!A382,0,'Allg. Informationen'!$B$4-1,1,1)</f>
        <v>Max. mögliche Leistung ab Generator</v>
      </c>
      <c r="C28" s="100" t="s">
        <v>6</v>
      </c>
      <c r="D28" s="141">
        <f>D53</f>
        <v>0</v>
      </c>
      <c r="E28" s="351"/>
      <c r="F28" s="351"/>
      <c r="G28" s="351"/>
      <c r="H28" s="805"/>
      <c r="I28" s="805"/>
      <c r="J28" s="805"/>
      <c r="K28" s="805"/>
      <c r="L28" s="805"/>
      <c r="M28" s="807"/>
      <c r="N28" s="807"/>
      <c r="O28" s="807"/>
      <c r="P28" s="807"/>
      <c r="Q28" s="807"/>
      <c r="R28" s="807"/>
      <c r="S28" s="807"/>
      <c r="T28" s="807"/>
      <c r="U28" s="807"/>
      <c r="V28" s="548"/>
      <c r="W28" s="300"/>
      <c r="X28" s="548"/>
      <c r="Y28" s="548"/>
      <c r="AA28" s="466">
        <f t="shared" si="1"/>
        <v>12</v>
      </c>
    </row>
    <row r="29" spans="1:27" hidden="1" x14ac:dyDescent="0.25">
      <c r="A29" s="139" t="str">
        <f t="shared" ca="1" si="0"/>
        <v>KW3 / 12-G</v>
      </c>
      <c r="B29" s="538" t="str">
        <f ca="1">OFFSET(Sprachen!A383,0,'Allg. Informationen'!$B$4-1,1,1)</f>
        <v>Max. mögliche Leistung ab Generator</v>
      </c>
      <c r="C29" s="100" t="s">
        <v>6</v>
      </c>
      <c r="D29" s="439"/>
      <c r="E29" s="351"/>
      <c r="F29" s="351"/>
      <c r="G29" s="351"/>
      <c r="H29" s="805"/>
      <c r="I29" s="805"/>
      <c r="J29" s="805"/>
      <c r="K29" s="805"/>
      <c r="L29" s="805"/>
      <c r="M29" s="807"/>
      <c r="N29" s="807"/>
      <c r="O29" s="807"/>
      <c r="P29" s="807"/>
      <c r="Q29" s="807"/>
      <c r="R29" s="807"/>
      <c r="S29" s="807"/>
      <c r="T29" s="807"/>
      <c r="U29" s="807"/>
      <c r="V29" s="548"/>
      <c r="W29" s="300"/>
      <c r="X29" s="548"/>
      <c r="Y29" s="548"/>
      <c r="AA29" s="424" t="s">
        <v>546</v>
      </c>
    </row>
    <row r="30" spans="1:27" x14ac:dyDescent="0.25">
      <c r="A30" s="139" t="str">
        <f t="shared" ca="1" si="0"/>
        <v>KW3 / 13</v>
      </c>
      <c r="B30" s="538" t="str">
        <f ca="1">OFFSET(Sprachen!A384,0,'Allg. Informationen'!$B$4-1,1,1)</f>
        <v>Bruttoproduktion Jahr 2023</v>
      </c>
      <c r="C30" s="100" t="s">
        <v>8</v>
      </c>
      <c r="D30" s="142">
        <f>D31+D32+D33</f>
        <v>0</v>
      </c>
      <c r="E30" s="352"/>
      <c r="F30" s="352"/>
      <c r="G30" s="352"/>
      <c r="H30" s="805"/>
      <c r="I30" s="805"/>
      <c r="J30" s="805"/>
      <c r="K30" s="805"/>
      <c r="L30" s="805"/>
      <c r="M30" s="807"/>
      <c r="N30" s="807"/>
      <c r="O30" s="807"/>
      <c r="P30" s="807"/>
      <c r="Q30" s="807"/>
      <c r="R30" s="807"/>
      <c r="S30" s="807"/>
      <c r="T30" s="807"/>
      <c r="U30" s="807"/>
      <c r="V30" s="548"/>
      <c r="W30" s="300"/>
      <c r="X30" s="548"/>
      <c r="Y30" s="548"/>
      <c r="AA30" s="466">
        <f>+AA28+1</f>
        <v>13</v>
      </c>
    </row>
    <row r="31" spans="1:27" ht="27.6" customHeight="1" x14ac:dyDescent="0.25">
      <c r="A31" s="139" t="str">
        <f t="shared" ca="1" si="0"/>
        <v>KW3 / 14</v>
      </c>
      <c r="B31" s="448" t="str">
        <f ca="1">OFFSET(Sprachen!A385,0,'Allg. Informationen'!$B$4-1,1,1)</f>
        <v>Eigenbedarf Strom (exkl. Pumpenergie)</v>
      </c>
      <c r="C31" s="100" t="s">
        <v>8</v>
      </c>
      <c r="D31" s="552"/>
      <c r="E31" s="553"/>
      <c r="F31" s="553"/>
      <c r="G31" s="553"/>
      <c r="H31" s="806" t="str">
        <f ca="1">OFFSET(Sprachen!A479,0,'Allg. Informationen'!$B$4-1,1,1)</f>
        <v>ist von Nettoproduktion abzuziehen</v>
      </c>
      <c r="I31" s="806"/>
      <c r="J31" s="806"/>
      <c r="K31" s="806"/>
      <c r="L31" s="806"/>
      <c r="M31" s="807"/>
      <c r="N31" s="807"/>
      <c r="O31" s="807"/>
      <c r="P31" s="807"/>
      <c r="Q31" s="807"/>
      <c r="R31" s="807"/>
      <c r="S31" s="807"/>
      <c r="T31" s="807"/>
      <c r="U31" s="807"/>
      <c r="V31" s="541"/>
      <c r="W31" s="297"/>
      <c r="X31" s="541" t="s">
        <v>185</v>
      </c>
      <c r="Y31" s="399"/>
      <c r="AA31" s="466">
        <f t="shared" si="1"/>
        <v>14</v>
      </c>
    </row>
    <row r="32" spans="1:27" x14ac:dyDescent="0.25">
      <c r="A32" s="139" t="str">
        <f t="shared" ca="1" si="0"/>
        <v>KW3 / 15</v>
      </c>
      <c r="B32" s="538" t="str">
        <f ca="1">OFFSET(Sprachen!A386,0,'Allg. Informationen'!$B$4-1,1,1)</f>
        <v>Trafo- und Leitungsverluste</v>
      </c>
      <c r="C32" s="100" t="s">
        <v>8</v>
      </c>
      <c r="D32" s="552"/>
      <c r="E32" s="553"/>
      <c r="F32" s="553"/>
      <c r="G32" s="553"/>
      <c r="H32" s="805" t="str">
        <f ca="1">OFFSET(Sprachen!A480,0,'Allg. Informationen'!$B$4-1,1,1)</f>
        <v>ist von Nettoproduktion abzuziehen</v>
      </c>
      <c r="I32" s="805"/>
      <c r="J32" s="805"/>
      <c r="K32" s="805"/>
      <c r="L32" s="805"/>
      <c r="M32" s="807"/>
      <c r="N32" s="807"/>
      <c r="O32" s="807"/>
      <c r="P32" s="807"/>
      <c r="Q32" s="807"/>
      <c r="R32" s="807"/>
      <c r="S32" s="807"/>
      <c r="T32" s="807"/>
      <c r="U32" s="807"/>
      <c r="V32" s="541"/>
      <c r="W32" s="297"/>
      <c r="X32" s="541" t="s">
        <v>185</v>
      </c>
      <c r="Y32" s="399"/>
      <c r="AA32" s="466">
        <f t="shared" si="1"/>
        <v>15</v>
      </c>
    </row>
    <row r="33" spans="1:27" ht="27" customHeight="1" x14ac:dyDescent="0.25">
      <c r="A33" s="139" t="str">
        <f t="shared" ca="1" si="0"/>
        <v>KW3 / 16</v>
      </c>
      <c r="B33" s="159" t="str">
        <f ca="1">OFFSET(Sprachen!A387,0,'Allg. Informationen'!$B$4-1,1,1)</f>
        <v>Nettoproduktion Jahr 2023</v>
      </c>
      <c r="C33" s="100" t="s">
        <v>8</v>
      </c>
      <c r="D33" s="142">
        <f>D55</f>
        <v>0</v>
      </c>
      <c r="E33" s="352"/>
      <c r="F33" s="352"/>
      <c r="G33" s="352"/>
      <c r="H33" s="835" t="str">
        <f ca="1">OFFSET(Sprachen!A481,0,'Allg. Informationen'!$B$4-1,1,1)</f>
        <v>Trafo- und Leitungsverluste sowie Eigenbedarf müssen abgezogen sein.</v>
      </c>
      <c r="I33" s="835"/>
      <c r="J33" s="835"/>
      <c r="K33" s="835"/>
      <c r="L33" s="835"/>
      <c r="M33" s="807"/>
      <c r="N33" s="807"/>
      <c r="O33" s="807"/>
      <c r="P33" s="807"/>
      <c r="Q33" s="807"/>
      <c r="R33" s="807"/>
      <c r="S33" s="807"/>
      <c r="T33" s="807"/>
      <c r="U33" s="807"/>
      <c r="V33" s="548"/>
      <c r="W33" s="300"/>
      <c r="X33" s="548"/>
      <c r="Y33" s="548"/>
      <c r="AA33" s="466">
        <f t="shared" si="1"/>
        <v>16</v>
      </c>
    </row>
    <row r="34" spans="1:27" ht="36" customHeight="1" x14ac:dyDescent="0.25">
      <c r="A34" s="139" t="str">
        <f t="shared" ca="1" si="0"/>
        <v>KW3 / 17a</v>
      </c>
      <c r="B34" s="448" t="str">
        <f ca="1">OFFSET(Sprachen!A388,0,'Allg. Informationen'!$B$4-1,1,1)</f>
        <v>Abgabe von Einstauersatz / Austauschenergie</v>
      </c>
      <c r="C34" s="100" t="s">
        <v>8</v>
      </c>
      <c r="D34" s="552"/>
      <c r="E34" s="553"/>
      <c r="F34" s="553"/>
      <c r="G34" s="553"/>
      <c r="H34" s="833" t="str">
        <f ca="1">OFFSET(Sprachen!A482,0,'Allg. Informationen'!$B$4-1,1,1)</f>
        <v>Angabe aller Energiemengen. Bitte bei mehreren Energiemengen, detaillierte Auflistung in A.5.xxx.7 auflisten und Summe übertragen.</v>
      </c>
      <c r="I34" s="833"/>
      <c r="J34" s="833"/>
      <c r="K34" s="833"/>
      <c r="L34" s="833"/>
      <c r="M34" s="807"/>
      <c r="N34" s="807"/>
      <c r="O34" s="807"/>
      <c r="P34" s="807"/>
      <c r="Q34" s="807"/>
      <c r="R34" s="807"/>
      <c r="S34" s="807"/>
      <c r="T34" s="807"/>
      <c r="U34" s="807"/>
      <c r="V34" s="541"/>
      <c r="W34" s="297"/>
      <c r="X34" s="541" t="s">
        <v>185</v>
      </c>
      <c r="Y34" s="551" t="s">
        <v>185</v>
      </c>
      <c r="AA34" s="520" t="s">
        <v>946</v>
      </c>
    </row>
    <row r="35" spans="1:27" s="531" customFormat="1" ht="39.6" x14ac:dyDescent="0.25">
      <c r="A35" s="449" t="str">
        <f t="shared" ca="1" si="0"/>
        <v>KW3 / 17b</v>
      </c>
      <c r="B35" s="428" t="str">
        <f ca="1">OFFSET(Sprachen!A389,0,'Allg. Informationen'!$B$4-1,1,1)</f>
        <v>Lieferant / Empfänger von Einstauersatz/Austauschenergie</v>
      </c>
      <c r="C35" s="674" t="s">
        <v>202</v>
      </c>
      <c r="D35" s="682"/>
      <c r="E35" s="554"/>
      <c r="F35" s="554"/>
      <c r="G35" s="554"/>
      <c r="H35" s="806" t="str">
        <f ca="1">OFFSET(Sprachen!A483,0,'Allg. Informationen'!$B$4-1,1,1)</f>
        <v>Lieferung von wem an wen?</v>
      </c>
      <c r="I35" s="806"/>
      <c r="J35" s="806"/>
      <c r="K35" s="806"/>
      <c r="L35" s="806"/>
      <c r="M35" s="807"/>
      <c r="N35" s="807"/>
      <c r="O35" s="807"/>
      <c r="P35" s="807"/>
      <c r="Q35" s="807"/>
      <c r="R35" s="807"/>
      <c r="S35" s="807"/>
      <c r="T35" s="807"/>
      <c r="U35" s="807"/>
      <c r="V35" s="541"/>
      <c r="W35" s="675"/>
      <c r="X35" s="541" t="s">
        <v>185</v>
      </c>
      <c r="Y35" s="551" t="s">
        <v>185</v>
      </c>
      <c r="AA35" s="522" t="s">
        <v>947</v>
      </c>
    </row>
    <row r="36" spans="1:27" ht="26.4" x14ac:dyDescent="0.25">
      <c r="A36" s="139" t="str">
        <f t="shared" ca="1" si="0"/>
        <v>KW3 / 19</v>
      </c>
      <c r="B36" s="428" t="str">
        <f ca="1">OFFSET(Sprachen!A390,0,'Allg. Informationen'!$B$4-1,1,1)</f>
        <v>Jahresenergie zur Verfügung der Energiebezüger</v>
      </c>
      <c r="C36" s="100" t="s">
        <v>8</v>
      </c>
      <c r="D36" s="142">
        <f>D34+D33</f>
        <v>0</v>
      </c>
      <c r="E36" s="352"/>
      <c r="F36" s="352"/>
      <c r="G36" s="352"/>
      <c r="H36" s="805"/>
      <c r="I36" s="805"/>
      <c r="J36" s="805"/>
      <c r="K36" s="805"/>
      <c r="L36" s="805"/>
      <c r="M36" s="807"/>
      <c r="N36" s="807"/>
      <c r="O36" s="807"/>
      <c r="P36" s="807"/>
      <c r="Q36" s="807"/>
      <c r="R36" s="807"/>
      <c r="S36" s="807"/>
      <c r="T36" s="807"/>
      <c r="U36" s="807"/>
      <c r="V36" s="548"/>
      <c r="W36" s="300"/>
      <c r="X36" s="548"/>
      <c r="Y36" s="548"/>
      <c r="AA36" s="422" t="s">
        <v>536</v>
      </c>
    </row>
    <row r="37" spans="1:27" ht="30.75" hidden="1" customHeight="1" x14ac:dyDescent="0.25">
      <c r="A37" s="139" t="str">
        <f t="shared" ca="1" si="0"/>
        <v>KW3 / 19-G</v>
      </c>
      <c r="B37" s="448" t="str">
        <f ca="1">OFFSET(Sprachen!A391,0,'Allg. Informationen'!$B$4-1,1,1)</f>
        <v>Jahresenergie zur Verfügung der Energiebezüger (Angabe Gesuchsteller)</v>
      </c>
      <c r="C37" s="100" t="s">
        <v>8</v>
      </c>
      <c r="D37" s="423"/>
      <c r="E37" s="352"/>
      <c r="F37" s="352"/>
      <c r="G37" s="352"/>
      <c r="H37" s="833" t="str">
        <f ca="1">OFFSET(Sprachen!A484,0,'Allg. Informationen'!$B$4-1,1,1)</f>
        <v>Zahl aus Position xxx / 19 einzutragen, kommuniziert durch Kraftwerksbevollmächtigter</v>
      </c>
      <c r="I37" s="833"/>
      <c r="J37" s="833"/>
      <c r="K37" s="833"/>
      <c r="L37" s="833"/>
      <c r="M37" s="807"/>
      <c r="N37" s="807"/>
      <c r="O37" s="807"/>
      <c r="P37" s="807"/>
      <c r="Q37" s="807"/>
      <c r="R37" s="807"/>
      <c r="S37" s="807"/>
      <c r="T37" s="807"/>
      <c r="U37" s="807"/>
      <c r="V37" s="548"/>
      <c r="W37" s="300"/>
      <c r="X37" s="548"/>
      <c r="Y37" s="548"/>
      <c r="AA37" s="422" t="s">
        <v>535</v>
      </c>
    </row>
    <row r="38" spans="1:27" ht="134.25" customHeight="1" x14ac:dyDescent="0.25">
      <c r="A38" s="139" t="str">
        <f t="shared" ca="1" si="0"/>
        <v>KW3 / 20</v>
      </c>
      <c r="B38" s="159" t="str">
        <f ca="1">OFFSET(Sprachen!A392,0,'Allg. Informationen'!$B$4-1,1,1)</f>
        <v>Eigentümerstruktur</v>
      </c>
      <c r="C38" s="100"/>
      <c r="D38" s="681"/>
      <c r="E38" s="349"/>
      <c r="F38" s="349"/>
      <c r="G38" s="349"/>
      <c r="H38" s="832"/>
      <c r="I38" s="832"/>
      <c r="J38" s="832"/>
      <c r="K38" s="832"/>
      <c r="L38" s="832"/>
      <c r="M38" s="807"/>
      <c r="N38" s="807"/>
      <c r="O38" s="807"/>
      <c r="P38" s="807"/>
      <c r="Q38" s="807"/>
      <c r="R38" s="807"/>
      <c r="S38" s="807"/>
      <c r="T38" s="807"/>
      <c r="U38" s="807"/>
      <c r="V38" s="541"/>
      <c r="W38" s="297"/>
      <c r="X38" s="541" t="s">
        <v>185</v>
      </c>
      <c r="Y38" s="152"/>
      <c r="AA38" s="466">
        <v>20</v>
      </c>
    </row>
    <row r="39" spans="1:27" ht="32.25" customHeight="1" x14ac:dyDescent="0.25">
      <c r="A39" s="139" t="str">
        <f t="shared" ca="1" si="0"/>
        <v>KW3 / 21</v>
      </c>
      <c r="B39" s="159" t="str">
        <f ca="1">OFFSET(Sprachen!A393,0,'Allg. Informationen'!$B$4-1,1,1)</f>
        <v>Struktur Energiebezug Kraftwerk</v>
      </c>
      <c r="C39" s="100"/>
      <c r="D39" s="193"/>
      <c r="E39" s="349"/>
      <c r="F39" s="349"/>
      <c r="G39" s="349"/>
      <c r="H39" s="834" t="str">
        <f ca="1">OFFSET(Sprachen!A485,0,'Allg. Informationen'!$B$4-1,1,1)</f>
        <v>Angabe aller Energiebezüger Kraftwerk; 
wenn leer = wie Eigentümerstruktur.</v>
      </c>
      <c r="I39" s="834"/>
      <c r="J39" s="834"/>
      <c r="K39" s="834"/>
      <c r="L39" s="834"/>
      <c r="M39" s="807"/>
      <c r="N39" s="807"/>
      <c r="O39" s="807"/>
      <c r="P39" s="807"/>
      <c r="Q39" s="807"/>
      <c r="R39" s="807"/>
      <c r="S39" s="807"/>
      <c r="T39" s="807"/>
      <c r="U39" s="807"/>
      <c r="V39" s="541"/>
      <c r="W39" s="297"/>
      <c r="X39" s="541" t="s">
        <v>185</v>
      </c>
      <c r="Y39" s="152"/>
      <c r="AA39" s="466">
        <f t="shared" si="1"/>
        <v>21</v>
      </c>
    </row>
    <row r="40" spans="1:27" x14ac:dyDescent="0.25">
      <c r="A40" s="139" t="str">
        <f t="shared" ca="1" si="0"/>
        <v>KW3 / 22</v>
      </c>
      <c r="B40" s="538" t="str">
        <f ca="1">OFFSET(Sprachen!A394,0,'Allg. Informationen'!$B$4-1,1,1)</f>
        <v>Anteil Energiebezug Gesuchsteller</v>
      </c>
      <c r="C40" s="100" t="s">
        <v>4</v>
      </c>
      <c r="D40" s="555"/>
      <c r="E40" s="556"/>
      <c r="F40" s="556"/>
      <c r="G40" s="556"/>
      <c r="H40" s="805"/>
      <c r="I40" s="805"/>
      <c r="J40" s="805"/>
      <c r="K40" s="805"/>
      <c r="L40" s="805"/>
      <c r="M40" s="807"/>
      <c r="N40" s="807"/>
      <c r="O40" s="807"/>
      <c r="P40" s="807"/>
      <c r="Q40" s="807"/>
      <c r="R40" s="807"/>
      <c r="S40" s="807"/>
      <c r="T40" s="807"/>
      <c r="U40" s="807"/>
      <c r="V40" s="541"/>
      <c r="W40" s="297"/>
      <c r="X40" s="541" t="s">
        <v>185</v>
      </c>
      <c r="Y40" s="152"/>
      <c r="AA40" s="466">
        <f t="shared" si="1"/>
        <v>22</v>
      </c>
    </row>
    <row r="41" spans="1:27" x14ac:dyDescent="0.25">
      <c r="A41" s="139" t="str">
        <f t="shared" ca="1" si="0"/>
        <v>KW3 / 23</v>
      </c>
      <c r="B41" s="538" t="str">
        <f ca="1">OFFSET(Sprachen!A395,0,'Allg. Informationen'!$B$4-1,1,1)</f>
        <v>Jahresenergie Anteil Gesuchsteller</v>
      </c>
      <c r="C41" s="100" t="s">
        <v>8</v>
      </c>
      <c r="D41" s="143">
        <f>IF(D5="Ja/Oui/Si",D36*D40,D37*D40)</f>
        <v>0</v>
      </c>
      <c r="E41" s="353"/>
      <c r="F41" s="353"/>
      <c r="G41" s="353"/>
      <c r="H41" s="805"/>
      <c r="I41" s="805"/>
      <c r="J41" s="805"/>
      <c r="K41" s="805"/>
      <c r="L41" s="805"/>
      <c r="M41" s="807"/>
      <c r="N41" s="807"/>
      <c r="O41" s="807"/>
      <c r="P41" s="807"/>
      <c r="Q41" s="807"/>
      <c r="R41" s="807"/>
      <c r="S41" s="807"/>
      <c r="T41" s="807"/>
      <c r="U41" s="807"/>
      <c r="V41" s="541"/>
      <c r="W41" s="297"/>
      <c r="X41" s="541" t="s">
        <v>185</v>
      </c>
      <c r="Y41" s="152"/>
      <c r="AA41" s="466">
        <v>23</v>
      </c>
    </row>
    <row r="42" spans="1:27" ht="37.5" customHeight="1" x14ac:dyDescent="0.25">
      <c r="A42" s="139" t="str">
        <f t="shared" ca="1" si="0"/>
        <v>KW3 / 24</v>
      </c>
      <c r="B42" s="159" t="str">
        <f ca="1">OFFSET(Sprachen!A396,0,'Allg. Informationen'!$B$4-1,1,1)</f>
        <v>Bezug Gesuchsteller zum Kraftwerk</v>
      </c>
      <c r="C42" s="100"/>
      <c r="D42" s="194"/>
      <c r="E42" s="557"/>
      <c r="F42" s="557"/>
      <c r="G42" s="557"/>
      <c r="H42" s="833" t="str">
        <f ca="1">OFFSET(Sprachen!A486,0,'Allg. Informationen'!$B$4-1,1,1)</f>
        <v>Abnahmevertrag und Bestätgigung der Riskotragung von Betreiber und Eigentümer / Partner in Anhang beilegen</v>
      </c>
      <c r="I42" s="833"/>
      <c r="J42" s="833"/>
      <c r="K42" s="833"/>
      <c r="L42" s="833"/>
      <c r="M42" s="807"/>
      <c r="N42" s="807"/>
      <c r="O42" s="807"/>
      <c r="P42" s="807"/>
      <c r="Q42" s="807"/>
      <c r="R42" s="807"/>
      <c r="S42" s="807"/>
      <c r="T42" s="807"/>
      <c r="U42" s="807"/>
      <c r="V42" s="541"/>
      <c r="W42" s="297"/>
      <c r="X42" s="541" t="s">
        <v>185</v>
      </c>
      <c r="Y42" s="558"/>
      <c r="AA42" s="466">
        <v>24</v>
      </c>
    </row>
    <row r="43" spans="1:27" ht="30.75" customHeight="1" x14ac:dyDescent="0.25">
      <c r="A43" s="139" t="str">
        <f t="shared" ca="1" si="0"/>
        <v>KW3 / 25</v>
      </c>
      <c r="B43" s="159" t="str">
        <f ca="1">OFFSET(Sprachen!A397,0,'Allg. Informationen'!$B$4-1,1,1)</f>
        <v>Geschäftsperiode</v>
      </c>
      <c r="C43" s="100"/>
      <c r="D43" s="144">
        <f ca="1">C119</f>
        <v>0</v>
      </c>
      <c r="E43" s="354"/>
      <c r="F43" s="354"/>
      <c r="G43" s="354"/>
      <c r="H43" s="833" t="str">
        <f ca="1">OFFSET(Sprachen!A487,0,'Allg. Informationen'!$B$4-1,1,1)</f>
        <v>Nur Kalenderjahr oder hydrologisches Jahr (1. Okt. – 30. ‎Sept.) möglich, für alle Zentralen ‎gleich.</v>
      </c>
      <c r="I43" s="833"/>
      <c r="J43" s="833"/>
      <c r="K43" s="833"/>
      <c r="L43" s="833"/>
      <c r="M43" s="807"/>
      <c r="N43" s="807"/>
      <c r="O43" s="807"/>
      <c r="P43" s="807"/>
      <c r="Q43" s="807"/>
      <c r="R43" s="807"/>
      <c r="S43" s="807"/>
      <c r="T43" s="807"/>
      <c r="U43" s="807"/>
      <c r="V43" s="541"/>
      <c r="W43" s="297"/>
      <c r="X43" s="541" t="s">
        <v>185</v>
      </c>
      <c r="Y43" s="558"/>
      <c r="AA43" s="466">
        <f t="shared" si="1"/>
        <v>25</v>
      </c>
    </row>
    <row r="44" spans="1:27" x14ac:dyDescent="0.25">
      <c r="A44" s="139" t="str">
        <f t="shared" ca="1" si="0"/>
        <v>KW3 / 26</v>
      </c>
      <c r="B44" s="538" t="str">
        <f ca="1">OFFSET(Sprachen!A398,0,'Allg. Informationen'!$B$4-1,1,1)</f>
        <v>Datum testierter Einzelabschluss Kraftwerk</v>
      </c>
      <c r="C44" s="100"/>
      <c r="D44" s="195"/>
      <c r="E44" s="355"/>
      <c r="F44" s="355"/>
      <c r="G44" s="355"/>
      <c r="H44" s="806" t="str">
        <f ca="1">OFFSET(Sprachen!A488,0,'Allg. Informationen'!$B$4-1,1,1)</f>
        <v>Einzelabschluss Kraftwerk in Anhang beilegen.</v>
      </c>
      <c r="I44" s="806"/>
      <c r="J44" s="806"/>
      <c r="K44" s="806"/>
      <c r="L44" s="806"/>
      <c r="M44" s="807"/>
      <c r="N44" s="807"/>
      <c r="O44" s="807"/>
      <c r="P44" s="807"/>
      <c r="Q44" s="807"/>
      <c r="R44" s="807"/>
      <c r="S44" s="807"/>
      <c r="T44" s="807"/>
      <c r="U44" s="807"/>
      <c r="V44" s="541"/>
      <c r="W44" s="297"/>
      <c r="X44" s="541" t="s">
        <v>185</v>
      </c>
      <c r="Y44" s="152"/>
      <c r="AA44" s="466">
        <f t="shared" si="1"/>
        <v>26</v>
      </c>
    </row>
    <row r="45" spans="1:27" x14ac:dyDescent="0.25">
      <c r="A45" s="139" t="str">
        <f t="shared" ca="1" si="0"/>
        <v>KW3 / 27</v>
      </c>
      <c r="B45" s="538" t="str">
        <f ca="1">OFFSET(Sprachen!A399,0,'Allg. Informationen'!$B$4-1,1,1)</f>
        <v>Rechnungslegungsstandard</v>
      </c>
      <c r="C45" s="145"/>
      <c r="D45" s="559"/>
      <c r="E45" s="560"/>
      <c r="F45" s="560"/>
      <c r="G45" s="560"/>
      <c r="H45" s="858"/>
      <c r="I45" s="858"/>
      <c r="J45" s="858"/>
      <c r="K45" s="858"/>
      <c r="L45" s="858"/>
      <c r="M45" s="807"/>
      <c r="N45" s="807"/>
      <c r="O45" s="807"/>
      <c r="P45" s="807"/>
      <c r="Q45" s="807"/>
      <c r="R45" s="807"/>
      <c r="S45" s="807"/>
      <c r="T45" s="807"/>
      <c r="U45" s="807"/>
      <c r="V45" s="541"/>
      <c r="W45" s="297"/>
      <c r="X45" s="541" t="s">
        <v>185</v>
      </c>
      <c r="Y45" s="152"/>
      <c r="AA45" s="466">
        <f t="shared" si="1"/>
        <v>27</v>
      </c>
    </row>
    <row r="46" spans="1:27" ht="15.6" x14ac:dyDescent="0.3">
      <c r="A46" s="146"/>
      <c r="B46" s="147"/>
      <c r="C46" s="147"/>
      <c r="D46" s="147"/>
      <c r="E46" s="147"/>
      <c r="F46" s="147"/>
      <c r="G46" s="147"/>
      <c r="H46" s="147"/>
      <c r="I46" s="147"/>
      <c r="J46" s="147"/>
      <c r="K46" s="147"/>
      <c r="L46" s="147"/>
      <c r="M46" s="147"/>
      <c r="N46" s="147"/>
      <c r="O46" s="147"/>
      <c r="P46" s="147"/>
      <c r="Q46" s="147"/>
      <c r="R46" s="147"/>
      <c r="S46" s="147"/>
      <c r="T46" s="147"/>
      <c r="U46" s="147"/>
      <c r="V46" s="147"/>
      <c r="W46" s="561"/>
      <c r="X46" s="147"/>
      <c r="Y46" s="147"/>
      <c r="Z46" s="562"/>
    </row>
    <row r="47" spans="1:27" ht="26.4" x14ac:dyDescent="0.25">
      <c r="A47" s="139"/>
      <c r="B47" s="148" t="str">
        <f ca="1">OFFSET(Sprachen!A400,0,'Allg. Informationen'!$B$4-1,1,1)</f>
        <v>A2. Angaben zu den Zentralen</v>
      </c>
      <c r="C47" s="100"/>
      <c r="D47" s="100"/>
      <c r="E47" s="356"/>
      <c r="F47" s="356"/>
      <c r="G47" s="356"/>
      <c r="H47" s="673" t="str">
        <f ca="1">OFFSET(Sprachen!A336,0,'Allg. Informationen'!$B$4-1,1,1)</f>
        <v>Zentrale 1</v>
      </c>
      <c r="I47" s="673" t="str">
        <f ca="1">OFFSET(Sprachen!A337,0,'Allg. Informationen'!$B$4-1,1,1)</f>
        <v>Zentrale 2</v>
      </c>
      <c r="J47" s="673" t="str">
        <f ca="1">OFFSET(Sprachen!A338,0,'Allg. Informationen'!$B$4-1,1,1)</f>
        <v>Zentrale 3</v>
      </c>
      <c r="K47" s="673" t="str">
        <f ca="1">OFFSET(Sprachen!A339,0,'Allg. Informationen'!$B$4-1,1,1)</f>
        <v>Zentrale 4</v>
      </c>
      <c r="L47" s="673" t="str">
        <f ca="1">OFFSET(Sprachen!A340,0,'Allg. Informationen'!$B$4-1,1,1)</f>
        <v>Zentrale 5</v>
      </c>
      <c r="M47" s="673" t="str">
        <f ca="1">OFFSET(Sprachen!A341,0,'Allg. Informationen'!$B$4-1,1,1)</f>
        <v>Zentrale 6</v>
      </c>
      <c r="N47" s="673" t="str">
        <f ca="1">OFFSET(Sprachen!A342,0,'Allg. Informationen'!$B$4-1,1,1)</f>
        <v>Zentrale 7</v>
      </c>
      <c r="O47" s="673" t="str">
        <f ca="1">OFFSET(Sprachen!A343,0,'Allg. Informationen'!$B$4-1,1,1)</f>
        <v>Zentrale 8</v>
      </c>
      <c r="P47" s="673" t="str">
        <f ca="1">OFFSET(Sprachen!A344,0,'Allg. Informationen'!$B$4-1,1,1)</f>
        <v>Zentrale 9</v>
      </c>
      <c r="Q47" s="673" t="str">
        <f ca="1">OFFSET(Sprachen!A345,0,'Allg. Informationen'!$B$4-1,1,1)</f>
        <v>Zentrale 10</v>
      </c>
      <c r="R47" s="830" t="str">
        <f ca="1">H12</f>
        <v>Anmerkungen BFE</v>
      </c>
      <c r="S47" s="831"/>
      <c r="T47" s="676" t="str">
        <f ca="1">M12</f>
        <v>Bemerkungen Gesuchsteller</v>
      </c>
      <c r="U47" s="677"/>
      <c r="V47" s="450" t="str">
        <f ca="1">V12</f>
        <v>Prüfung auf Plausibilität</v>
      </c>
      <c r="W47" s="450" t="str">
        <f t="shared" ref="W47:Y47" ca="1" si="2">W12</f>
        <v>Bemerkungen Plausibilität</v>
      </c>
      <c r="X47" s="450" t="str">
        <f t="shared" ca="1" si="2"/>
        <v>Materielle Prüfung</v>
      </c>
      <c r="Y47" s="450" t="str">
        <f t="shared" ca="1" si="2"/>
        <v>Bemerkungen Materielle Prüfung</v>
      </c>
      <c r="Z47" s="562"/>
    </row>
    <row r="48" spans="1:27" ht="81.75" customHeight="1" x14ac:dyDescent="0.25">
      <c r="A48" s="139" t="str">
        <f t="shared" ref="A48:A59" ca="1" si="3">CONCATENATE($A$2," / ",AA48)</f>
        <v>KW3 / 28</v>
      </c>
      <c r="B48" s="150" t="str">
        <f ca="1">OFFSET(Sprachen!A401,0,'Allg. Informationen'!$B$4-1,1,1)</f>
        <v>Name Zentrale (oder Einzelanlage im Sinne von Art. 88 EnFV)</v>
      </c>
      <c r="C48" s="100"/>
      <c r="D48" s="388"/>
      <c r="E48" s="356"/>
      <c r="F48" s="356"/>
      <c r="G48" s="356"/>
      <c r="H48" s="635">
        <f ca="1">IFERROR(IF($D$5="Nein","-",VLOOKUP(H$47,E_prod_Eingabe!$A$10:$AA$19,HLOOKUP($A$2,E_prod_Eingabe!$C$5:$AS$6,2,FALSE)+2,FALSE)),"")</f>
        <v>0</v>
      </c>
      <c r="I48" s="635">
        <f ca="1">IFERROR(IF($D$5="Nein","-",VLOOKUP(I$47,E_prod_Eingabe!$A$10:$AA$19,HLOOKUP($A$2,E_prod_Eingabe!$C$5:$AS$6,2,FALSE)+2,FALSE)),"")</f>
        <v>0</v>
      </c>
      <c r="J48" s="635">
        <f ca="1">IFERROR(IF($D$5="Nein","-",VLOOKUP(J$47,E_prod_Eingabe!$A$10:$AA$19,HLOOKUP($A$2,E_prod_Eingabe!$C$5:$AS$6,2,FALSE)+2,FALSE)),"")</f>
        <v>0</v>
      </c>
      <c r="K48" s="635">
        <f ca="1">IFERROR(IF($D$5="Nein","-",VLOOKUP(K$47,E_prod_Eingabe!$A$10:$AA$19,HLOOKUP($A$2,E_prod_Eingabe!$C$5:$AS$6,2,FALSE)+2,FALSE)),"")</f>
        <v>0</v>
      </c>
      <c r="L48" s="635">
        <f ca="1">IFERROR(IF($D$5="Nein","-",VLOOKUP(L$47,E_prod_Eingabe!$A$10:$AA$19,HLOOKUP($A$2,E_prod_Eingabe!$C$5:$AS$6,2,FALSE)+2,FALSE)),"")</f>
        <v>0</v>
      </c>
      <c r="M48" s="635">
        <f ca="1">IFERROR(IF($D$5="Nein","-",VLOOKUP(M$47,E_prod_Eingabe!$A$10:$AA$19,HLOOKUP($A$2,E_prod_Eingabe!$C$5:$AS$6,2,FALSE)+2,FALSE)),"")</f>
        <v>0</v>
      </c>
      <c r="N48" s="635">
        <f ca="1">IFERROR(IF($D$5="Nein","-",VLOOKUP(N$47,E_prod_Eingabe!$A$10:$AA$19,HLOOKUP($A$2,E_prod_Eingabe!$C$5:$AS$6,2,FALSE)+2,FALSE)),"")</f>
        <v>0</v>
      </c>
      <c r="O48" s="635">
        <f ca="1">IFERROR(IF($D$5="Nein","-",VLOOKUP(O$47,E_prod_Eingabe!$A$10:$AA$19,HLOOKUP($A$2,E_prod_Eingabe!$C$5:$AS$6,2,FALSE)+2,FALSE)),"")</f>
        <v>0</v>
      </c>
      <c r="P48" s="635">
        <f ca="1">IFERROR(IF($D$5="Nein","-",VLOOKUP(P$47,E_prod_Eingabe!$A$10:$AA$19,HLOOKUP($A$2,E_prod_Eingabe!$C$5:$AS$6,2,FALSE)+2,FALSE)),"")</f>
        <v>0</v>
      </c>
      <c r="Q48" s="635">
        <f ca="1">IFERROR(IF($D$5="Nein","-",VLOOKUP(Q$47,E_prod_Eingabe!$A$10:$AA$19,HLOOKUP($A$2,E_prod_Eingabe!$C$5:$AS$6,2,FALSE)+2,FALSE)),"")</f>
        <v>0</v>
      </c>
      <c r="R48" s="867" t="str">
        <f ca="1">OFFSET(Sprachen!A491,0,'Allg. Informationen'!$B$4-1,1,1)</f>
        <v>Vertrag für Nutzungsrecht beilegen.</v>
      </c>
      <c r="S48" s="868"/>
      <c r="T48" s="828"/>
      <c r="U48" s="829"/>
      <c r="V48" s="541"/>
      <c r="W48" s="297"/>
      <c r="X48" s="541" t="s">
        <v>185</v>
      </c>
      <c r="Y48" s="152"/>
      <c r="Z48" s="562"/>
      <c r="AA48" s="466">
        <f>+AA45+1</f>
        <v>28</v>
      </c>
    </row>
    <row r="49" spans="1:27" x14ac:dyDescent="0.25">
      <c r="A49" s="139" t="str">
        <f t="shared" ca="1" si="3"/>
        <v>KW3 / 29</v>
      </c>
      <c r="B49" s="136" t="str">
        <f ca="1">OFFSET(Sprachen!A402,0,'Allg. Informationen'!$B$4-1,1,1)</f>
        <v>Nr. Zentrale aus WASTA</v>
      </c>
      <c r="C49" s="100"/>
      <c r="D49" s="388"/>
      <c r="E49" s="356"/>
      <c r="F49" s="356"/>
      <c r="G49" s="356"/>
      <c r="H49" s="193"/>
      <c r="I49" s="193"/>
      <c r="J49" s="193"/>
      <c r="K49" s="193"/>
      <c r="L49" s="193"/>
      <c r="M49" s="193"/>
      <c r="N49" s="563"/>
      <c r="O49" s="563"/>
      <c r="P49" s="563"/>
      <c r="Q49" s="563"/>
      <c r="R49" s="859"/>
      <c r="S49" s="860"/>
      <c r="T49" s="828"/>
      <c r="U49" s="829"/>
      <c r="V49" s="541"/>
      <c r="W49" s="297"/>
      <c r="X49" s="541" t="s">
        <v>185</v>
      </c>
      <c r="Y49" s="152"/>
      <c r="Z49" s="562"/>
      <c r="AA49" s="466">
        <f>+AA48+1</f>
        <v>29</v>
      </c>
    </row>
    <row r="50" spans="1:27" ht="26.4" x14ac:dyDescent="0.25">
      <c r="A50" s="139" t="str">
        <f t="shared" ca="1" si="3"/>
        <v>KW3 / 30</v>
      </c>
      <c r="B50" s="136" t="str">
        <f ca="1">OFFSET(Sprachen!A403,0,'Allg. Informationen'!$B$4-1,1,1)</f>
        <v>Hydraulische Verknüpfung und gemeinsame Optimierung vorhanden</v>
      </c>
      <c r="C50" s="100" t="str">
        <f ca="1">OFFSET(Sprachen!A404,0,'Allg. Informationen'!$B$4-1,1,1)</f>
        <v>[Ja/Nein]</v>
      </c>
      <c r="D50" s="153"/>
      <c r="E50" s="357"/>
      <c r="F50" s="357"/>
      <c r="G50" s="357"/>
      <c r="H50" s="564"/>
      <c r="I50" s="564"/>
      <c r="J50" s="564"/>
      <c r="K50" s="564"/>
      <c r="L50" s="564"/>
      <c r="M50" s="564"/>
      <c r="N50" s="564"/>
      <c r="O50" s="564"/>
      <c r="P50" s="564"/>
      <c r="Q50" s="564"/>
      <c r="R50" s="824" t="str">
        <f ca="1">OFFSET(Sprachen!A492,0,'Allg. Informationen'!$B$4-1,1,1)</f>
        <v>Plan der Kraftwerksanlage beilegen.</v>
      </c>
      <c r="S50" s="825"/>
      <c r="T50" s="828"/>
      <c r="U50" s="829"/>
      <c r="V50" s="541"/>
      <c r="W50" s="297"/>
      <c r="X50" s="541" t="s">
        <v>185</v>
      </c>
      <c r="Y50" s="565"/>
      <c r="Z50" s="562"/>
      <c r="AA50" s="466">
        <f t="shared" ref="AA50:AA57" si="4">+AA49+1</f>
        <v>30</v>
      </c>
    </row>
    <row r="51" spans="1:27" x14ac:dyDescent="0.25">
      <c r="A51" s="139" t="str">
        <f t="shared" ca="1" si="3"/>
        <v>KW3 / 31</v>
      </c>
      <c r="B51" s="136" t="str">
        <f ca="1">OFFSET(Sprachen!A405,0,'Allg. Informationen'!$B$4-1,1,1)</f>
        <v>mittlere mechanische Bruttoleistung</v>
      </c>
      <c r="C51" s="100" t="s">
        <v>6</v>
      </c>
      <c r="D51" s="646">
        <f>SUMIF($H$50:$Q$50,"Ja",H51:Q51)+SUMIF($H$50:$Q$50,"Oui",H51:Q51)+SUMIF($H$50:$Q$50,"Si",H51:Q51)</f>
        <v>0</v>
      </c>
      <c r="E51" s="351"/>
      <c r="F51" s="351"/>
      <c r="G51" s="351"/>
      <c r="H51" s="566"/>
      <c r="I51" s="566"/>
      <c r="J51" s="566"/>
      <c r="K51" s="566"/>
      <c r="L51" s="566"/>
      <c r="M51" s="566"/>
      <c r="N51" s="566"/>
      <c r="O51" s="566"/>
      <c r="P51" s="566"/>
      <c r="Q51" s="566"/>
      <c r="R51" s="859"/>
      <c r="S51" s="860"/>
      <c r="T51" s="828"/>
      <c r="U51" s="829"/>
      <c r="V51" s="541"/>
      <c r="W51" s="297"/>
      <c r="X51" s="541" t="s">
        <v>185</v>
      </c>
      <c r="Y51" s="565" t="s">
        <v>185</v>
      </c>
      <c r="Z51" s="562"/>
      <c r="AA51" s="466">
        <f t="shared" si="4"/>
        <v>31</v>
      </c>
    </row>
    <row r="52" spans="1:27" x14ac:dyDescent="0.25">
      <c r="A52" s="139" t="str">
        <f t="shared" ca="1" si="3"/>
        <v>KW3 / 32</v>
      </c>
      <c r="B52" s="136" t="str">
        <f ca="1">OFFSET(Sprachen!A406,0,'Allg. Informationen'!$B$4-1,1,1)</f>
        <v>Installierte Turbinenleistung</v>
      </c>
      <c r="C52" s="100" t="s">
        <v>6</v>
      </c>
      <c r="D52" s="646">
        <f>SUMIF($H$50:$Q$50,"Ja",H52:Q52)+SUMIF($H$50:$Q$50,"Oui",H52:Q52)+SUMIF($H$50:$Q$50,"Si",H52:Q52)</f>
        <v>0</v>
      </c>
      <c r="E52" s="351"/>
      <c r="F52" s="351"/>
      <c r="G52" s="351"/>
      <c r="H52" s="566"/>
      <c r="I52" s="566"/>
      <c r="J52" s="566"/>
      <c r="K52" s="566"/>
      <c r="L52" s="566"/>
      <c r="M52" s="566"/>
      <c r="N52" s="566"/>
      <c r="O52" s="566"/>
      <c r="P52" s="566"/>
      <c r="Q52" s="566"/>
      <c r="R52" s="859"/>
      <c r="S52" s="860"/>
      <c r="T52" s="828"/>
      <c r="U52" s="829"/>
      <c r="V52" s="541"/>
      <c r="W52" s="297"/>
      <c r="X52" s="541" t="s">
        <v>185</v>
      </c>
      <c r="Y52" s="152"/>
      <c r="Z52" s="562"/>
      <c r="AA52" s="466">
        <f t="shared" si="4"/>
        <v>32</v>
      </c>
    </row>
    <row r="53" spans="1:27" x14ac:dyDescent="0.25">
      <c r="A53" s="139" t="str">
        <f t="shared" ca="1" si="3"/>
        <v>KW3 / 33</v>
      </c>
      <c r="B53" s="136" t="str">
        <f ca="1">OFFSET(Sprachen!A407,0,'Allg. Informationen'!$B$4-1,1,1)</f>
        <v>Max. mögliche Leistung ab Generator</v>
      </c>
      <c r="C53" s="100" t="s">
        <v>6</v>
      </c>
      <c r="D53" s="646">
        <f>SUMIF($H$50:$Q$50,"Ja",H53:Q53)+SUMIF($H$50:$Q$50,"Oui",H53:Q53)+SUMIF($H$50:$Q$50,"Si",H53:Q53)</f>
        <v>0</v>
      </c>
      <c r="E53" s="351"/>
      <c r="F53" s="351"/>
      <c r="G53" s="351"/>
      <c r="H53" s="566"/>
      <c r="I53" s="566"/>
      <c r="J53" s="566"/>
      <c r="K53" s="566"/>
      <c r="L53" s="566"/>
      <c r="M53" s="566"/>
      <c r="N53" s="566"/>
      <c r="O53" s="566"/>
      <c r="P53" s="566"/>
      <c r="Q53" s="566"/>
      <c r="R53" s="859"/>
      <c r="S53" s="860"/>
      <c r="T53" s="828"/>
      <c r="U53" s="829"/>
      <c r="V53" s="541"/>
      <c r="W53" s="297"/>
      <c r="X53" s="541" t="s">
        <v>185</v>
      </c>
      <c r="Y53" s="152"/>
      <c r="Z53" s="562"/>
      <c r="AA53" s="466">
        <f t="shared" si="4"/>
        <v>33</v>
      </c>
    </row>
    <row r="54" spans="1:27" ht="31.5" customHeight="1" x14ac:dyDescent="0.25">
      <c r="A54" s="139" t="str">
        <f t="shared" ca="1" si="3"/>
        <v>KW3 / 34</v>
      </c>
      <c r="B54" s="136" t="str">
        <f ca="1">OFFSET(Sprachen!A408,0,'Allg. Informationen'!$B$4-1,1,1)</f>
        <v>Nettoproduktion alle Zentralen</v>
      </c>
      <c r="C54" s="100" t="s">
        <v>8</v>
      </c>
      <c r="D54" s="647">
        <f ca="1">IFERROR(SUM(H54:Q54),"")</f>
        <v>0</v>
      </c>
      <c r="E54" s="358"/>
      <c r="F54" s="358"/>
      <c r="G54" s="358"/>
      <c r="H54" s="154">
        <f ca="1">IFERROR(IF($D$5="Nein/Non/No","-",VLOOKUP(H$47,E_prod_Eingabe!$A$21:$AA$30,HLOOKUP($A$2,E_prod_Eingabe!$C$5:$AS$6,2,FALSE)+2,FALSE)),"")</f>
        <v>0</v>
      </c>
      <c r="I54" s="154">
        <f ca="1">IFERROR(IF($D$5="Nein/Non/No","-",VLOOKUP(I$47,E_prod_Eingabe!$A$21:$AA$30,HLOOKUP($A$2,E_prod_Eingabe!$C$5:$AS$6,2,FALSE)+2,FALSE)),"")</f>
        <v>0</v>
      </c>
      <c r="J54" s="154">
        <f ca="1">IFERROR(IF($D$5="Nein/Non/No","-",VLOOKUP(J$47,E_prod_Eingabe!$A$21:$AA$30,HLOOKUP($A$2,E_prod_Eingabe!$C$5:$AS$6,2,FALSE)+2,FALSE)),"")</f>
        <v>0</v>
      </c>
      <c r="K54" s="154">
        <f ca="1">IFERROR(IF($D$5="Nein/Non/No","-",VLOOKUP(K$47,E_prod_Eingabe!$A$21:$AA$30,HLOOKUP($A$2,E_prod_Eingabe!$C$5:$AS$6,2,FALSE)+2,FALSE)),"")</f>
        <v>0</v>
      </c>
      <c r="L54" s="154">
        <f ca="1">IFERROR(IF($D$5="Nein/Non/No","-",VLOOKUP(L$47,E_prod_Eingabe!$A$21:$AA$30,HLOOKUP($A$2,E_prod_Eingabe!$C$5:$AS$6,2,FALSE)+2,FALSE)),"")</f>
        <v>0</v>
      </c>
      <c r="M54" s="154">
        <f ca="1">IFERROR(IF($D$5="Nein/Non/No","-",VLOOKUP(M$47,E_prod_Eingabe!$A$21:$AA$30,HLOOKUP($A$2,E_prod_Eingabe!$C$5:$AS$6,2,FALSE)+2,FALSE)),"")</f>
        <v>0</v>
      </c>
      <c r="N54" s="154">
        <f ca="1">IFERROR(IF($D$5="Nein/Non/No","-",VLOOKUP(N$47,E_prod_Eingabe!$A$21:$AA$30,HLOOKUP($A$2,E_prod_Eingabe!$C$5:$AS$6,2,FALSE)+2,FALSE)),"")</f>
        <v>0</v>
      </c>
      <c r="O54" s="154">
        <f ca="1">IFERROR(IF($D$5="Nein/Non/No","-",VLOOKUP(O$47,E_prod_Eingabe!$A$21:$AA$30,HLOOKUP($A$2,E_prod_Eingabe!$C$5:$AS$6,2,FALSE)+2,FALSE)),"")</f>
        <v>0</v>
      </c>
      <c r="P54" s="154">
        <f ca="1">IFERROR(IF($D$5="Nein/Non/No","-",VLOOKUP(P$47,E_prod_Eingabe!$A$21:$AA$30,HLOOKUP($A$2,E_prod_Eingabe!$C$5:$AS$6,2,FALSE)+2,FALSE)),"")</f>
        <v>0</v>
      </c>
      <c r="Q54" s="154">
        <f ca="1">IFERROR(IF($D$5="Nein/Non/No","-",VLOOKUP(Q$47,E_prod_Eingabe!$A$21:$AA$30,HLOOKUP($A$2,E_prod_Eingabe!$C$5:$AS$6,2,FALSE)+2,FALSE)),"")</f>
        <v>0</v>
      </c>
      <c r="R54" s="862" t="str">
        <f ca="1">OFFSET(Sprachen!A493,0,'Allg. Informationen'!$B$4-1,1,1)</f>
        <v>Nur hydraulisch verknüpfte und gemeinsam optimierte Anlagen werden berücksichtigt.</v>
      </c>
      <c r="S54" s="863"/>
      <c r="T54" s="861"/>
      <c r="U54" s="861"/>
      <c r="V54" s="567"/>
      <c r="W54" s="300"/>
      <c r="X54" s="567"/>
      <c r="Y54" s="400"/>
      <c r="Z54" s="562"/>
      <c r="AA54" s="466">
        <f t="shared" si="4"/>
        <v>34</v>
      </c>
    </row>
    <row r="55" spans="1:27" ht="31.5" customHeight="1" x14ac:dyDescent="0.25">
      <c r="A55" s="139" t="str">
        <f t="shared" ca="1" si="3"/>
        <v>KW3 / 35</v>
      </c>
      <c r="B55" s="136" t="str">
        <f ca="1">OFFSET(Sprachen!A409,0,'Allg. Informationen'!$B$4-1,1,1)</f>
        <v>Nettoproduktion hydraulisch verknüpfter und gemeinsam optimierter Anlagen</v>
      </c>
      <c r="C55" s="100" t="s">
        <v>8</v>
      </c>
      <c r="D55" s="647">
        <f>SUM(H55:Q55)</f>
        <v>0</v>
      </c>
      <c r="E55" s="358"/>
      <c r="F55" s="358"/>
      <c r="G55" s="358"/>
      <c r="H55" s="154">
        <f>+IF(H50="Ja",H54,0)+IF(H50="Oui",H54,0)+IF(H50="Si",H54,0)</f>
        <v>0</v>
      </c>
      <c r="I55" s="154">
        <f t="shared" ref="I55:Q55" si="5">+IF(I50="Ja",I54,0)+IF(I50="Oui",I54,0)+IF(I50="Si",I54,0)</f>
        <v>0</v>
      </c>
      <c r="J55" s="154">
        <f t="shared" si="5"/>
        <v>0</v>
      </c>
      <c r="K55" s="154">
        <f t="shared" si="5"/>
        <v>0</v>
      </c>
      <c r="L55" s="154">
        <f t="shared" si="5"/>
        <v>0</v>
      </c>
      <c r="M55" s="154">
        <f t="shared" si="5"/>
        <v>0</v>
      </c>
      <c r="N55" s="154">
        <f t="shared" si="5"/>
        <v>0</v>
      </c>
      <c r="O55" s="154">
        <f t="shared" si="5"/>
        <v>0</v>
      </c>
      <c r="P55" s="154">
        <f t="shared" si="5"/>
        <v>0</v>
      </c>
      <c r="Q55" s="154">
        <f t="shared" si="5"/>
        <v>0</v>
      </c>
      <c r="R55" s="864"/>
      <c r="S55" s="865"/>
      <c r="T55" s="861"/>
      <c r="U55" s="861"/>
      <c r="V55" s="567"/>
      <c r="W55" s="300"/>
      <c r="X55" s="567"/>
      <c r="Y55" s="400"/>
      <c r="Z55" s="562"/>
      <c r="AA55" s="466">
        <f t="shared" si="4"/>
        <v>35</v>
      </c>
    </row>
    <row r="56" spans="1:27" x14ac:dyDescent="0.25">
      <c r="A56" s="139" t="str">
        <f t="shared" ca="1" si="3"/>
        <v>KW3 / 36</v>
      </c>
      <c r="B56" s="136" t="str">
        <f ca="1">OFFSET(Sprachen!A410,0,'Allg. Informationen'!$B$4-1,1,1)</f>
        <v>Bezug EV/KEV</v>
      </c>
      <c r="C56" s="100" t="str">
        <f ca="1">OFFSET(Sprachen!A404,0,'Allg. Informationen'!$B$4-1,1,1)</f>
        <v>[Ja/Nein]</v>
      </c>
      <c r="D56" s="648">
        <f>IF(COUNTIF(H56:Q56,"Ja")&gt;0,COUNTIF(H56:Q56,"Ja"),0)</f>
        <v>0</v>
      </c>
      <c r="E56" s="359"/>
      <c r="F56" s="359"/>
      <c r="G56" s="359"/>
      <c r="H56" s="564"/>
      <c r="I56" s="564"/>
      <c r="J56" s="564"/>
      <c r="K56" s="564"/>
      <c r="L56" s="564"/>
      <c r="M56" s="564"/>
      <c r="N56" s="564"/>
      <c r="O56" s="564"/>
      <c r="P56" s="564"/>
      <c r="Q56" s="564"/>
      <c r="R56" s="824"/>
      <c r="S56" s="825"/>
      <c r="T56" s="828"/>
      <c r="U56" s="829"/>
      <c r="V56" s="541"/>
      <c r="W56" s="297"/>
      <c r="X56" s="541" t="s">
        <v>185</v>
      </c>
      <c r="Y56" s="565" t="s">
        <v>185</v>
      </c>
      <c r="Z56" s="562"/>
      <c r="AA56" s="466">
        <f t="shared" si="4"/>
        <v>36</v>
      </c>
    </row>
    <row r="57" spans="1:27" x14ac:dyDescent="0.25">
      <c r="A57" s="139" t="str">
        <f t="shared" ca="1" si="3"/>
        <v>KW3 / 37</v>
      </c>
      <c r="B57" s="136" t="str">
        <f ca="1">OFFSET(Sprachen!A411,0,'Allg. Informationen'!$B$4-1,1,1)</f>
        <v>Erlös EV/KEV Jahr</v>
      </c>
      <c r="C57" s="100" t="s">
        <v>24</v>
      </c>
      <c r="D57" s="649">
        <f>SUMIF(H50:Q50,"Ja",H57:Q57)+SUMIF(H50:Q50,"Oui",H57:Q57)+SUMIF(H50:Q50,"Si",H57:Q57)</f>
        <v>0</v>
      </c>
      <c r="E57" s="360"/>
      <c r="F57" s="360"/>
      <c r="G57" s="360"/>
      <c r="H57" s="207"/>
      <c r="I57" s="207"/>
      <c r="J57" s="207"/>
      <c r="K57" s="207"/>
      <c r="L57" s="207"/>
      <c r="M57" s="207"/>
      <c r="N57" s="207"/>
      <c r="O57" s="207"/>
      <c r="P57" s="207"/>
      <c r="Q57" s="207"/>
      <c r="R57" s="859"/>
      <c r="S57" s="860"/>
      <c r="T57" s="828"/>
      <c r="U57" s="829"/>
      <c r="V57" s="541"/>
      <c r="W57" s="297"/>
      <c r="X57" s="541" t="s">
        <v>185</v>
      </c>
      <c r="Y57" s="565" t="s">
        <v>185</v>
      </c>
      <c r="Z57" s="562"/>
      <c r="AA57" s="466">
        <f t="shared" si="4"/>
        <v>37</v>
      </c>
    </row>
    <row r="58" spans="1:27" ht="26.4" x14ac:dyDescent="0.25">
      <c r="A58" s="139" t="str">
        <f t="shared" ca="1" si="3"/>
        <v>KW3 / 39</v>
      </c>
      <c r="B58" s="136" t="str">
        <f ca="1">OFFSET(Sprachen!A412,0,'Allg. Informationen'!$B$4-1,1,1)</f>
        <v>Erlös aus Entschädigungen Sanierungen nach Gewässerschutzgesetz</v>
      </c>
      <c r="C58" s="157" t="s">
        <v>24</v>
      </c>
      <c r="D58" s="649">
        <f>SUMIF($H$50:$Q$50,"Ja",H58:Q58)+SUMIF($H$50:$Q$50,"Oui",H58:Q58)+SUMIF($H$50:$Q$50,"Si",H58:Q58)</f>
        <v>0</v>
      </c>
      <c r="E58" s="360"/>
      <c r="F58" s="360"/>
      <c r="G58" s="360"/>
      <c r="H58" s="207"/>
      <c r="I58" s="207"/>
      <c r="J58" s="207"/>
      <c r="K58" s="207"/>
      <c r="L58" s="207"/>
      <c r="M58" s="207"/>
      <c r="N58" s="207"/>
      <c r="O58" s="207"/>
      <c r="P58" s="207"/>
      <c r="Q58" s="207"/>
      <c r="R58" s="813"/>
      <c r="S58" s="814"/>
      <c r="T58" s="828"/>
      <c r="U58" s="829"/>
      <c r="V58" s="541"/>
      <c r="W58" s="297"/>
      <c r="X58" s="541" t="s">
        <v>185</v>
      </c>
      <c r="Y58" s="565" t="s">
        <v>185</v>
      </c>
      <c r="Z58" s="562"/>
      <c r="AA58" s="466">
        <v>39</v>
      </c>
    </row>
    <row r="59" spans="1:27" ht="26.4" x14ac:dyDescent="0.25">
      <c r="A59" s="139" t="str">
        <f t="shared" ca="1" si="3"/>
        <v>KW3 / 41</v>
      </c>
      <c r="B59" s="136" t="str">
        <f ca="1">OFFSET(Sprachen!A413,0,'Allg. Informationen'!$B$4-1,1,1)</f>
        <v>Erlös aus weiterer Förderung der öffentlichen Hand</v>
      </c>
      <c r="C59" s="157" t="s">
        <v>24</v>
      </c>
      <c r="D59" s="649">
        <f>SUMIF(H50:Q50,"Ja",H59:Q59)+SUMIF(H50:Q50,"Qui",H59:Q59)+SUMIF(H50:Q50,"Si",H59:Q59)</f>
        <v>0</v>
      </c>
      <c r="E59" s="360"/>
      <c r="F59" s="360"/>
      <c r="G59" s="360"/>
      <c r="H59" s="207"/>
      <c r="I59" s="207"/>
      <c r="J59" s="207"/>
      <c r="K59" s="207"/>
      <c r="L59" s="207"/>
      <c r="M59" s="207"/>
      <c r="N59" s="207"/>
      <c r="O59" s="207"/>
      <c r="P59" s="207"/>
      <c r="Q59" s="207"/>
      <c r="R59" s="813"/>
      <c r="S59" s="814"/>
      <c r="T59" s="828"/>
      <c r="U59" s="829"/>
      <c r="V59" s="541"/>
      <c r="W59" s="297"/>
      <c r="X59" s="541" t="s">
        <v>185</v>
      </c>
      <c r="Y59" s="152"/>
      <c r="Z59" s="562"/>
      <c r="AA59" s="466">
        <v>41</v>
      </c>
    </row>
    <row r="60" spans="1:27" ht="15.6" x14ac:dyDescent="0.3">
      <c r="A60" s="146"/>
      <c r="B60" s="147"/>
      <c r="C60" s="147"/>
      <c r="D60" s="147"/>
      <c r="E60" s="147"/>
      <c r="F60" s="147"/>
      <c r="G60" s="147"/>
      <c r="H60" s="147"/>
      <c r="I60" s="147"/>
      <c r="J60" s="147"/>
      <c r="K60" s="147"/>
      <c r="L60" s="147"/>
      <c r="M60" s="147"/>
      <c r="N60" s="147"/>
      <c r="O60" s="147"/>
      <c r="P60" s="147"/>
      <c r="Q60" s="147"/>
      <c r="R60" s="147"/>
      <c r="S60" s="147"/>
      <c r="T60" s="147"/>
      <c r="U60" s="147"/>
      <c r="V60" s="147"/>
      <c r="W60" s="561"/>
      <c r="X60" s="147"/>
      <c r="Y60" s="147"/>
      <c r="Z60" s="562"/>
    </row>
    <row r="61" spans="1:27" ht="26.4" x14ac:dyDescent="0.25">
      <c r="A61" s="158" t="str">
        <f ca="1">OFFSET(Sprachen!A414,0,'Allg. Informationen'!$B$4-1,1,1)</f>
        <v>B. Angaben zu den Gestehungskosten</v>
      </c>
      <c r="B61" s="158"/>
      <c r="C61" s="159"/>
      <c r="D61" s="160"/>
      <c r="E61" s="361"/>
      <c r="F61" s="361"/>
      <c r="G61" s="361"/>
      <c r="H61" s="866" t="str">
        <f ca="1">R47</f>
        <v>Anmerkungen BFE</v>
      </c>
      <c r="I61" s="866"/>
      <c r="J61" s="866"/>
      <c r="K61" s="866"/>
      <c r="L61" s="866"/>
      <c r="M61" s="809" t="str">
        <f ca="1">T47</f>
        <v>Bemerkungen Gesuchsteller</v>
      </c>
      <c r="N61" s="810"/>
      <c r="O61" s="810"/>
      <c r="P61" s="810"/>
      <c r="Q61" s="810"/>
      <c r="R61" s="810"/>
      <c r="S61" s="810"/>
      <c r="T61" s="810"/>
      <c r="U61" s="811"/>
      <c r="V61" s="450" t="str">
        <f ca="1">V47</f>
        <v>Prüfung auf Plausibilität</v>
      </c>
      <c r="W61" s="450" t="str">
        <f t="shared" ref="W61:Y61" ca="1" si="6">W47</f>
        <v>Bemerkungen Plausibilität</v>
      </c>
      <c r="X61" s="450" t="str">
        <f t="shared" ca="1" si="6"/>
        <v>Materielle Prüfung</v>
      </c>
      <c r="Y61" s="450" t="str">
        <f t="shared" ca="1" si="6"/>
        <v>Bemerkungen Materielle Prüfung</v>
      </c>
    </row>
    <row r="62" spans="1:27" ht="27.75" customHeight="1" x14ac:dyDescent="0.25">
      <c r="A62" s="139"/>
      <c r="B62" s="161" t="str">
        <f ca="1">OFFSET(Sprachen!A415,0,'Allg. Informationen'!$B$4-1,1,1)</f>
        <v>B 1. Betriebserträge und -kosten</v>
      </c>
      <c r="C62" s="100"/>
      <c r="D62" s="100"/>
      <c r="E62" s="362"/>
      <c r="F62" s="362"/>
      <c r="G62" s="362"/>
      <c r="H62" s="808"/>
      <c r="I62" s="808"/>
      <c r="J62" s="808"/>
      <c r="K62" s="808"/>
      <c r="L62" s="808"/>
      <c r="M62" s="812"/>
      <c r="N62" s="812"/>
      <c r="O62" s="812"/>
      <c r="P62" s="812"/>
      <c r="Q62" s="812"/>
      <c r="R62" s="812"/>
      <c r="S62" s="812"/>
      <c r="T62" s="812"/>
      <c r="U62" s="812"/>
      <c r="V62" s="541"/>
      <c r="W62" s="297"/>
      <c r="X62" s="541" t="s">
        <v>185</v>
      </c>
      <c r="Y62" s="551" t="s">
        <v>185</v>
      </c>
    </row>
    <row r="63" spans="1:27" ht="26.4" x14ac:dyDescent="0.25">
      <c r="A63" s="139" t="str">
        <f t="shared" ref="A63:A72" ca="1" si="7">CONCATENATE($A$2," / ",AA63)</f>
        <v>KW3 / 42</v>
      </c>
      <c r="B63" s="136" t="str">
        <f ca="1">OFFSET(Sprachen!A416,0,'Allg. Informationen'!$B$4-1,1,1)</f>
        <v>Summe Förderungen/Vergütungen der öffentlichen Hand</v>
      </c>
      <c r="C63" s="100"/>
      <c r="D63" s="634">
        <f>D59+D57</f>
        <v>0</v>
      </c>
      <c r="E63" s="633"/>
      <c r="F63" s="633"/>
      <c r="G63" s="633"/>
      <c r="H63" s="815"/>
      <c r="I63" s="816"/>
      <c r="J63" s="816"/>
      <c r="K63" s="816"/>
      <c r="L63" s="817"/>
      <c r="M63" s="818"/>
      <c r="N63" s="819"/>
      <c r="O63" s="819"/>
      <c r="P63" s="819"/>
      <c r="Q63" s="819"/>
      <c r="R63" s="819"/>
      <c r="S63" s="819"/>
      <c r="T63" s="819"/>
      <c r="U63" s="820"/>
      <c r="V63" s="541"/>
      <c r="W63" s="297"/>
      <c r="X63" s="541" t="s">
        <v>185</v>
      </c>
      <c r="Y63" s="551" t="s">
        <v>185</v>
      </c>
      <c r="AA63" s="466">
        <v>42</v>
      </c>
    </row>
    <row r="64" spans="1:27" ht="33" customHeight="1" x14ac:dyDescent="0.25">
      <c r="A64" s="139" t="str">
        <f t="shared" ca="1" si="7"/>
        <v>KW3 / 43</v>
      </c>
      <c r="B64" s="136" t="str">
        <f ca="1">OFFSET(Sprachen!A417,0,'Allg. Informationen'!$B$4-1,1,1)</f>
        <v>Übriger Betriebsertrag (ohne Förderungen)</v>
      </c>
      <c r="C64" s="673" t="s">
        <v>24</v>
      </c>
      <c r="D64" s="196"/>
      <c r="E64" s="363"/>
      <c r="F64" s="363"/>
      <c r="G64" s="363"/>
      <c r="H64" s="893" t="str">
        <f ca="1">CONCATENATE(OFFSET(Sprachen!A495,0,'Allg. Informationen'!$B$4-1,1,1)," 5.",A2,".7")</f>
        <v>Gemäss Richtlinie des BFE zu anrechenbaren Betriebs- und Kapitalkosten. Bei abweichenden Angaben zum Geschäftsbericht ist das folgende Anhangsformular auszufüllen: 5.KW3.7</v>
      </c>
      <c r="I64" s="894"/>
      <c r="J64" s="894"/>
      <c r="K64" s="894"/>
      <c r="L64" s="895"/>
      <c r="M64" s="812"/>
      <c r="N64" s="812"/>
      <c r="O64" s="812"/>
      <c r="P64" s="812"/>
      <c r="Q64" s="812"/>
      <c r="R64" s="812"/>
      <c r="S64" s="812"/>
      <c r="T64" s="812"/>
      <c r="U64" s="812"/>
      <c r="V64" s="541"/>
      <c r="W64" s="297"/>
      <c r="X64" s="541" t="s">
        <v>185</v>
      </c>
      <c r="Y64" s="551" t="s">
        <v>185</v>
      </c>
      <c r="AA64" s="466">
        <v>43</v>
      </c>
    </row>
    <row r="65" spans="1:27" x14ac:dyDescent="0.25">
      <c r="A65" s="139" t="str">
        <f t="shared" ca="1" si="7"/>
        <v>KW3 / 44</v>
      </c>
      <c r="B65" s="136" t="str">
        <f ca="1">OFFSET(Sprachen!A418,0,'Allg. Informationen'!$B$4-1,1,1)</f>
        <v>Aktivierte Eigenleistungen</v>
      </c>
      <c r="C65" s="673" t="s">
        <v>24</v>
      </c>
      <c r="D65" s="196"/>
      <c r="E65" s="364"/>
      <c r="F65" s="364"/>
      <c r="G65" s="364"/>
      <c r="H65" s="893"/>
      <c r="I65" s="894"/>
      <c r="J65" s="894"/>
      <c r="K65" s="894"/>
      <c r="L65" s="895"/>
      <c r="M65" s="812"/>
      <c r="N65" s="812"/>
      <c r="O65" s="812"/>
      <c r="P65" s="812"/>
      <c r="Q65" s="812"/>
      <c r="R65" s="812"/>
      <c r="S65" s="812"/>
      <c r="T65" s="812"/>
      <c r="U65" s="812"/>
      <c r="V65" s="541"/>
      <c r="W65" s="297"/>
      <c r="X65" s="541" t="s">
        <v>185</v>
      </c>
      <c r="Y65" s="551" t="s">
        <v>185</v>
      </c>
      <c r="AA65" s="466">
        <f t="shared" ref="AA65:AA72" si="8">AA64+1</f>
        <v>44</v>
      </c>
    </row>
    <row r="66" spans="1:27" x14ac:dyDescent="0.25">
      <c r="A66" s="139" t="str">
        <f t="shared" ca="1" si="7"/>
        <v>KW3 / 45</v>
      </c>
      <c r="B66" s="136" t="str">
        <f ca="1">OFFSET(Sprachen!A419,0,'Allg. Informationen'!$B$4-1,1,1)</f>
        <v>Pumpenergie</v>
      </c>
      <c r="C66" s="673" t="s">
        <v>8</v>
      </c>
      <c r="D66" s="644">
        <f ca="1">IFERROR(IF($D$5="Nein/Non/No","-",INDIRECT(CONCATENATE(E_prod_Eingabe!$A$2,"!")&amp;CONCATENATE(MID("CDEFGHIJKLMNOPQRSTUVWXYZ",HLOOKUP($A$2,E_prod_Eingabe!$C$5:$AS$6,2,FALSE),1),"55"))),"")</f>
        <v>0</v>
      </c>
      <c r="E66" s="353"/>
      <c r="F66" s="353"/>
      <c r="G66" s="353"/>
      <c r="H66" s="893"/>
      <c r="I66" s="894"/>
      <c r="J66" s="894"/>
      <c r="K66" s="894"/>
      <c r="L66" s="895"/>
      <c r="M66" s="812"/>
      <c r="N66" s="812"/>
      <c r="O66" s="812"/>
      <c r="P66" s="812"/>
      <c r="Q66" s="812"/>
      <c r="R66" s="812"/>
      <c r="S66" s="812"/>
      <c r="T66" s="812"/>
      <c r="U66" s="812"/>
      <c r="V66" s="541"/>
      <c r="W66" s="297"/>
      <c r="X66" s="541" t="s">
        <v>185</v>
      </c>
      <c r="Y66" s="551" t="s">
        <v>185</v>
      </c>
      <c r="AA66" s="466">
        <f t="shared" si="8"/>
        <v>45</v>
      </c>
    </row>
    <row r="67" spans="1:27" ht="26.4" x14ac:dyDescent="0.25">
      <c r="A67" s="139" t="str">
        <f t="shared" ca="1" si="7"/>
        <v>KW3 / 46</v>
      </c>
      <c r="B67" s="136" t="str">
        <f ca="1">OFFSET(Sprachen!A420,0,'Allg. Informationen'!$B$4-1,1,1)</f>
        <v>Spezif. Kosten Pumpenergie zu Marktpreisen</v>
      </c>
      <c r="C67" s="673" t="s">
        <v>39</v>
      </c>
      <c r="D67" s="645" t="str">
        <f ca="1">IFERROR(D68*100/(D66*1000000),"")</f>
        <v/>
      </c>
      <c r="E67" s="365"/>
      <c r="F67" s="365"/>
      <c r="G67" s="365"/>
      <c r="H67" s="893"/>
      <c r="I67" s="894"/>
      <c r="J67" s="894"/>
      <c r="K67" s="894"/>
      <c r="L67" s="895"/>
      <c r="M67" s="812"/>
      <c r="N67" s="812"/>
      <c r="O67" s="812"/>
      <c r="P67" s="812"/>
      <c r="Q67" s="812"/>
      <c r="R67" s="812"/>
      <c r="S67" s="812"/>
      <c r="T67" s="812"/>
      <c r="U67" s="812"/>
      <c r="V67" s="541"/>
      <c r="W67" s="297"/>
      <c r="X67" s="541" t="s">
        <v>185</v>
      </c>
      <c r="Y67" s="551" t="s">
        <v>185</v>
      </c>
      <c r="AA67" s="466">
        <f t="shared" si="8"/>
        <v>46</v>
      </c>
    </row>
    <row r="68" spans="1:27" ht="26.4" x14ac:dyDescent="0.25">
      <c r="A68" s="139" t="str">
        <f t="shared" ca="1" si="7"/>
        <v>KW3 / 47</v>
      </c>
      <c r="B68" s="136" t="str">
        <f ca="1">OFFSET(Sprachen!A421,0,'Allg. Informationen'!$B$4-1,1,1)</f>
        <v>Pumpenergie zu Marktpreisen</v>
      </c>
      <c r="C68" s="673" t="s">
        <v>24</v>
      </c>
      <c r="D68" s="644">
        <f ca="1">IFERROR(IF($D$5="Nein/Non/No","-",INDIRECT(CONCATENATE(E_prod_Eingabe!$A$2,"!")&amp;CONCATENATE(MID("CDEFGHIJKLMNOPQRSTUVWXYZ",HLOOKUP($A$2,E_prod_Eingabe!$C$5:$AS$6,2,FALSE),1),"67"))),"")</f>
        <v>0</v>
      </c>
      <c r="E68" s="366"/>
      <c r="F68" s="366"/>
      <c r="G68" s="366"/>
      <c r="H68" s="893"/>
      <c r="I68" s="894"/>
      <c r="J68" s="894"/>
      <c r="K68" s="894"/>
      <c r="L68" s="895"/>
      <c r="M68" s="812"/>
      <c r="N68" s="812"/>
      <c r="O68" s="812"/>
      <c r="P68" s="812"/>
      <c r="Q68" s="812"/>
      <c r="R68" s="812"/>
      <c r="S68" s="812"/>
      <c r="T68" s="812"/>
      <c r="U68" s="812"/>
      <c r="V68" s="541"/>
      <c r="W68" s="297"/>
      <c r="X68" s="541" t="s">
        <v>185</v>
      </c>
      <c r="Y68" s="551" t="s">
        <v>185</v>
      </c>
      <c r="AA68" s="466">
        <f t="shared" si="8"/>
        <v>47</v>
      </c>
    </row>
    <row r="69" spans="1:27" x14ac:dyDescent="0.25">
      <c r="A69" s="139" t="str">
        <f t="shared" ca="1" si="7"/>
        <v>KW3 / 48</v>
      </c>
      <c r="B69" s="136" t="str">
        <f ca="1">OFFSET(Sprachen!A422,0,'Allg. Informationen'!$B$4-1,1,1)</f>
        <v>Energieaufwand</v>
      </c>
      <c r="C69" s="673" t="s">
        <v>24</v>
      </c>
      <c r="D69" s="196"/>
      <c r="E69" s="364"/>
      <c r="F69" s="364"/>
      <c r="G69" s="364"/>
      <c r="H69" s="893"/>
      <c r="I69" s="894"/>
      <c r="J69" s="894"/>
      <c r="K69" s="894"/>
      <c r="L69" s="895"/>
      <c r="M69" s="812"/>
      <c r="N69" s="812"/>
      <c r="O69" s="812"/>
      <c r="P69" s="812"/>
      <c r="Q69" s="812"/>
      <c r="R69" s="812"/>
      <c r="S69" s="812"/>
      <c r="T69" s="812"/>
      <c r="U69" s="812"/>
      <c r="V69" s="541"/>
      <c r="W69" s="297"/>
      <c r="X69" s="541" t="s">
        <v>185</v>
      </c>
      <c r="Y69" s="551" t="s">
        <v>185</v>
      </c>
      <c r="AA69" s="466">
        <f t="shared" si="8"/>
        <v>48</v>
      </c>
    </row>
    <row r="70" spans="1:27" x14ac:dyDescent="0.25">
      <c r="A70" s="139" t="str">
        <f t="shared" ca="1" si="7"/>
        <v>KW3 / 49</v>
      </c>
      <c r="B70" s="136" t="str">
        <f ca="1">OFFSET(Sprachen!A423,0,'Allg. Informationen'!$B$4-1,1,1)</f>
        <v>Netznutzungsaufwand</v>
      </c>
      <c r="C70" s="673" t="s">
        <v>24</v>
      </c>
      <c r="D70" s="196"/>
      <c r="E70" s="364"/>
      <c r="F70" s="364"/>
      <c r="G70" s="364"/>
      <c r="H70" s="893"/>
      <c r="I70" s="894"/>
      <c r="J70" s="894"/>
      <c r="K70" s="894"/>
      <c r="L70" s="895"/>
      <c r="M70" s="812"/>
      <c r="N70" s="812"/>
      <c r="O70" s="812"/>
      <c r="P70" s="812"/>
      <c r="Q70" s="812"/>
      <c r="R70" s="812"/>
      <c r="S70" s="812"/>
      <c r="T70" s="812"/>
      <c r="U70" s="812"/>
      <c r="V70" s="541"/>
      <c r="W70" s="297"/>
      <c r="X70" s="541" t="s">
        <v>185</v>
      </c>
      <c r="Y70" s="551" t="s">
        <v>185</v>
      </c>
      <c r="AA70" s="466">
        <f t="shared" si="8"/>
        <v>49</v>
      </c>
    </row>
    <row r="71" spans="1:27" x14ac:dyDescent="0.25">
      <c r="A71" s="139" t="str">
        <f t="shared" ca="1" si="7"/>
        <v>KW3 / 50</v>
      </c>
      <c r="B71" s="136" t="str">
        <f ca="1">OFFSET(Sprachen!A424,0,'Allg. Informationen'!$B$4-1,1,1)</f>
        <v>Material und Fremdleistungen</v>
      </c>
      <c r="C71" s="673" t="s">
        <v>24</v>
      </c>
      <c r="D71" s="196"/>
      <c r="E71" s="364"/>
      <c r="F71" s="364"/>
      <c r="G71" s="364"/>
      <c r="H71" s="893"/>
      <c r="I71" s="894"/>
      <c r="J71" s="894"/>
      <c r="K71" s="894"/>
      <c r="L71" s="895"/>
      <c r="M71" s="812"/>
      <c r="N71" s="812"/>
      <c r="O71" s="812"/>
      <c r="P71" s="812"/>
      <c r="Q71" s="812"/>
      <c r="R71" s="812"/>
      <c r="S71" s="812"/>
      <c r="T71" s="812"/>
      <c r="U71" s="812"/>
      <c r="V71" s="541"/>
      <c r="W71" s="297"/>
      <c r="X71" s="541" t="s">
        <v>185</v>
      </c>
      <c r="Y71" s="551" t="s">
        <v>185</v>
      </c>
      <c r="AA71" s="466">
        <f t="shared" si="8"/>
        <v>50</v>
      </c>
    </row>
    <row r="72" spans="1:27" x14ac:dyDescent="0.25">
      <c r="A72" s="139" t="str">
        <f t="shared" ca="1" si="7"/>
        <v>KW3 / 51</v>
      </c>
      <c r="B72" s="136" t="str">
        <f ca="1">OFFSET(Sprachen!A425,0,'Allg. Informationen'!$B$4-1,1,1)</f>
        <v>Personalaufwand</v>
      </c>
      <c r="C72" s="673" t="s">
        <v>24</v>
      </c>
      <c r="D72" s="196"/>
      <c r="E72" s="367"/>
      <c r="F72" s="367"/>
      <c r="G72" s="367"/>
      <c r="H72" s="893"/>
      <c r="I72" s="894"/>
      <c r="J72" s="894"/>
      <c r="K72" s="894"/>
      <c r="L72" s="895"/>
      <c r="M72" s="812"/>
      <c r="N72" s="812"/>
      <c r="O72" s="812"/>
      <c r="P72" s="812"/>
      <c r="Q72" s="812"/>
      <c r="R72" s="812"/>
      <c r="S72" s="812"/>
      <c r="T72" s="812"/>
      <c r="U72" s="812"/>
      <c r="V72" s="541"/>
      <c r="W72" s="297"/>
      <c r="X72" s="541" t="s">
        <v>185</v>
      </c>
      <c r="Y72" s="551" t="s">
        <v>185</v>
      </c>
      <c r="AA72" s="466">
        <f t="shared" si="8"/>
        <v>51</v>
      </c>
    </row>
    <row r="73" spans="1:27" x14ac:dyDescent="0.25">
      <c r="A73" s="139" t="str">
        <f ca="1">CONCATENATE($A$2," / ",AA73)</f>
        <v>KW3 / 52</v>
      </c>
      <c r="B73" s="136" t="str">
        <f ca="1">OFFSET(Sprachen!A426,0,'Allg. Informationen'!$B$4-1,1,1)</f>
        <v>übriger Betriebsaufwand (inkl. HKN)</v>
      </c>
      <c r="C73" s="673" t="s">
        <v>24</v>
      </c>
      <c r="D73" s="196"/>
      <c r="E73" s="368"/>
      <c r="F73" s="368"/>
      <c r="G73" s="368"/>
      <c r="H73" s="896"/>
      <c r="I73" s="897"/>
      <c r="J73" s="897"/>
      <c r="K73" s="897"/>
      <c r="L73" s="898"/>
      <c r="M73" s="812"/>
      <c r="N73" s="812"/>
      <c r="O73" s="812"/>
      <c r="P73" s="812"/>
      <c r="Q73" s="812"/>
      <c r="R73" s="812"/>
      <c r="S73" s="812"/>
      <c r="T73" s="812"/>
      <c r="U73" s="812"/>
      <c r="V73" s="541"/>
      <c r="W73" s="297"/>
      <c r="X73" s="541" t="s">
        <v>185</v>
      </c>
      <c r="Y73" s="551" t="s">
        <v>185</v>
      </c>
      <c r="AA73" s="466">
        <f>AA72+1</f>
        <v>52</v>
      </c>
    </row>
    <row r="74" spans="1:27" x14ac:dyDescent="0.25">
      <c r="A74" s="139" t="str">
        <f ca="1">CONCATENATE($A$2," / ",AA74)</f>
        <v>KW3 / 54</v>
      </c>
      <c r="B74" s="136" t="str">
        <f ca="1">OFFSET(Sprachen!A427,0,'Allg. Informationen'!$B$4-1,1,1)</f>
        <v>Total Betriebskosten</v>
      </c>
      <c r="C74" s="673" t="s">
        <v>24</v>
      </c>
      <c r="D74" s="643">
        <f ca="1">SUM(D68:D73)-SUM(D63:G65)</f>
        <v>0</v>
      </c>
      <c r="E74" s="369"/>
      <c r="F74" s="369"/>
      <c r="G74" s="369"/>
      <c r="H74" s="853" t="s">
        <v>613</v>
      </c>
      <c r="I74" s="853"/>
      <c r="J74" s="853"/>
      <c r="K74" s="853"/>
      <c r="L74" s="854"/>
      <c r="M74" s="883"/>
      <c r="N74" s="883"/>
      <c r="O74" s="883"/>
      <c r="P74" s="883"/>
      <c r="Q74" s="883"/>
      <c r="R74" s="883"/>
      <c r="S74" s="883"/>
      <c r="T74" s="883"/>
      <c r="U74" s="883"/>
      <c r="V74" s="541"/>
      <c r="W74" s="297"/>
      <c r="X74" s="541" t="s">
        <v>185</v>
      </c>
      <c r="Y74" s="551" t="s">
        <v>442</v>
      </c>
      <c r="AA74" s="568">
        <f>AA73+2</f>
        <v>54</v>
      </c>
    </row>
    <row r="75" spans="1:27" ht="15.6" x14ac:dyDescent="0.3">
      <c r="A75" s="146"/>
      <c r="B75" s="147"/>
      <c r="C75" s="147"/>
      <c r="D75" s="147"/>
      <c r="E75" s="147"/>
      <c r="F75" s="147"/>
      <c r="G75" s="147"/>
      <c r="H75" s="147"/>
      <c r="I75" s="147"/>
      <c r="J75" s="147"/>
      <c r="K75" s="147"/>
      <c r="L75" s="147"/>
      <c r="M75" s="147"/>
      <c r="N75" s="147"/>
      <c r="O75" s="147"/>
      <c r="P75" s="147"/>
      <c r="Q75" s="147"/>
      <c r="R75" s="147"/>
      <c r="S75" s="147"/>
      <c r="T75" s="147"/>
      <c r="U75" s="147"/>
      <c r="V75" s="147"/>
      <c r="W75" s="561"/>
      <c r="X75" s="147"/>
      <c r="Y75" s="147"/>
    </row>
    <row r="76" spans="1:27" ht="26.4" x14ac:dyDescent="0.25">
      <c r="A76" s="164"/>
      <c r="B76" s="165" t="str">
        <f ca="1">OFFSET(Sprachen!A428,0,'Allg. Informationen'!$B$4-1,1,1)</f>
        <v>B2. Kapitalkosten</v>
      </c>
      <c r="C76" s="159"/>
      <c r="D76" s="678">
        <v>2022</v>
      </c>
      <c r="E76" s="637"/>
      <c r="F76" s="637"/>
      <c r="G76" s="637"/>
      <c r="H76" s="678">
        <v>2022</v>
      </c>
      <c r="I76" s="678">
        <v>2021</v>
      </c>
      <c r="J76" s="678">
        <v>2020</v>
      </c>
      <c r="K76" s="678">
        <v>2019</v>
      </c>
      <c r="L76" s="838" t="str">
        <f ca="1">H61</f>
        <v>Anmerkungen BFE</v>
      </c>
      <c r="M76" s="839"/>
      <c r="N76" s="839"/>
      <c r="O76" s="839"/>
      <c r="P76" s="840"/>
      <c r="Q76" s="880" t="str">
        <f ca="1">M61</f>
        <v>Bemerkungen Gesuchsteller</v>
      </c>
      <c r="R76" s="881"/>
      <c r="S76" s="881"/>
      <c r="T76" s="881"/>
      <c r="U76" s="882"/>
      <c r="V76" s="450" t="str">
        <f ca="1">V61</f>
        <v>Prüfung auf Plausibilität</v>
      </c>
      <c r="W76" s="450" t="str">
        <f t="shared" ref="W76:Y76" ca="1" si="9">W61</f>
        <v>Bemerkungen Plausibilität</v>
      </c>
      <c r="X76" s="450" t="str">
        <f t="shared" ca="1" si="9"/>
        <v>Materielle Prüfung</v>
      </c>
      <c r="Y76" s="450" t="str">
        <f t="shared" ca="1" si="9"/>
        <v>Bemerkungen Materielle Prüfung</v>
      </c>
    </row>
    <row r="77" spans="1:27" ht="39" customHeight="1" x14ac:dyDescent="0.25">
      <c r="A77" s="139" t="str">
        <f t="shared" ref="A77:A87" ca="1" si="10">CONCATENATE($A$2," / ",AA77)</f>
        <v>KW3 / 55</v>
      </c>
      <c r="B77" s="136" t="str">
        <f ca="1">OFFSET(Sprachen!A429,0,'Allg. Informationen'!$B$4-1,1,1)</f>
        <v>Abschreibungsmethodik</v>
      </c>
      <c r="C77" s="100"/>
      <c r="D77" s="569"/>
      <c r="E77" s="570"/>
      <c r="F77" s="570"/>
      <c r="G77" s="570"/>
      <c r="H77" s="197"/>
      <c r="I77" s="197"/>
      <c r="J77" s="197"/>
      <c r="K77" s="197"/>
      <c r="L77" s="701" t="str">
        <f ca="1">CONCATENATE(OFFSET(Sprachen!A496,0,'Allg. Informationen'!$B$4-1,1,1)," 5.",$A$2,".7")</f>
        <v>Für alle Kostenarten jeweils positive Werte eingeben. Die Vorzeichen werden in der Summenformel korrigiert. Negative Werte bedeuten negative Erträge respektive negative Aufwände. Bei abweichenden Angaben zum Geschäftsbericht ist das folgende Anhangsformular  auszufüllen:  5.KW3.7</v>
      </c>
      <c r="M77" s="702"/>
      <c r="N77" s="702"/>
      <c r="O77" s="702"/>
      <c r="P77" s="703"/>
      <c r="Q77" s="812"/>
      <c r="R77" s="812"/>
      <c r="S77" s="812"/>
      <c r="T77" s="812"/>
      <c r="U77" s="812"/>
      <c r="V77" s="541"/>
      <c r="W77" s="297"/>
      <c r="X77" s="541" t="s">
        <v>185</v>
      </c>
      <c r="Y77" s="162"/>
      <c r="AA77" s="466">
        <f>AA74+1</f>
        <v>55</v>
      </c>
    </row>
    <row r="78" spans="1:27" ht="22.5" customHeight="1" x14ac:dyDescent="0.25">
      <c r="A78" s="139" t="str">
        <f t="shared" ca="1" si="10"/>
        <v>KW3 / 56</v>
      </c>
      <c r="B78" s="136" t="str">
        <f ca="1">OFFSET(Sprachen!A430,0,'Allg. Informationen'!$B$4-1,1,1)</f>
        <v>Ordentliche Abschreibungen</v>
      </c>
      <c r="C78" s="100" t="s">
        <v>24</v>
      </c>
      <c r="D78" s="198"/>
      <c r="E78" s="370"/>
      <c r="F78" s="370"/>
      <c r="G78" s="370"/>
      <c r="H78" s="198"/>
      <c r="I78" s="198"/>
      <c r="J78" s="198"/>
      <c r="K78" s="198"/>
      <c r="L78" s="704"/>
      <c r="M78" s="705"/>
      <c r="N78" s="705"/>
      <c r="O78" s="705"/>
      <c r="P78" s="706"/>
      <c r="Q78" s="812"/>
      <c r="R78" s="812"/>
      <c r="S78" s="812"/>
      <c r="T78" s="812"/>
      <c r="U78" s="812"/>
      <c r="V78" s="541"/>
      <c r="W78" s="297"/>
      <c r="X78" s="541" t="s">
        <v>185</v>
      </c>
      <c r="Y78" s="162"/>
      <c r="AA78" s="466">
        <f>AA77+1</f>
        <v>56</v>
      </c>
    </row>
    <row r="79" spans="1:27" ht="22.5" customHeight="1" x14ac:dyDescent="0.25">
      <c r="A79" s="139" t="str">
        <f t="shared" ca="1" si="10"/>
        <v>KW3 / 57</v>
      </c>
      <c r="B79" s="136" t="str">
        <f ca="1">OFFSET(Sprachen!A431,0,'Allg. Informationen'!$B$4-1,1,1)</f>
        <v>Ausserordentliche Abschreibungen</v>
      </c>
      <c r="C79" s="100" t="s">
        <v>24</v>
      </c>
      <c r="D79" s="196"/>
      <c r="E79" s="364"/>
      <c r="F79" s="364"/>
      <c r="G79" s="364"/>
      <c r="H79" s="199"/>
      <c r="I79" s="199"/>
      <c r="J79" s="199"/>
      <c r="K79" s="199"/>
      <c r="L79" s="704"/>
      <c r="M79" s="705"/>
      <c r="N79" s="705"/>
      <c r="O79" s="705"/>
      <c r="P79" s="706"/>
      <c r="Q79" s="812"/>
      <c r="R79" s="812"/>
      <c r="S79" s="812"/>
      <c r="T79" s="812"/>
      <c r="U79" s="812"/>
      <c r="V79" s="541"/>
      <c r="W79" s="297"/>
      <c r="X79" s="541" t="s">
        <v>185</v>
      </c>
      <c r="Y79" s="162"/>
      <c r="AA79" s="466">
        <f t="shared" ref="AA79:AA87" si="11">AA78+1</f>
        <v>57</v>
      </c>
    </row>
    <row r="80" spans="1:27" ht="26.4" x14ac:dyDescent="0.25">
      <c r="A80" s="139" t="str">
        <f t="shared" ca="1" si="10"/>
        <v>KW3 / 58</v>
      </c>
      <c r="B80" s="136" t="str">
        <f ca="1">OFFSET(Sprachen!A432,0,'Allg. Informationen'!$B$4-1,1,1)</f>
        <v>Anlagenrestwert per 30.09.2023 oder 31.12.2023</v>
      </c>
      <c r="C80" s="100" t="s">
        <v>24</v>
      </c>
      <c r="D80" s="196"/>
      <c r="E80" s="370"/>
      <c r="F80" s="370"/>
      <c r="G80" s="370"/>
      <c r="H80" s="166"/>
      <c r="I80" s="167"/>
      <c r="J80" s="571"/>
      <c r="K80" s="572"/>
      <c r="L80" s="853" t="s">
        <v>613</v>
      </c>
      <c r="M80" s="853"/>
      <c r="N80" s="853"/>
      <c r="O80" s="853"/>
      <c r="P80" s="854"/>
      <c r="Q80" s="812"/>
      <c r="R80" s="812"/>
      <c r="S80" s="812"/>
      <c r="T80" s="812"/>
      <c r="U80" s="812"/>
      <c r="V80" s="541"/>
      <c r="W80" s="297"/>
      <c r="X80" s="541" t="s">
        <v>185</v>
      </c>
      <c r="Y80" s="162"/>
      <c r="AA80" s="466">
        <f t="shared" si="11"/>
        <v>58</v>
      </c>
    </row>
    <row r="81" spans="1:27" ht="31.5" customHeight="1" x14ac:dyDescent="0.25">
      <c r="A81" s="139" t="str">
        <f t="shared" ca="1" si="10"/>
        <v>KW3 / 59</v>
      </c>
      <c r="B81" s="136" t="str">
        <f ca="1">OFFSET(Sprachen!A433,0,'Allg. Informationen'!$B$4-1,1,1)</f>
        <v>Restwert anrechenbare immaterielle Anlagen per 30.09.2023 oder 31.12.2023</v>
      </c>
      <c r="C81" s="100" t="s">
        <v>24</v>
      </c>
      <c r="D81" s="196"/>
      <c r="E81" s="370"/>
      <c r="F81" s="370"/>
      <c r="G81" s="370"/>
      <c r="H81" s="168"/>
      <c r="I81" s="169"/>
      <c r="J81" s="573"/>
      <c r="K81" s="574"/>
      <c r="L81" s="884" t="str">
        <f ca="1">OFFSET(Sprachen!A498,0,'Allg. Informationen'!$B$4-1,1,1)</f>
        <v>Restwert von Konzessionen dürfen berücksichtigt werden.</v>
      </c>
      <c r="M81" s="885"/>
      <c r="N81" s="885"/>
      <c r="O81" s="885"/>
      <c r="P81" s="885"/>
      <c r="Q81" s="812"/>
      <c r="R81" s="812"/>
      <c r="S81" s="812"/>
      <c r="T81" s="812"/>
      <c r="U81" s="812"/>
      <c r="V81" s="541"/>
      <c r="W81" s="297"/>
      <c r="X81" s="541" t="s">
        <v>185</v>
      </c>
      <c r="Y81" s="162"/>
      <c r="AA81" s="466">
        <f t="shared" si="11"/>
        <v>59</v>
      </c>
    </row>
    <row r="82" spans="1:27" ht="26.4" x14ac:dyDescent="0.25">
      <c r="A82" s="139" t="str">
        <f t="shared" ca="1" si="10"/>
        <v>KW3 / 60</v>
      </c>
      <c r="B82" s="136" t="str">
        <f ca="1">OFFSET(Sprachen!A434,0,'Allg. Informationen'!$B$4-1,1,1)</f>
        <v>Umlaufvermögen Kraftwerk</v>
      </c>
      <c r="C82" s="100" t="s">
        <v>24</v>
      </c>
      <c r="D82" s="196"/>
      <c r="E82" s="370"/>
      <c r="F82" s="370"/>
      <c r="G82" s="370"/>
      <c r="H82" s="170"/>
      <c r="I82" s="171"/>
      <c r="J82" s="575"/>
      <c r="K82" s="576"/>
      <c r="L82" s="855"/>
      <c r="M82" s="855"/>
      <c r="N82" s="855"/>
      <c r="O82" s="855"/>
      <c r="P82" s="856"/>
      <c r="Q82" s="812"/>
      <c r="R82" s="812"/>
      <c r="S82" s="812"/>
      <c r="T82" s="812"/>
      <c r="U82" s="812"/>
      <c r="V82" s="541"/>
      <c r="W82" s="297"/>
      <c r="X82" s="541" t="s">
        <v>185</v>
      </c>
      <c r="Y82" s="162"/>
      <c r="AA82" s="466">
        <f t="shared" si="11"/>
        <v>60</v>
      </c>
    </row>
    <row r="83" spans="1:27" ht="33" customHeight="1" x14ac:dyDescent="0.25">
      <c r="A83" s="139" t="str">
        <f t="shared" ca="1" si="10"/>
        <v>KW3 / 61</v>
      </c>
      <c r="B83" s="136" t="str">
        <f ca="1">OFFSET(Sprachen!A435,0,'Allg. Informationen'!$B$4-1,1,1)</f>
        <v>Kurzfristige Verbindlichkeiten Kraftwerk</v>
      </c>
      <c r="C83" s="100" t="s">
        <v>24</v>
      </c>
      <c r="D83" s="196"/>
      <c r="E83" s="370"/>
      <c r="F83" s="370"/>
      <c r="G83" s="370"/>
      <c r="H83" s="707" t="str">
        <f ca="1">OFFSET(Sprachen!A499,0,'Allg. Informationen'!$B$4-1,1,1)</f>
        <v>Anzugeben sind kurzfristige, nicht verzinsliche Darlehen. Kurzfristige verzinsliche Kapitalien (darunter auch langfrisitge Darlehen mit Fälligkeit unter 1 Jahr) müssen nicht angegeben werden. Siehe Richtlinie Punkt 3.2.2.</v>
      </c>
      <c r="I83" s="708"/>
      <c r="J83" s="708"/>
      <c r="K83" s="708"/>
      <c r="L83" s="708"/>
      <c r="M83" s="708"/>
      <c r="N83" s="708"/>
      <c r="O83" s="708"/>
      <c r="P83" s="709"/>
      <c r="Q83" s="812"/>
      <c r="R83" s="812"/>
      <c r="S83" s="812"/>
      <c r="T83" s="812"/>
      <c r="U83" s="812"/>
      <c r="V83" s="541"/>
      <c r="W83" s="297"/>
      <c r="X83" s="541" t="s">
        <v>185</v>
      </c>
      <c r="Y83" s="162"/>
      <c r="AA83" s="466">
        <f t="shared" si="11"/>
        <v>61</v>
      </c>
    </row>
    <row r="84" spans="1:27" ht="32.25" customHeight="1" x14ac:dyDescent="0.25">
      <c r="A84" s="139" t="str">
        <f t="shared" ca="1" si="10"/>
        <v>KW3 / 62</v>
      </c>
      <c r="B84" s="136" t="str">
        <f ca="1">OFFSET(Sprachen!A436,0,'Allg. Informationen'!$B$4-1,1,1)</f>
        <v>Nettoumlaufvermögen Kraftwerk</v>
      </c>
      <c r="C84" s="100" t="s">
        <v>24</v>
      </c>
      <c r="D84" s="642">
        <f>D82-D83</f>
        <v>0</v>
      </c>
      <c r="E84" s="360"/>
      <c r="F84" s="360"/>
      <c r="G84" s="360"/>
      <c r="H84" s="857" t="str">
        <f ca="1">OFFSET(Sprachen!A500,0,'Allg. Informationen'!$B$4-1,1,1)</f>
        <v>Gemäss der Richtlinie Punkt 3.2.2. ist das Nettoumlaufvermögen (Umlaufvermögen minus kurzfristiges, nicht verzinsliches Fremdkapital) für den Betrieb notwendig und kann im Gesuch berücksichtigt werden.</v>
      </c>
      <c r="I84" s="857"/>
      <c r="J84" s="857"/>
      <c r="K84" s="857"/>
      <c r="L84" s="857"/>
      <c r="M84" s="857"/>
      <c r="N84" s="857"/>
      <c r="O84" s="857"/>
      <c r="P84" s="857"/>
      <c r="Q84" s="812"/>
      <c r="R84" s="812"/>
      <c r="S84" s="812"/>
      <c r="T84" s="812"/>
      <c r="U84" s="812"/>
      <c r="V84" s="548"/>
      <c r="W84" s="300"/>
      <c r="X84" s="548"/>
      <c r="Y84" s="400"/>
      <c r="AA84" s="466">
        <f t="shared" si="11"/>
        <v>62</v>
      </c>
    </row>
    <row r="85" spans="1:27" x14ac:dyDescent="0.25">
      <c r="A85" s="139" t="str">
        <f t="shared" ca="1" si="10"/>
        <v>KW3 / 63</v>
      </c>
      <c r="B85" s="136" t="str">
        <f ca="1">OFFSET(Sprachen!A437,0,'Allg. Informationen'!$B$4-1,1,1)</f>
        <v>WACC</v>
      </c>
      <c r="C85" s="100" t="s">
        <v>4</v>
      </c>
      <c r="D85" s="172">
        <v>5.11E-2</v>
      </c>
      <c r="E85" s="371"/>
      <c r="F85" s="371"/>
      <c r="G85" s="371"/>
      <c r="H85" s="813"/>
      <c r="I85" s="878"/>
      <c r="J85" s="878"/>
      <c r="K85" s="878"/>
      <c r="L85" s="878"/>
      <c r="M85" s="878"/>
      <c r="N85" s="878"/>
      <c r="O85" s="878"/>
      <c r="P85" s="814"/>
      <c r="Q85" s="812"/>
      <c r="R85" s="812"/>
      <c r="S85" s="812"/>
      <c r="T85" s="812"/>
      <c r="U85" s="812"/>
      <c r="V85" s="548"/>
      <c r="W85" s="300"/>
      <c r="X85" s="548"/>
      <c r="Y85" s="400"/>
      <c r="AA85" s="466">
        <f t="shared" si="11"/>
        <v>63</v>
      </c>
    </row>
    <row r="86" spans="1:27" x14ac:dyDescent="0.25">
      <c r="A86" s="139" t="str">
        <f t="shared" ca="1" si="10"/>
        <v>KW3 / 64</v>
      </c>
      <c r="B86" s="136" t="str">
        <f ca="1">OFFSET(Sprachen!A438,0,'Allg. Informationen'!$B$4-1,1,1)</f>
        <v>Kalkulatorische Kapitalkosten</v>
      </c>
      <c r="C86" s="100" t="s">
        <v>24</v>
      </c>
      <c r="D86" s="642">
        <f>(D80+D81+D84)*D85</f>
        <v>0</v>
      </c>
      <c r="E86" s="360"/>
      <c r="F86" s="360"/>
      <c r="G86" s="360"/>
      <c r="H86" s="813"/>
      <c r="I86" s="878"/>
      <c r="J86" s="878"/>
      <c r="K86" s="878"/>
      <c r="L86" s="878"/>
      <c r="M86" s="878"/>
      <c r="N86" s="878"/>
      <c r="O86" s="878"/>
      <c r="P86" s="814"/>
      <c r="Q86" s="812"/>
      <c r="R86" s="812"/>
      <c r="S86" s="812"/>
      <c r="T86" s="812"/>
      <c r="U86" s="812"/>
      <c r="V86" s="548"/>
      <c r="W86" s="300"/>
      <c r="X86" s="548"/>
      <c r="Y86" s="400"/>
      <c r="AA86" s="466">
        <f t="shared" si="11"/>
        <v>64</v>
      </c>
    </row>
    <row r="87" spans="1:27" x14ac:dyDescent="0.25">
      <c r="A87" s="139" t="str">
        <f t="shared" ca="1" si="10"/>
        <v>KW3 / 65</v>
      </c>
      <c r="B87" s="136" t="str">
        <f ca="1">OFFSET(Sprachen!A439,0,'Allg. Informationen'!$B$4-1,1,1)</f>
        <v>Anrechenbare Kapitalkosten total</v>
      </c>
      <c r="C87" s="100" t="s">
        <v>24</v>
      </c>
      <c r="D87" s="642">
        <f>D86+D78</f>
        <v>0</v>
      </c>
      <c r="E87" s="360"/>
      <c r="F87" s="360"/>
      <c r="G87" s="360"/>
      <c r="H87" s="813"/>
      <c r="I87" s="878"/>
      <c r="J87" s="878"/>
      <c r="K87" s="878"/>
      <c r="L87" s="878"/>
      <c r="M87" s="878"/>
      <c r="N87" s="878"/>
      <c r="O87" s="878"/>
      <c r="P87" s="814"/>
      <c r="Q87" s="812"/>
      <c r="R87" s="812"/>
      <c r="S87" s="812"/>
      <c r="T87" s="812"/>
      <c r="U87" s="812"/>
      <c r="V87" s="541"/>
      <c r="W87" s="297"/>
      <c r="X87" s="541" t="s">
        <v>185</v>
      </c>
      <c r="Y87" s="551" t="s">
        <v>442</v>
      </c>
      <c r="AA87" s="466">
        <f t="shared" si="11"/>
        <v>65</v>
      </c>
    </row>
    <row r="88" spans="1:27" ht="15.6" x14ac:dyDescent="0.3">
      <c r="A88" s="146"/>
      <c r="B88" s="147"/>
      <c r="C88" s="147"/>
      <c r="D88" s="147"/>
      <c r="E88" s="147"/>
      <c r="F88" s="147"/>
      <c r="G88" s="147"/>
      <c r="H88" s="147"/>
      <c r="I88" s="147"/>
      <c r="J88" s="147"/>
      <c r="K88" s="147"/>
      <c r="L88" s="147"/>
      <c r="M88" s="147"/>
      <c r="N88" s="147"/>
      <c r="O88" s="147"/>
      <c r="P88" s="147"/>
      <c r="Q88" s="147"/>
      <c r="R88" s="147"/>
      <c r="S88" s="147"/>
      <c r="T88" s="147"/>
      <c r="U88" s="147"/>
      <c r="V88" s="147"/>
      <c r="W88" s="561"/>
      <c r="X88" s="147"/>
      <c r="Y88" s="147"/>
    </row>
    <row r="89" spans="1:27" ht="26.4" x14ac:dyDescent="0.25">
      <c r="A89" s="139"/>
      <c r="B89" s="148" t="str">
        <f ca="1">OFFSET(Sprachen!A440,0,'Allg. Informationen'!$B$4-1,1,1)</f>
        <v>B3. Abgaben und Steuern</v>
      </c>
      <c r="C89" s="100"/>
      <c r="D89" s="577"/>
      <c r="E89" s="372"/>
      <c r="F89" s="372"/>
      <c r="G89" s="372"/>
      <c r="H89" s="836" t="str">
        <f ca="1">L76</f>
        <v>Anmerkungen BFE</v>
      </c>
      <c r="I89" s="836"/>
      <c r="J89" s="836"/>
      <c r="K89" s="836"/>
      <c r="L89" s="836"/>
      <c r="M89" s="870" t="str">
        <f ca="1">Q76</f>
        <v>Bemerkungen Gesuchsteller</v>
      </c>
      <c r="N89" s="870"/>
      <c r="O89" s="870"/>
      <c r="P89" s="870"/>
      <c r="Q89" s="870"/>
      <c r="R89" s="870"/>
      <c r="S89" s="870"/>
      <c r="T89" s="870"/>
      <c r="U89" s="870"/>
      <c r="V89" s="450" t="str">
        <f ca="1">V76</f>
        <v>Prüfung auf Plausibilität</v>
      </c>
      <c r="W89" s="450" t="str">
        <f t="shared" ref="W89:Y89" ca="1" si="12">W76</f>
        <v>Bemerkungen Plausibilität</v>
      </c>
      <c r="X89" s="450" t="str">
        <f t="shared" ca="1" si="12"/>
        <v>Materielle Prüfung</v>
      </c>
      <c r="Y89" s="450" t="str">
        <f t="shared" ca="1" si="12"/>
        <v>Bemerkungen Materielle Prüfung</v>
      </c>
    </row>
    <row r="90" spans="1:27" ht="26.4" x14ac:dyDescent="0.25">
      <c r="A90" s="139" t="str">
        <f t="shared" ref="A90:A102" ca="1" si="13">CONCATENATE($A$2," / ",AA90)</f>
        <v>KW3 / 66</v>
      </c>
      <c r="B90" s="136" t="str">
        <f ca="1">OFFSET(Sprachen!A441,0,'Allg. Informationen'!$B$4-1,1,1)</f>
        <v>Entgangener Erlös für Gratis- und Vorzugsenergie</v>
      </c>
      <c r="C90" s="100" t="s">
        <v>24</v>
      </c>
      <c r="D90" s="196"/>
      <c r="E90" s="578"/>
      <c r="F90" s="578"/>
      <c r="G90" s="578"/>
      <c r="H90" s="869"/>
      <c r="I90" s="869"/>
      <c r="J90" s="869"/>
      <c r="K90" s="869"/>
      <c r="L90" s="869"/>
      <c r="M90" s="730"/>
      <c r="N90" s="730"/>
      <c r="O90" s="730"/>
      <c r="P90" s="730"/>
      <c r="Q90" s="730"/>
      <c r="R90" s="730"/>
      <c r="S90" s="730"/>
      <c r="T90" s="730"/>
      <c r="U90" s="730"/>
      <c r="V90" s="541"/>
      <c r="W90" s="297"/>
      <c r="X90" s="541" t="s">
        <v>185</v>
      </c>
      <c r="Y90" s="152"/>
      <c r="AA90" s="466">
        <f>AA87+1</f>
        <v>66</v>
      </c>
    </row>
    <row r="91" spans="1:27" ht="26.4" x14ac:dyDescent="0.25">
      <c r="A91" s="139" t="str">
        <f t="shared" ca="1" si="13"/>
        <v>KW3 / 67</v>
      </c>
      <c r="B91" s="136" t="str">
        <f ca="1">OFFSET(Sprachen!A442,0,'Allg. Informationen'!$B$4-1,1,1)</f>
        <v>Aufwand für Konzessionsleistungen</v>
      </c>
      <c r="C91" s="100" t="s">
        <v>24</v>
      </c>
      <c r="D91" s="196"/>
      <c r="E91" s="578"/>
      <c r="F91" s="578"/>
      <c r="G91" s="578"/>
      <c r="H91" s="869" t="str">
        <f ca="1">OFFSET(Sprachen!A501,0,'Allg. Informationen'!$B$4-1,1,1)</f>
        <v>Wird angerechnet.</v>
      </c>
      <c r="I91" s="869"/>
      <c r="J91" s="869"/>
      <c r="K91" s="869"/>
      <c r="L91" s="869"/>
      <c r="M91" s="730"/>
      <c r="N91" s="730"/>
      <c r="O91" s="730"/>
      <c r="P91" s="730"/>
      <c r="Q91" s="730"/>
      <c r="R91" s="730"/>
      <c r="S91" s="730"/>
      <c r="T91" s="730"/>
      <c r="U91" s="730"/>
      <c r="V91" s="541"/>
      <c r="W91" s="297"/>
      <c r="X91" s="541" t="s">
        <v>185</v>
      </c>
      <c r="Y91" s="152"/>
      <c r="AA91" s="466">
        <f t="shared" ref="AA91:AA99" si="14">AA90+1</f>
        <v>67</v>
      </c>
    </row>
    <row r="92" spans="1:27" ht="26.4" x14ac:dyDescent="0.25">
      <c r="A92" s="139" t="str">
        <f t="shared" ca="1" si="13"/>
        <v>KW3 / 68</v>
      </c>
      <c r="B92" s="136" t="str">
        <f ca="1">OFFSET(Sprachen!A443,0,'Allg. Informationen'!$B$4-1,1,1)</f>
        <v>Gewinnsteuer auf Stufe Partnerwerk</v>
      </c>
      <c r="C92" s="100" t="s">
        <v>24</v>
      </c>
      <c r="D92" s="196"/>
      <c r="E92" s="370"/>
      <c r="F92" s="370"/>
      <c r="G92" s="370"/>
      <c r="H92" s="869" t="str">
        <f ca="1">OFFSET(Sprachen!A502,0,'Allg. Informationen'!$B$4-1,1,1)</f>
        <v>Wird nicht angerechnet. Der Vollständigkeit halber aufgeführt.</v>
      </c>
      <c r="I92" s="869"/>
      <c r="J92" s="869"/>
      <c r="K92" s="869"/>
      <c r="L92" s="869"/>
      <c r="M92" s="730"/>
      <c r="N92" s="730"/>
      <c r="O92" s="730"/>
      <c r="P92" s="730"/>
      <c r="Q92" s="730"/>
      <c r="R92" s="730"/>
      <c r="S92" s="730"/>
      <c r="T92" s="730"/>
      <c r="U92" s="730"/>
      <c r="V92" s="541"/>
      <c r="W92" s="297"/>
      <c r="X92" s="541" t="s">
        <v>185</v>
      </c>
      <c r="Y92" s="152"/>
      <c r="AA92" s="466">
        <f t="shared" si="14"/>
        <v>68</v>
      </c>
    </row>
    <row r="93" spans="1:27" ht="49.5" customHeight="1" x14ac:dyDescent="0.25">
      <c r="A93" s="139" t="str">
        <f t="shared" ca="1" si="13"/>
        <v>KW3 / 69</v>
      </c>
      <c r="B93" s="136" t="str">
        <f ca="1">OFFSET(Sprachen!A444,0,'Allg. Informationen'!$B$4-1,1,1)</f>
        <v>anrechenbare Gewinnsteuer gemäss Art. 90 EnFV</v>
      </c>
      <c r="C93" s="100" t="s">
        <v>24</v>
      </c>
      <c r="D93" s="196"/>
      <c r="E93" s="578"/>
      <c r="F93" s="578"/>
      <c r="G93" s="578"/>
      <c r="H93" s="857" t="str">
        <f ca="1">OFFSET(Sprachen!A503,0,'Allg. Informationen'!$B$4-1,1,1)</f>
        <v>Falls Gewinnsteuer angerechnet werden soll, Begründung in Anhang darlegen, wieso trotz Differenz von Gestehungskosten und Marktpreisen ein effektiver Gewinn vorliegt.</v>
      </c>
      <c r="I93" s="857"/>
      <c r="J93" s="857"/>
      <c r="K93" s="857"/>
      <c r="L93" s="857"/>
      <c r="M93" s="730"/>
      <c r="N93" s="730"/>
      <c r="O93" s="730"/>
      <c r="P93" s="730"/>
      <c r="Q93" s="730"/>
      <c r="R93" s="730"/>
      <c r="S93" s="730"/>
      <c r="T93" s="730"/>
      <c r="U93" s="730"/>
      <c r="V93" s="541"/>
      <c r="W93" s="297"/>
      <c r="X93" s="541" t="s">
        <v>185</v>
      </c>
      <c r="Y93" s="152"/>
      <c r="AA93" s="466">
        <f t="shared" si="14"/>
        <v>69</v>
      </c>
    </row>
    <row r="94" spans="1:27" x14ac:dyDescent="0.25">
      <c r="A94" s="139" t="str">
        <f t="shared" ca="1" si="13"/>
        <v>KW3 / 70</v>
      </c>
      <c r="B94" s="136" t="str">
        <f ca="1">OFFSET(Sprachen!A445,0,'Allg. Informationen'!$B$4-1,1,1)</f>
        <v>Kapitalsteuern</v>
      </c>
      <c r="C94" s="100" t="s">
        <v>24</v>
      </c>
      <c r="D94" s="198"/>
      <c r="E94" s="370"/>
      <c r="F94" s="370"/>
      <c r="G94" s="370"/>
      <c r="H94" s="869"/>
      <c r="I94" s="869"/>
      <c r="J94" s="869"/>
      <c r="K94" s="869"/>
      <c r="L94" s="869"/>
      <c r="M94" s="730"/>
      <c r="N94" s="730"/>
      <c r="O94" s="730"/>
      <c r="P94" s="730"/>
      <c r="Q94" s="730"/>
      <c r="R94" s="730"/>
      <c r="S94" s="730"/>
      <c r="T94" s="730"/>
      <c r="U94" s="730"/>
      <c r="V94" s="541"/>
      <c r="W94" s="297"/>
      <c r="X94" s="541" t="s">
        <v>185</v>
      </c>
      <c r="Y94" s="152"/>
      <c r="AA94" s="466">
        <f t="shared" si="14"/>
        <v>70</v>
      </c>
    </row>
    <row r="95" spans="1:27" x14ac:dyDescent="0.25">
      <c r="A95" s="139" t="str">
        <f t="shared" ca="1" si="13"/>
        <v>KW3 / 71</v>
      </c>
      <c r="B95" s="136" t="str">
        <f ca="1">OFFSET(Sprachen!A446,0,'Allg. Informationen'!$B$4-1,1,1)</f>
        <v>weitere anrechenbare Steuern</v>
      </c>
      <c r="C95" s="100" t="s">
        <v>24</v>
      </c>
      <c r="D95" s="196"/>
      <c r="E95" s="578"/>
      <c r="F95" s="578"/>
      <c r="G95" s="578"/>
      <c r="H95" s="874" t="str">
        <f ca="1">OFFSET(Sprachen!A504,0,'Allg. Informationen'!$B$4-1,1,1)</f>
        <v>Liegenschaftssteuer. Sonstige Steuern.</v>
      </c>
      <c r="I95" s="874"/>
      <c r="J95" s="874"/>
      <c r="K95" s="874"/>
      <c r="L95" s="874"/>
      <c r="M95" s="730"/>
      <c r="N95" s="730"/>
      <c r="O95" s="730"/>
      <c r="P95" s="730"/>
      <c r="Q95" s="730"/>
      <c r="R95" s="730"/>
      <c r="S95" s="730"/>
      <c r="T95" s="730"/>
      <c r="U95" s="730"/>
      <c r="V95" s="541"/>
      <c r="W95" s="297"/>
      <c r="X95" s="541" t="s">
        <v>185</v>
      </c>
      <c r="Y95" s="152"/>
      <c r="AA95" s="466">
        <f t="shared" si="14"/>
        <v>71</v>
      </c>
    </row>
    <row r="96" spans="1:27" ht="26.4" x14ac:dyDescent="0.25">
      <c r="A96" s="139" t="str">
        <f t="shared" ca="1" si="13"/>
        <v>KW3 / 72</v>
      </c>
      <c r="B96" s="136" t="str">
        <f ca="1">OFFSET(Sprachen!A447,0,'Allg. Informationen'!$B$4-1,1,1)</f>
        <v>Wasserzinsen (inkl. Wasserwerksteuern und andere äquivalente Abgaben)</v>
      </c>
      <c r="C96" s="100" t="s">
        <v>24</v>
      </c>
      <c r="D96" s="196"/>
      <c r="E96" s="370"/>
      <c r="F96" s="370"/>
      <c r="G96" s="370"/>
      <c r="H96" s="869"/>
      <c r="I96" s="869"/>
      <c r="J96" s="869"/>
      <c r="K96" s="869"/>
      <c r="L96" s="869"/>
      <c r="M96" s="730"/>
      <c r="N96" s="730"/>
      <c r="O96" s="730"/>
      <c r="P96" s="730"/>
      <c r="Q96" s="730"/>
      <c r="R96" s="730"/>
      <c r="S96" s="730"/>
      <c r="T96" s="730"/>
      <c r="U96" s="730"/>
      <c r="V96" s="541"/>
      <c r="W96" s="297"/>
      <c r="X96" s="541" t="s">
        <v>185</v>
      </c>
      <c r="Y96" s="152"/>
      <c r="AA96" s="466">
        <f t="shared" si="14"/>
        <v>72</v>
      </c>
    </row>
    <row r="97" spans="1:27" x14ac:dyDescent="0.25">
      <c r="A97" s="139" t="str">
        <f t="shared" ca="1" si="13"/>
        <v>KW3 / 73</v>
      </c>
      <c r="B97" s="136" t="str">
        <f ca="1">OFFSET(Sprachen!A448,0,'Allg. Informationen'!$B$4-1,1,1)</f>
        <v>Abgaben und Steuern Total</v>
      </c>
      <c r="C97" s="100" t="s">
        <v>24</v>
      </c>
      <c r="D97" s="641">
        <f>D90+D91+D93+D94+D95+D96</f>
        <v>0</v>
      </c>
      <c r="E97" s="373"/>
      <c r="F97" s="373"/>
      <c r="G97" s="373"/>
      <c r="H97" s="906"/>
      <c r="I97" s="906"/>
      <c r="J97" s="906"/>
      <c r="K97" s="906"/>
      <c r="L97" s="906"/>
      <c r="M97" s="730"/>
      <c r="N97" s="730"/>
      <c r="O97" s="730"/>
      <c r="P97" s="730"/>
      <c r="Q97" s="730"/>
      <c r="R97" s="730"/>
      <c r="S97" s="730"/>
      <c r="T97" s="730"/>
      <c r="U97" s="730"/>
      <c r="V97" s="579"/>
      <c r="W97" s="580"/>
      <c r="X97" s="579"/>
      <c r="Y97" s="579"/>
      <c r="AA97" s="466">
        <f t="shared" si="14"/>
        <v>73</v>
      </c>
    </row>
    <row r="98" spans="1:27" x14ac:dyDescent="0.25">
      <c r="A98" s="139" t="str">
        <f t="shared" ca="1" si="13"/>
        <v>KW3 / 74</v>
      </c>
      <c r="B98" s="136" t="str">
        <f ca="1">OFFSET(Sprachen!A449,0,'Allg. Informationen'!$B$4-1,1,1)</f>
        <v>Jahresgewinn</v>
      </c>
      <c r="C98" s="100" t="s">
        <v>24</v>
      </c>
      <c r="D98" s="196"/>
      <c r="E98" s="581"/>
      <c r="F98" s="581"/>
      <c r="G98" s="581"/>
      <c r="H98" s="874" t="str">
        <f ca="1">OFFSET(Sprachen!A505,0,'Allg. Informationen'!$B$4-1,1,1)</f>
        <v>Wird nicht angerechnet. Der Vollständigkeit halber aufgeführt.</v>
      </c>
      <c r="I98" s="874"/>
      <c r="J98" s="874"/>
      <c r="K98" s="874"/>
      <c r="L98" s="874"/>
      <c r="M98" s="730"/>
      <c r="N98" s="730"/>
      <c r="O98" s="730"/>
      <c r="P98" s="730"/>
      <c r="Q98" s="730"/>
      <c r="R98" s="730"/>
      <c r="S98" s="730"/>
      <c r="T98" s="730"/>
      <c r="U98" s="730"/>
      <c r="V98" s="541"/>
      <c r="W98" s="297"/>
      <c r="X98" s="541" t="s">
        <v>185</v>
      </c>
      <c r="Y98" s="152"/>
      <c r="AA98" s="466">
        <f t="shared" si="14"/>
        <v>74</v>
      </c>
    </row>
    <row r="99" spans="1:27" x14ac:dyDescent="0.25">
      <c r="A99" s="139" t="str">
        <f t="shared" ca="1" si="13"/>
        <v>KW3 / 75</v>
      </c>
      <c r="B99" s="136" t="str">
        <f ca="1">OFFSET(Sprachen!A450,0,'Allg. Informationen'!$B$4-1,1,1)</f>
        <v>Anrechenbare Gestehungskosten total</v>
      </c>
      <c r="C99" s="100" t="s">
        <v>24</v>
      </c>
      <c r="D99" s="639">
        <f ca="1">D74+D87+D97</f>
        <v>0</v>
      </c>
      <c r="E99" s="374"/>
      <c r="F99" s="374"/>
      <c r="G99" s="374"/>
      <c r="H99" s="869"/>
      <c r="I99" s="869"/>
      <c r="J99" s="869"/>
      <c r="K99" s="869"/>
      <c r="L99" s="869"/>
      <c r="M99" s="730"/>
      <c r="N99" s="730"/>
      <c r="O99" s="730"/>
      <c r="P99" s="730"/>
      <c r="Q99" s="730"/>
      <c r="R99" s="730"/>
      <c r="S99" s="730"/>
      <c r="T99" s="730"/>
      <c r="U99" s="730"/>
      <c r="V99" s="579"/>
      <c r="W99" s="580"/>
      <c r="X99" s="579"/>
      <c r="Y99" s="579"/>
      <c r="AA99" s="466">
        <f t="shared" si="14"/>
        <v>75</v>
      </c>
    </row>
    <row r="100" spans="1:27" x14ac:dyDescent="0.25">
      <c r="A100" s="139" t="str">
        <f t="shared" ca="1" si="13"/>
        <v>KW3 / 76</v>
      </c>
      <c r="B100" s="136" t="str">
        <f ca="1">OFFSET(Sprachen!A451,0,'Allg. Informationen'!$B$4-1,1,1)</f>
        <v>Spezifische Gestehungskosten total</v>
      </c>
      <c r="C100" s="156" t="s">
        <v>39</v>
      </c>
      <c r="D100" s="640">
        <f ca="1">IFERROR(D99*100/(D36*1000000),0)</f>
        <v>0</v>
      </c>
      <c r="E100" s="375"/>
      <c r="F100" s="375"/>
      <c r="G100" s="375"/>
      <c r="H100" s="869"/>
      <c r="I100" s="869"/>
      <c r="J100" s="869"/>
      <c r="K100" s="869"/>
      <c r="L100" s="869"/>
      <c r="M100" s="730"/>
      <c r="N100" s="730"/>
      <c r="O100" s="730"/>
      <c r="P100" s="730"/>
      <c r="Q100" s="730"/>
      <c r="R100" s="730"/>
      <c r="S100" s="730"/>
      <c r="T100" s="730"/>
      <c r="U100" s="730"/>
      <c r="V100" s="541"/>
      <c r="W100" s="297"/>
      <c r="X100" s="541" t="s">
        <v>185</v>
      </c>
      <c r="Y100" s="551" t="s">
        <v>442</v>
      </c>
      <c r="AA100" s="466">
        <f>AA99+1</f>
        <v>76</v>
      </c>
    </row>
    <row r="101" spans="1:27" ht="15.75" hidden="1" customHeight="1" x14ac:dyDescent="0.25">
      <c r="A101" s="139" t="str">
        <f t="shared" ca="1" si="13"/>
        <v>KW3 / 76-G</v>
      </c>
      <c r="B101" s="136" t="str">
        <f ca="1">OFFSET(Sprachen!A452,0,'Allg. Informationen'!$B$4-1,1,1)</f>
        <v>Spezifische Gestehungskosten total</v>
      </c>
      <c r="C101" s="156" t="s">
        <v>39</v>
      </c>
      <c r="D101" s="435"/>
      <c r="E101" s="434"/>
      <c r="F101" s="434"/>
      <c r="G101" s="434"/>
      <c r="H101" s="869"/>
      <c r="I101" s="869"/>
      <c r="J101" s="869"/>
      <c r="K101" s="869"/>
      <c r="L101" s="869"/>
      <c r="M101" s="730"/>
      <c r="N101" s="730"/>
      <c r="O101" s="730"/>
      <c r="P101" s="730"/>
      <c r="Q101" s="730"/>
      <c r="R101" s="730"/>
      <c r="S101" s="730"/>
      <c r="T101" s="730"/>
      <c r="U101" s="730"/>
      <c r="V101" s="541"/>
      <c r="W101" s="582"/>
      <c r="X101" s="541"/>
      <c r="Y101" s="551"/>
      <c r="AA101" s="424" t="s">
        <v>545</v>
      </c>
    </row>
    <row r="102" spans="1:27" x14ac:dyDescent="0.25">
      <c r="A102" s="139" t="str">
        <f t="shared" ca="1" si="13"/>
        <v>KW3 / 77</v>
      </c>
      <c r="B102" s="136" t="str">
        <f ca="1">OFFSET(Sprachen!A453,0,'Allg. Informationen'!$B$4-1,1,1)</f>
        <v>Gestehungskosten Anteil Gesuchsteller</v>
      </c>
      <c r="C102" s="156" t="s">
        <v>24</v>
      </c>
      <c r="D102" s="174">
        <f ca="1">D99*D40</f>
        <v>0</v>
      </c>
      <c r="E102" s="376"/>
      <c r="F102" s="376"/>
      <c r="G102" s="376"/>
      <c r="H102" s="869"/>
      <c r="I102" s="869"/>
      <c r="J102" s="869"/>
      <c r="K102" s="869"/>
      <c r="L102" s="869"/>
      <c r="M102" s="730"/>
      <c r="N102" s="730"/>
      <c r="O102" s="730"/>
      <c r="P102" s="730"/>
      <c r="Q102" s="730"/>
      <c r="R102" s="730"/>
      <c r="S102" s="730"/>
      <c r="T102" s="730"/>
      <c r="U102" s="730"/>
      <c r="V102" s="548"/>
      <c r="W102" s="300"/>
      <c r="X102" s="548"/>
      <c r="Y102" s="548"/>
      <c r="AA102" s="466">
        <f>AA100+1</f>
        <v>77</v>
      </c>
    </row>
    <row r="103" spans="1:27" x14ac:dyDescent="0.25">
      <c r="A103" s="679"/>
      <c r="B103" s="583"/>
      <c r="C103" s="433"/>
      <c r="D103" s="466"/>
      <c r="E103" s="466"/>
      <c r="F103" s="466"/>
      <c r="G103" s="466"/>
      <c r="H103" s="466"/>
      <c r="I103" s="466"/>
    </row>
    <row r="104" spans="1:27" ht="15.6" x14ac:dyDescent="0.3">
      <c r="A104" s="181"/>
      <c r="B104" s="182"/>
      <c r="C104" s="182"/>
      <c r="D104" s="183"/>
      <c r="E104" s="175"/>
      <c r="F104" s="175"/>
      <c r="G104" s="175"/>
      <c r="H104" s="584"/>
      <c r="I104" s="584"/>
      <c r="J104" s="584"/>
      <c r="K104" s="584"/>
      <c r="L104" s="584"/>
      <c r="M104" s="584"/>
      <c r="N104" s="584"/>
      <c r="O104" s="584"/>
      <c r="P104" s="584"/>
      <c r="Q104" s="584"/>
      <c r="R104" s="584"/>
    </row>
    <row r="105" spans="1:27" ht="17.399999999999999" x14ac:dyDescent="0.25">
      <c r="A105" s="176" t="str">
        <f ca="1">OFFSET(Sprachen!A454,0,'Allg. Informationen'!$B$4-1,1,1)</f>
        <v>C. Angaben zu Erlösen</v>
      </c>
      <c r="B105" s="176"/>
      <c r="C105" s="100"/>
      <c r="D105" s="100"/>
      <c r="E105" s="356"/>
      <c r="F105" s="356"/>
      <c r="G105" s="356"/>
      <c r="H105" s="177"/>
      <c r="I105" s="177"/>
      <c r="J105" s="585"/>
      <c r="K105" s="584"/>
      <c r="L105" s="584"/>
      <c r="M105" s="586"/>
      <c r="N105" s="584"/>
      <c r="O105" s="584"/>
      <c r="P105" s="584"/>
      <c r="Q105" s="584"/>
      <c r="R105" s="584"/>
    </row>
    <row r="106" spans="1:27" x14ac:dyDescent="0.25">
      <c r="A106" s="139" t="str">
        <f ca="1">CONCATENATE($A$2," / ",AA106)</f>
        <v>KW3 / 78</v>
      </c>
      <c r="B106" s="100" t="str">
        <f ca="1">OFFSET(Sprachen!A467,0,'Allg. Informationen'!$B$4-1,1,1)</f>
        <v>Referenzmarkterlös  [CHF]</v>
      </c>
      <c r="C106" s="100" t="s">
        <v>24</v>
      </c>
      <c r="D106" s="389">
        <f ca="1">D124</f>
        <v>0</v>
      </c>
      <c r="E106" s="381"/>
      <c r="F106" s="381"/>
      <c r="G106" s="381"/>
      <c r="H106" s="13"/>
      <c r="M106" s="587"/>
      <c r="AA106" s="466">
        <f>AA102+1</f>
        <v>78</v>
      </c>
    </row>
    <row r="107" spans="1:27" x14ac:dyDescent="0.25">
      <c r="A107" s="139" t="str">
        <f ca="1">CONCATENATE($A$2," / ",AA107)</f>
        <v>KW3 / 79</v>
      </c>
      <c r="B107" s="100" t="str">
        <f ca="1">OFFSET(Sprachen!A456,0,'Allg. Informationen'!$B$4-1,1,1)</f>
        <v>Spezifischer Referenzmarkterlös</v>
      </c>
      <c r="C107" s="100" t="s">
        <v>39</v>
      </c>
      <c r="D107" s="390">
        <f ca="1">IFERROR(D124*100/(D36*10^6),0)</f>
        <v>0</v>
      </c>
      <c r="E107" s="382"/>
      <c r="F107" s="382"/>
      <c r="G107" s="382"/>
      <c r="AA107" s="466">
        <f>AA106+1</f>
        <v>79</v>
      </c>
    </row>
    <row r="108" spans="1:27" hidden="1" x14ac:dyDescent="0.25">
      <c r="A108" s="139" t="str">
        <f ca="1">CONCATENATE($A$2," / ",AA108)</f>
        <v>KW3 / 79-G</v>
      </c>
      <c r="B108" s="100" t="str">
        <f ca="1">OFFSET(Sprachen!A457,0,'Allg. Informationen'!$B$4-1,1,1)</f>
        <v>Spezifischer Referenzmarkterlös</v>
      </c>
      <c r="C108" s="100" t="s">
        <v>39</v>
      </c>
      <c r="D108" s="425"/>
      <c r="E108" s="382"/>
      <c r="F108" s="382"/>
      <c r="G108" s="382"/>
      <c r="AA108" s="424" t="s">
        <v>539</v>
      </c>
    </row>
    <row r="109" spans="1:27" x14ac:dyDescent="0.25">
      <c r="A109" s="139" t="str">
        <f ca="1">CONCATENATE($A$2," / ",AA109)</f>
        <v>KW3 / 80</v>
      </c>
      <c r="B109" s="100" t="str">
        <f ca="1">OFFSET(Sprachen!A458,0,'Allg. Informationen'!$B$4-1,1,1)</f>
        <v>Erlös Anteil Gesuchsteller</v>
      </c>
      <c r="C109" s="156" t="s">
        <v>24</v>
      </c>
      <c r="D109" s="389">
        <f ca="1">D106*D40</f>
        <v>0</v>
      </c>
      <c r="E109" s="382"/>
      <c r="F109" s="382"/>
      <c r="G109" s="382"/>
      <c r="AA109" s="466">
        <v>80</v>
      </c>
    </row>
    <row r="110" spans="1:27" ht="15.6" x14ac:dyDescent="0.3">
      <c r="A110" s="181"/>
      <c r="B110" s="182"/>
      <c r="C110" s="182"/>
      <c r="D110" s="183"/>
      <c r="E110" s="178"/>
      <c r="F110" s="178"/>
      <c r="G110" s="178"/>
      <c r="H110" s="179"/>
      <c r="I110" s="131"/>
      <c r="J110" s="131"/>
      <c r="K110" s="131"/>
      <c r="L110" s="131"/>
      <c r="M110" s="131"/>
      <c r="N110" s="131"/>
      <c r="O110" s="131"/>
      <c r="P110" s="131"/>
      <c r="Q110" s="131"/>
    </row>
    <row r="111" spans="1:27" ht="17.399999999999999" x14ac:dyDescent="0.25">
      <c r="A111" s="665" t="str">
        <f ca="1">OFFSET(Sprachen!A459,0,'Allg. Informationen'!$B$4-1,1,1)</f>
        <v>D. Angaben zu den ungedeckten Gestehungskosten</v>
      </c>
      <c r="C111" s="159"/>
      <c r="D111" s="666"/>
      <c r="E111" s="356"/>
      <c r="F111" s="356"/>
      <c r="G111" s="356"/>
    </row>
    <row r="112" spans="1:27" x14ac:dyDescent="0.25">
      <c r="A112" s="139" t="str">
        <f ca="1">CONCATENATE($A$2," / ",AA112)</f>
        <v>KW3 / 81</v>
      </c>
      <c r="B112" s="100" t="str">
        <f ca="1">OFFSET(Sprachen!A460,0,'Allg. Informationen'!$B$4-1,1,1)</f>
        <v>ungedeckte Gestehungskosten</v>
      </c>
      <c r="C112" s="100" t="s">
        <v>24</v>
      </c>
      <c r="D112" s="174">
        <f ca="1">D99-D106</f>
        <v>0</v>
      </c>
      <c r="E112" s="383"/>
      <c r="F112" s="383"/>
      <c r="G112" s="383"/>
      <c r="AA112" s="466">
        <f>AA109+1</f>
        <v>81</v>
      </c>
    </row>
    <row r="113" spans="1:27" x14ac:dyDescent="0.25">
      <c r="A113" s="139" t="str">
        <f ca="1">CONCATENATE($A$2," / ",AA113)</f>
        <v>KW3 / 82</v>
      </c>
      <c r="B113" s="100" t="str">
        <f ca="1">OFFSET(Sprachen!A461,0,'Allg. Informationen'!$B$4-1,1,1)</f>
        <v>Spezifische ungedeckte Gestehungskosten</v>
      </c>
      <c r="C113" s="100" t="s">
        <v>39</v>
      </c>
      <c r="D113" s="390">
        <f ca="1">D100-D107</f>
        <v>0</v>
      </c>
      <c r="E113" s="375"/>
      <c r="F113" s="375"/>
      <c r="G113" s="375"/>
      <c r="I113" s="180"/>
      <c r="AA113" s="466">
        <f>AA112+1</f>
        <v>82</v>
      </c>
    </row>
    <row r="114" spans="1:27" x14ac:dyDescent="0.25">
      <c r="A114" s="139" t="str">
        <f ca="1">CONCATENATE($A$2," / ",AA114)</f>
        <v>KW3 / 83</v>
      </c>
      <c r="B114" s="100" t="str">
        <f ca="1">OFFSET(Sprachen!A462,0,'Allg. Informationen'!$B$4-1,1,1)</f>
        <v>Spez. ungedeckte Gestehungskosten gekürzt</v>
      </c>
      <c r="C114" s="100" t="s">
        <v>39</v>
      </c>
      <c r="D114" s="390">
        <f ca="1">MIN(1,D113)</f>
        <v>0</v>
      </c>
      <c r="E114" s="375"/>
      <c r="F114" s="375"/>
      <c r="G114" s="375"/>
      <c r="I114" s="180"/>
      <c r="Q114" s="584"/>
      <c r="AA114" s="466">
        <f>AA113+1</f>
        <v>83</v>
      </c>
    </row>
    <row r="115" spans="1:27" ht="28.5" customHeight="1" x14ac:dyDescent="0.3">
      <c r="A115" s="139" t="str">
        <f ca="1">CONCATENATE($A$2," / ",AA115)</f>
        <v>KW3 / 84</v>
      </c>
      <c r="B115" s="136" t="str">
        <f ca="1">OFFSET(Sprachen!A463,0,'Allg. Informationen'!$B$4-1,1,1)</f>
        <v>ungedeckte Gestehungskosten Anteil Gesuchsteller</v>
      </c>
      <c r="C115" s="100" t="s">
        <v>24</v>
      </c>
      <c r="D115" s="173">
        <f ca="1">D102-D109</f>
        <v>0</v>
      </c>
      <c r="E115" s="374"/>
      <c r="F115" s="374"/>
      <c r="G115" s="374"/>
      <c r="H115" s="131"/>
      <c r="I115" s="131"/>
      <c r="J115" s="131"/>
      <c r="K115" s="131"/>
      <c r="L115" s="131"/>
      <c r="M115" s="131"/>
      <c r="N115" s="131"/>
      <c r="O115" s="131"/>
      <c r="P115" s="131"/>
      <c r="Q115" s="588"/>
      <c r="R115" s="131"/>
      <c r="S115" s="131"/>
      <c r="AA115" s="466">
        <f>AA114+1</f>
        <v>84</v>
      </c>
    </row>
    <row r="116" spans="1:27" ht="15.6" x14ac:dyDescent="0.3">
      <c r="A116" s="181"/>
      <c r="B116" s="182"/>
      <c r="C116" s="182"/>
      <c r="D116" s="182"/>
      <c r="E116" s="178"/>
      <c r="F116" s="178"/>
      <c r="G116" s="178"/>
      <c r="H116" s="182"/>
      <c r="I116" s="182"/>
      <c r="J116" s="182"/>
      <c r="K116" s="182"/>
      <c r="L116" s="182"/>
      <c r="M116" s="182"/>
      <c r="N116" s="182"/>
      <c r="O116" s="182"/>
      <c r="P116" s="182"/>
      <c r="Q116" s="183"/>
      <c r="R116" s="131"/>
      <c r="S116" s="131"/>
    </row>
    <row r="117" spans="1:27" ht="17.399999999999999" x14ac:dyDescent="0.3">
      <c r="A117" s="184" t="str">
        <f ca="1">OFFSET(Sprachen!A464,0,'Allg. Informationen'!$B$4-1,1,1)</f>
        <v>E. Referenzmarkterlös</v>
      </c>
      <c r="C117" s="589"/>
      <c r="D117" s="589"/>
      <c r="E117" s="590"/>
      <c r="F117" s="590"/>
      <c r="G117" s="590"/>
      <c r="H117" s="907" t="str">
        <f ca="1">H89</f>
        <v>Anmerkungen BFE</v>
      </c>
      <c r="I117" s="879"/>
      <c r="J117" s="879"/>
      <c r="K117" s="879"/>
      <c r="L117" s="879"/>
      <c r="M117" s="879" t="str">
        <f ca="1">M89</f>
        <v>Bemerkungen Gesuchsteller</v>
      </c>
      <c r="N117" s="879"/>
      <c r="O117" s="879"/>
      <c r="P117" s="879"/>
      <c r="Q117" s="879"/>
      <c r="R117" s="131"/>
      <c r="S117" s="163"/>
    </row>
    <row r="118" spans="1:27" ht="15.6" x14ac:dyDescent="0.3">
      <c r="A118" s="139" t="str">
        <f t="shared" ref="A118:A124" ca="1" si="15">CONCATENATE($A$2," / ",AA118)</f>
        <v>KW3 / 85</v>
      </c>
      <c r="B118" s="591" t="str">
        <f ca="1">OFFSET(Sprachen!A465,0,'Allg. Informationen'!$B$4-1,1,1)</f>
        <v xml:space="preserve">Strompreise bei EEX herungergeladen am: </v>
      </c>
      <c r="C118" s="185">
        <v>44615</v>
      </c>
      <c r="D118" s="378">
        <v>0.45833333333333331</v>
      </c>
      <c r="E118" s="384"/>
      <c r="F118" s="384"/>
      <c r="G118" s="384"/>
      <c r="H118" s="856"/>
      <c r="I118" s="869"/>
      <c r="J118" s="869"/>
      <c r="K118" s="869"/>
      <c r="L118" s="869"/>
      <c r="M118" s="871"/>
      <c r="N118" s="872"/>
      <c r="O118" s="872"/>
      <c r="P118" s="872"/>
      <c r="Q118" s="873"/>
      <c r="R118" s="131"/>
      <c r="S118" s="131"/>
      <c r="AA118" s="466">
        <f>AA115+1</f>
        <v>85</v>
      </c>
    </row>
    <row r="119" spans="1:27" ht="15.6" x14ac:dyDescent="0.3">
      <c r="A119" s="139" t="str">
        <f t="shared" ca="1" si="15"/>
        <v>KW3 / 86</v>
      </c>
      <c r="B119" s="186" t="str">
        <f ca="1">OFFSET(Sprachen!A466,0,'Allg. Informationen'!$B$4-1,1,1)</f>
        <v>Jahr</v>
      </c>
      <c r="C119" s="904">
        <f ca="1">IFERROR(IF($D$5="Nein/Non/No","-",INDIRECT(CONCATENATE(E_prod_Eingabe!A2,"!")&amp;CONCATENATE(MID("CDEFGHIJKLMNOPQRSTUVWXYZ",HLOOKUP($A$2,E_prod_Eingabe!$C$5:$AS$6,2,FALSE),1),"8"))),"")</f>
        <v>0</v>
      </c>
      <c r="D119" s="905"/>
      <c r="E119" s="385"/>
      <c r="F119" s="385"/>
      <c r="G119" s="385"/>
      <c r="H119" s="856"/>
      <c r="I119" s="869"/>
      <c r="J119" s="869"/>
      <c r="K119" s="869"/>
      <c r="L119" s="869"/>
      <c r="M119" s="871"/>
      <c r="N119" s="872"/>
      <c r="O119" s="872"/>
      <c r="P119" s="872"/>
      <c r="Q119" s="873"/>
      <c r="R119" s="131"/>
      <c r="S119" s="131"/>
      <c r="AA119" s="466">
        <f t="shared" ref="AA119:AA124" si="16">AA118+1</f>
        <v>86</v>
      </c>
    </row>
    <row r="120" spans="1:27" ht="15.6" x14ac:dyDescent="0.3">
      <c r="A120" s="139" t="str">
        <f t="shared" ca="1" si="15"/>
        <v>KW3 / 87</v>
      </c>
      <c r="B120" s="187" t="str">
        <f ca="1">OFFSET(Sprachen!A467,0,'Allg. Informationen'!$B$4-1,1,1)</f>
        <v>Referenzmarkterlös  [CHF]</v>
      </c>
      <c r="C120" s="638" t="s">
        <v>24</v>
      </c>
      <c r="D120" s="379" t="s">
        <v>82</v>
      </c>
      <c r="E120" s="377"/>
      <c r="F120" s="377"/>
      <c r="G120" s="377"/>
      <c r="H120" s="380" t="str">
        <f ca="1">OFFSET(Sprachen!A336,0,'Allg. Informationen'!$B$4-1,1,1)</f>
        <v>Zentrale 1</v>
      </c>
      <c r="I120" s="186" t="str">
        <f ca="1">OFFSET(Sprachen!A337,0,'Allg. Informationen'!$B$4-1,1,1)</f>
        <v>Zentrale 2</v>
      </c>
      <c r="J120" s="592" t="str">
        <f ca="1">OFFSET(Sprachen!A338,0,'Allg. Informationen'!$B$4-1,1,1)</f>
        <v>Zentrale 3</v>
      </c>
      <c r="K120" s="592" t="str">
        <f ca="1">OFFSET(Sprachen!A339,0,'Allg. Informationen'!$B$4-1,1,1)</f>
        <v>Zentrale 4</v>
      </c>
      <c r="L120" s="592" t="str">
        <f ca="1">OFFSET(Sprachen!A340,0,'Allg. Informationen'!$B$4-1,1,1)</f>
        <v>Zentrale 5</v>
      </c>
      <c r="M120" s="592" t="str">
        <f ca="1">OFFSET(Sprachen!A341,0,'Allg. Informationen'!$B$4-1,1,1)</f>
        <v>Zentrale 6</v>
      </c>
      <c r="N120" s="592" t="str">
        <f ca="1">OFFSET(Sprachen!A342,0,'Allg. Informationen'!$B$4-1,1,1)</f>
        <v>Zentrale 7</v>
      </c>
      <c r="O120" s="592" t="str">
        <f ca="1">OFFSET(Sprachen!A343,0,'Allg. Informationen'!$B$4-1,1,1)</f>
        <v>Zentrale 8</v>
      </c>
      <c r="P120" s="592" t="str">
        <f ca="1">OFFSET(Sprachen!A344,0,'Allg. Informationen'!$B$4-1,1,1)</f>
        <v>Zentrale 9</v>
      </c>
      <c r="Q120" s="592" t="str">
        <f ca="1">OFFSET(Sprachen!A345,0,'Allg. Informationen'!$B$4-1,1,1)</f>
        <v>Zentrale 10</v>
      </c>
      <c r="R120" s="131"/>
      <c r="S120" s="131"/>
      <c r="AA120" s="466">
        <f t="shared" si="16"/>
        <v>87</v>
      </c>
    </row>
    <row r="121" spans="1:27" ht="15.6" x14ac:dyDescent="0.3">
      <c r="A121" s="139" t="str">
        <f t="shared" ca="1" si="15"/>
        <v>KW3 / 88</v>
      </c>
      <c r="B121" s="188" t="str">
        <f ca="1">OFFSET(Sprachen!A468,0,'Allg. Informationen'!$B$4-1,1,1)</f>
        <v>alle Zentralen</v>
      </c>
      <c r="C121" s="189"/>
      <c r="D121" s="593">
        <f ca="1">+SUM(H121:Q121)</f>
        <v>0</v>
      </c>
      <c r="E121" s="594"/>
      <c r="F121" s="594"/>
      <c r="G121" s="594"/>
      <c r="H121" s="595">
        <f ca="1">IFERROR(IF($D$5="Nein/Non/No","-",VLOOKUP(H$120,E_prod_Eingabe!$A$33:$AA$42,HLOOKUP($A$2,E_prod_Eingabe!$C$5:$AS$6,2,FALSE)+2,FALSE)),"")</f>
        <v>0</v>
      </c>
      <c r="I121" s="595">
        <f ca="1">IFERROR(IF($D$5="Nein/Non/No","-",VLOOKUP(I$120,E_prod_Eingabe!$A$33:$AA$42,HLOOKUP($A$2,E_prod_Eingabe!$C$5:$AS$6,2,FALSE)+2,FALSE)),"")</f>
        <v>0</v>
      </c>
      <c r="J121" s="595">
        <f ca="1">IFERROR(IF($D$5="Nein/Non/No","-",VLOOKUP(J$120,E_prod_Eingabe!$A$33:$AA$42,HLOOKUP($A$2,E_prod_Eingabe!$C$5:$AS$6,2,FALSE)+2,FALSE)),"")</f>
        <v>0</v>
      </c>
      <c r="K121" s="595">
        <f ca="1">IFERROR(IF($D$5="Nein/Non/No","-",VLOOKUP(K$120,E_prod_Eingabe!$A$33:$AA$42,HLOOKUP($A$2,E_prod_Eingabe!$C$5:$AS$6,2,FALSE)+2,FALSE)),"")</f>
        <v>0</v>
      </c>
      <c r="L121" s="595">
        <f ca="1">IFERROR(IF($D$5="Nein/Non/No","-",VLOOKUP(L$120,E_prod_Eingabe!$A$33:$AA$42,HLOOKUP($A$2,E_prod_Eingabe!$C$5:$AS$6,2,FALSE)+2,FALSE)),"")</f>
        <v>0</v>
      </c>
      <c r="M121" s="595">
        <f ca="1">IFERROR(IF($D$5="Nein/Non/No","-",VLOOKUP(M$120,E_prod_Eingabe!$A$33:$AA$42,HLOOKUP($A$2,E_prod_Eingabe!$C$5:$AS$6,2,FALSE)+2,FALSE)),"")</f>
        <v>0</v>
      </c>
      <c r="N121" s="595">
        <f ca="1">IFERROR(IF($D$5="Nein/Non/No","-",VLOOKUP(N$120,E_prod_Eingabe!$A$33:$AA$42,HLOOKUP($A$2,E_prod_Eingabe!$C$5:$AS$6,2,FALSE)+2,FALSE)),"")</f>
        <v>0</v>
      </c>
      <c r="O121" s="595">
        <f ca="1">IFERROR(IF($D$5="Nein/Non/No","-",VLOOKUP(O$120,E_prod_Eingabe!$A$33:$AA$42,HLOOKUP($A$2,E_prod_Eingabe!$C$5:$AS$6,2,FALSE)+2,FALSE)),"")</f>
        <v>0</v>
      </c>
      <c r="P121" s="595">
        <f ca="1">IFERROR(IF($D$5="Nein/Non/No","-",VLOOKUP(P$120,E_prod_Eingabe!$A$33:$AA$42,HLOOKUP($A$2,E_prod_Eingabe!$C$5:$AS$6,2,FALSE)+2,FALSE)),"")</f>
        <v>0</v>
      </c>
      <c r="Q121" s="595">
        <f ca="1">IFERROR(IF($D$5="Nein/Non/No","-",VLOOKUP(Q$120,E_prod_Eingabe!$A$33:$AA$42,HLOOKUP($A$2,E_prod_Eingabe!$C$5:$AS$6,2,FALSE)+2,FALSE)),"")</f>
        <v>0</v>
      </c>
      <c r="R121" s="131"/>
      <c r="S121" s="190"/>
      <c r="AA121" s="466">
        <f t="shared" si="16"/>
        <v>88</v>
      </c>
    </row>
    <row r="122" spans="1:27" ht="39.6" x14ac:dyDescent="0.3">
      <c r="A122" s="139" t="str">
        <f t="shared" ca="1" si="15"/>
        <v>KW3 / 89</v>
      </c>
      <c r="B122" s="529" t="str">
        <f ca="1">OFFSET(Sprachen!A469,0,'Allg. Informationen'!$B$4-1,1,1)</f>
        <v>Abzüglich nicht hydraulisch verbundener oder gemeinsam optimierter Anlagen</v>
      </c>
      <c r="C122" s="191"/>
      <c r="D122" s="593">
        <f>+SUM(H122:Q122)</f>
        <v>0</v>
      </c>
      <c r="E122" s="594"/>
      <c r="F122" s="594"/>
      <c r="G122" s="594"/>
      <c r="H122" s="595">
        <f>+IF(OR(H50="Nein",H50="Non",H50="No"),-H121,0)</f>
        <v>0</v>
      </c>
      <c r="I122" s="595">
        <f t="shared" ref="I122:Q122" si="17">+IF(OR(I50="Nein",I50="Non",I50="No"),-I121,0)</f>
        <v>0</v>
      </c>
      <c r="J122" s="595">
        <f t="shared" si="17"/>
        <v>0</v>
      </c>
      <c r="K122" s="595">
        <f t="shared" si="17"/>
        <v>0</v>
      </c>
      <c r="L122" s="595">
        <f t="shared" si="17"/>
        <v>0</v>
      </c>
      <c r="M122" s="595">
        <f t="shared" si="17"/>
        <v>0</v>
      </c>
      <c r="N122" s="595">
        <f t="shared" si="17"/>
        <v>0</v>
      </c>
      <c r="O122" s="595">
        <f t="shared" si="17"/>
        <v>0</v>
      </c>
      <c r="P122" s="595">
        <f t="shared" si="17"/>
        <v>0</v>
      </c>
      <c r="Q122" s="595">
        <f t="shared" si="17"/>
        <v>0</v>
      </c>
      <c r="R122" s="131"/>
      <c r="S122" s="163"/>
      <c r="AA122" s="466">
        <f t="shared" si="16"/>
        <v>89</v>
      </c>
    </row>
    <row r="123" spans="1:27" ht="16.2" thickBot="1" x14ac:dyDescent="0.35">
      <c r="A123" s="139" t="str">
        <f t="shared" ca="1" si="15"/>
        <v>KW3 / 90</v>
      </c>
      <c r="B123" s="188" t="str">
        <f ca="1">OFFSET(Sprachen!A470,0,'Allg. Informationen'!$B$4-1,1,1)</f>
        <v>Abzüglich KEV-Anlagen</v>
      </c>
      <c r="C123" s="192"/>
      <c r="D123" s="596">
        <f>+SUM(H123:Q123)</f>
        <v>0</v>
      </c>
      <c r="E123" s="594"/>
      <c r="F123" s="594"/>
      <c r="G123" s="594"/>
      <c r="H123" s="595">
        <f>+IF(OR(H56="Ja",H56="Oui",H56="Si"),IF(OR(H50="Ja",H50="Oui",H50="Si"),-H121,0),0)</f>
        <v>0</v>
      </c>
      <c r="I123" s="595">
        <f t="shared" ref="I123:Q123" si="18">+IF(OR(I56="Ja",I56="Oui",I56="Si"),IF(OR(I50="Ja",I50="Oui",I50="Si"),-I121,0),0)</f>
        <v>0</v>
      </c>
      <c r="J123" s="595">
        <f t="shared" si="18"/>
        <v>0</v>
      </c>
      <c r="K123" s="595">
        <f t="shared" si="18"/>
        <v>0</v>
      </c>
      <c r="L123" s="595">
        <f t="shared" si="18"/>
        <v>0</v>
      </c>
      <c r="M123" s="595">
        <f t="shared" si="18"/>
        <v>0</v>
      </c>
      <c r="N123" s="595">
        <f t="shared" si="18"/>
        <v>0</v>
      </c>
      <c r="O123" s="595">
        <f t="shared" si="18"/>
        <v>0</v>
      </c>
      <c r="P123" s="595">
        <f t="shared" si="18"/>
        <v>0</v>
      </c>
      <c r="Q123" s="595">
        <f t="shared" si="18"/>
        <v>0</v>
      </c>
      <c r="R123" s="131"/>
      <c r="S123" s="163"/>
      <c r="AA123" s="466">
        <f t="shared" si="16"/>
        <v>90</v>
      </c>
    </row>
    <row r="124" spans="1:27" ht="26.25" customHeight="1" thickBot="1" x14ac:dyDescent="0.35">
      <c r="A124" s="139" t="str">
        <f t="shared" ca="1" si="15"/>
        <v>KW3 / 91</v>
      </c>
      <c r="B124" s="891" t="str">
        <f ca="1">+CONCATENATE(OFFSET(Sprachen!A471,0,'Allg. Informationen'!$B$4-1,1,1)," ",IF(D13=0,"",D13))</f>
        <v>gültig für KW Bitte auswählen, Prière de sélectionner, Prego selezionare</v>
      </c>
      <c r="C124" s="892"/>
      <c r="D124" s="597">
        <f ca="1">IFERROR(+MAX(SUM(D121:D123),0),"")</f>
        <v>0</v>
      </c>
      <c r="E124" s="598"/>
      <c r="F124" s="598"/>
      <c r="G124" s="599"/>
      <c r="H124" s="595">
        <f ca="1">+IF(H121&lt;0,H121,MAX(SUM(H121:H123),0))</f>
        <v>0</v>
      </c>
      <c r="I124" s="595">
        <f t="shared" ref="I124:Q124" ca="1" si="19">+IF(I121&lt;0,I121,MAX(SUM(I121:I123),0))</f>
        <v>0</v>
      </c>
      <c r="J124" s="595">
        <f t="shared" ca="1" si="19"/>
        <v>0</v>
      </c>
      <c r="K124" s="595">
        <f t="shared" ca="1" si="19"/>
        <v>0</v>
      </c>
      <c r="L124" s="595">
        <f t="shared" ca="1" si="19"/>
        <v>0</v>
      </c>
      <c r="M124" s="595">
        <f t="shared" ca="1" si="19"/>
        <v>0</v>
      </c>
      <c r="N124" s="595">
        <f t="shared" ca="1" si="19"/>
        <v>0</v>
      </c>
      <c r="O124" s="595">
        <f t="shared" ca="1" si="19"/>
        <v>0</v>
      </c>
      <c r="P124" s="595">
        <f t="shared" ca="1" si="19"/>
        <v>0</v>
      </c>
      <c r="Q124" s="595">
        <f t="shared" ca="1" si="19"/>
        <v>0</v>
      </c>
      <c r="R124" s="131"/>
      <c r="S124" s="131"/>
      <c r="AA124" s="466">
        <f t="shared" si="16"/>
        <v>91</v>
      </c>
    </row>
    <row r="125" spans="1:27" ht="15.6" x14ac:dyDescent="0.3">
      <c r="D125" s="600"/>
      <c r="E125" s="600"/>
      <c r="F125" s="600"/>
      <c r="G125" s="600"/>
      <c r="R125" s="131"/>
      <c r="S125" s="131"/>
    </row>
    <row r="126" spans="1:27" ht="15.6" x14ac:dyDescent="0.3">
      <c r="R126" s="131"/>
      <c r="S126" s="131"/>
    </row>
    <row r="127" spans="1:27" ht="15.6" x14ac:dyDescent="0.3">
      <c r="R127" s="131"/>
      <c r="S127" s="131"/>
    </row>
    <row r="128" spans="1:27" ht="15.6" x14ac:dyDescent="0.3">
      <c r="D128" s="652"/>
      <c r="R128" s="131"/>
      <c r="S128" s="131"/>
    </row>
    <row r="129" spans="18:19" ht="15.6" x14ac:dyDescent="0.3">
      <c r="R129" s="131"/>
      <c r="S129" s="131"/>
    </row>
    <row r="130" spans="18:19" ht="15.6" x14ac:dyDescent="0.3">
      <c r="R130" s="131"/>
      <c r="S130" s="131"/>
    </row>
    <row r="131" spans="18:19" ht="15.6" x14ac:dyDescent="0.3">
      <c r="R131" s="131"/>
      <c r="S131" s="131"/>
    </row>
  </sheetData>
  <sheetProtection algorithmName="SHA-512" hashValue="SKw+jxvyhce2NAVbGTleQGIuut144XqCbvU0C5Nmw5ePTZ5c+WJu8X/RIjnMVYy9vkCN9+R/tEQ5iOEo/pBhTg==" saltValue="Lo4Q6lomj7l9EKZK7frH4w==" spinCount="100000" sheet="1" objects="1" scenarios="1"/>
  <protectedRanges>
    <protectedRange sqref="C5 L15 B14:B15 D16:D24 D26 D31:D32 D34:D35 D38:D40 D42 D44:D45 H49:Q53 H56:Q59 D64:D65 D69:D73 D77:K79 D80:D83 D90:D96 D98" name="Bereichzahlenfelder"/>
    <protectedRange sqref="C5 H6:J7 L6:N7 P6:R7 T6:U7 M13:U45 T48:U59 M62:U73 M74 Q77:U87 M90:U102 M118:Q119" name="Bereichvoll_kommentarfelder"/>
    <protectedRange sqref="C5 H8 L8 B14:B15 D16:D17 D29 D37 D40 D42 D101 D108 L15 M13 M16:M17 M29 M37 M40:M42 M101" name="bereichleer"/>
  </protectedRanges>
  <mergeCells count="192">
    <mergeCell ref="C119:D119"/>
    <mergeCell ref="H119:L119"/>
    <mergeCell ref="M119:Q119"/>
    <mergeCell ref="B124:C124"/>
    <mergeCell ref="H102:L102"/>
    <mergeCell ref="M102:U102"/>
    <mergeCell ref="H117:L117"/>
    <mergeCell ref="M117:Q117"/>
    <mergeCell ref="H118:L118"/>
    <mergeCell ref="M118:Q118"/>
    <mergeCell ref="H99:L99"/>
    <mergeCell ref="M99:U99"/>
    <mergeCell ref="H100:L100"/>
    <mergeCell ref="M100:U100"/>
    <mergeCell ref="H101:L101"/>
    <mergeCell ref="M101:U101"/>
    <mergeCell ref="H96:L96"/>
    <mergeCell ref="M96:U96"/>
    <mergeCell ref="H97:L97"/>
    <mergeCell ref="M97:U97"/>
    <mergeCell ref="H98:L98"/>
    <mergeCell ref="M98:U98"/>
    <mergeCell ref="H93:L93"/>
    <mergeCell ref="M93:U93"/>
    <mergeCell ref="H94:L94"/>
    <mergeCell ref="M94:U94"/>
    <mergeCell ref="H95:L95"/>
    <mergeCell ref="M95:U95"/>
    <mergeCell ref="H90:L90"/>
    <mergeCell ref="M90:U90"/>
    <mergeCell ref="H91:L91"/>
    <mergeCell ref="M91:U91"/>
    <mergeCell ref="H92:L92"/>
    <mergeCell ref="M92:U92"/>
    <mergeCell ref="H86:P86"/>
    <mergeCell ref="Q86:U86"/>
    <mergeCell ref="H87:P87"/>
    <mergeCell ref="Q87:U87"/>
    <mergeCell ref="H89:L89"/>
    <mergeCell ref="M89:U89"/>
    <mergeCell ref="H83:P83"/>
    <mergeCell ref="Q83:U83"/>
    <mergeCell ref="H84:P84"/>
    <mergeCell ref="Q84:U84"/>
    <mergeCell ref="H85:P85"/>
    <mergeCell ref="Q85:U85"/>
    <mergeCell ref="L80:P80"/>
    <mergeCell ref="Q80:U80"/>
    <mergeCell ref="L81:P81"/>
    <mergeCell ref="Q81:U81"/>
    <mergeCell ref="L82:P82"/>
    <mergeCell ref="Q82:U82"/>
    <mergeCell ref="M73:U73"/>
    <mergeCell ref="H74:L74"/>
    <mergeCell ref="M74:U74"/>
    <mergeCell ref="L76:P76"/>
    <mergeCell ref="Q76:U76"/>
    <mergeCell ref="L77:P79"/>
    <mergeCell ref="Q77:U79"/>
    <mergeCell ref="H64:L73"/>
    <mergeCell ref="M64:U64"/>
    <mergeCell ref="M65:U65"/>
    <mergeCell ref="M66:U66"/>
    <mergeCell ref="M67:U67"/>
    <mergeCell ref="M68:U68"/>
    <mergeCell ref="M69:U69"/>
    <mergeCell ref="M70:U70"/>
    <mergeCell ref="M71:U71"/>
    <mergeCell ref="M72:U72"/>
    <mergeCell ref="H61:L61"/>
    <mergeCell ref="M61:U61"/>
    <mergeCell ref="H62:L62"/>
    <mergeCell ref="M62:U62"/>
    <mergeCell ref="H63:L63"/>
    <mergeCell ref="M63:U63"/>
    <mergeCell ref="R57:S57"/>
    <mergeCell ref="T57:U57"/>
    <mergeCell ref="R58:S58"/>
    <mergeCell ref="T58:U58"/>
    <mergeCell ref="R59:S59"/>
    <mergeCell ref="T59:U59"/>
    <mergeCell ref="R53:S53"/>
    <mergeCell ref="T53:U53"/>
    <mergeCell ref="R54:S55"/>
    <mergeCell ref="T54:U54"/>
    <mergeCell ref="T55:U55"/>
    <mergeCell ref="R56:S56"/>
    <mergeCell ref="T56:U56"/>
    <mergeCell ref="R50:S50"/>
    <mergeCell ref="T50:U50"/>
    <mergeCell ref="R51:S51"/>
    <mergeCell ref="T51:U51"/>
    <mergeCell ref="R52:S52"/>
    <mergeCell ref="T52:U52"/>
    <mergeCell ref="H45:L45"/>
    <mergeCell ref="M45:U45"/>
    <mergeCell ref="R47:S47"/>
    <mergeCell ref="R48:S48"/>
    <mergeCell ref="T48:U48"/>
    <mergeCell ref="R49:S49"/>
    <mergeCell ref="T49:U49"/>
    <mergeCell ref="H42:L42"/>
    <mergeCell ref="M42:U42"/>
    <mergeCell ref="H43:L43"/>
    <mergeCell ref="M43:U43"/>
    <mergeCell ref="H44:L44"/>
    <mergeCell ref="M44:U44"/>
    <mergeCell ref="H39:L39"/>
    <mergeCell ref="M39:U39"/>
    <mergeCell ref="H40:L40"/>
    <mergeCell ref="M40:U40"/>
    <mergeCell ref="H41:L41"/>
    <mergeCell ref="M41:U41"/>
    <mergeCell ref="H36:L36"/>
    <mergeCell ref="M36:U36"/>
    <mergeCell ref="H37:L37"/>
    <mergeCell ref="M37:U37"/>
    <mergeCell ref="H38:L38"/>
    <mergeCell ref="M38:U38"/>
    <mergeCell ref="H33:L33"/>
    <mergeCell ref="M33:U33"/>
    <mergeCell ref="H34:L34"/>
    <mergeCell ref="M34:U34"/>
    <mergeCell ref="H35:L35"/>
    <mergeCell ref="M35:U35"/>
    <mergeCell ref="H30:L30"/>
    <mergeCell ref="M30:U30"/>
    <mergeCell ref="H31:L31"/>
    <mergeCell ref="M31:U31"/>
    <mergeCell ref="H32:L32"/>
    <mergeCell ref="M32:U32"/>
    <mergeCell ref="H27:L27"/>
    <mergeCell ref="M27:U27"/>
    <mergeCell ref="H28:L28"/>
    <mergeCell ref="M28:U28"/>
    <mergeCell ref="H29:L29"/>
    <mergeCell ref="M29:U29"/>
    <mergeCell ref="H24:L24"/>
    <mergeCell ref="M24:U24"/>
    <mergeCell ref="H25:L25"/>
    <mergeCell ref="M25:U25"/>
    <mergeCell ref="H26:L26"/>
    <mergeCell ref="M26:U26"/>
    <mergeCell ref="H20:L20"/>
    <mergeCell ref="M20:U20"/>
    <mergeCell ref="H21:L22"/>
    <mergeCell ref="M21:U21"/>
    <mergeCell ref="M22:U22"/>
    <mergeCell ref="H23:L23"/>
    <mergeCell ref="M23:U23"/>
    <mergeCell ref="B17:C17"/>
    <mergeCell ref="H17:L17"/>
    <mergeCell ref="M17:U17"/>
    <mergeCell ref="H18:L18"/>
    <mergeCell ref="M18:U18"/>
    <mergeCell ref="H19:L19"/>
    <mergeCell ref="M19:U19"/>
    <mergeCell ref="V13:V15"/>
    <mergeCell ref="W13:W15"/>
    <mergeCell ref="X13:X15"/>
    <mergeCell ref="Y13:Y15"/>
    <mergeCell ref="H15:K15"/>
    <mergeCell ref="B16:C16"/>
    <mergeCell ref="H16:L16"/>
    <mergeCell ref="M16:U16"/>
    <mergeCell ref="B12:D12"/>
    <mergeCell ref="E12:G12"/>
    <mergeCell ref="H12:L12"/>
    <mergeCell ref="M12:U12"/>
    <mergeCell ref="A13:A15"/>
    <mergeCell ref="C13:C15"/>
    <mergeCell ref="D13:D15"/>
    <mergeCell ref="H13:L14"/>
    <mergeCell ref="M13:U15"/>
    <mergeCell ref="B7:C7"/>
    <mergeCell ref="H7:J7"/>
    <mergeCell ref="L7:N7"/>
    <mergeCell ref="P7:R7"/>
    <mergeCell ref="T7:U7"/>
    <mergeCell ref="B8:C8"/>
    <mergeCell ref="H8:J8"/>
    <mergeCell ref="L8:N8"/>
    <mergeCell ref="H5:U5"/>
    <mergeCell ref="B6:C6"/>
    <mergeCell ref="D6:D7"/>
    <mergeCell ref="H6:J6"/>
    <mergeCell ref="K6:K7"/>
    <mergeCell ref="L6:N6"/>
    <mergeCell ref="O6:O7"/>
    <mergeCell ref="P6:R6"/>
    <mergeCell ref="S6:S7"/>
    <mergeCell ref="T6:U6"/>
  </mergeCells>
  <conditionalFormatting sqref="X13 X16:X25 X27:X30 X33 X36:X37 X46 X54:X55 X60 X75 X84:X86 X88 X97 X99 X101:X102">
    <cfRule type="containsText" dxfId="3311" priority="141" operator="containsText" text="nicht i.O.">
      <formula>NOT(ISERROR(SEARCH("nicht i.O.",X13)))</formula>
    </cfRule>
    <cfRule type="containsText" dxfId="3310" priority="142" operator="containsText" text="in Abklärung">
      <formula>NOT(ISERROR(SEARCH("in Abklärung",X13)))</formula>
    </cfRule>
    <cfRule type="containsText" dxfId="3309" priority="143" operator="containsText" text="i.O.">
      <formula>NOT(ISERROR(SEARCH("i.O.",X13)))</formula>
    </cfRule>
    <cfRule type="containsText" dxfId="3308" priority="144" operator="containsText" text="korrigiert">
      <formula>NOT(ISERROR(SEARCH("korrigiert",X13)))</formula>
    </cfRule>
  </conditionalFormatting>
  <conditionalFormatting sqref="V16:V25 V27:V30 V33 V36:V37 V46 V54:V55 V60 V75 V84:V86 V88 V97 V99 V101:V102">
    <cfRule type="containsText" dxfId="3307" priority="137" operator="containsText" text="nicht i.O.">
      <formula>NOT(ISERROR(SEARCH("nicht i.O.",V16)))</formula>
    </cfRule>
    <cfRule type="containsText" dxfId="3306" priority="138" operator="containsText" text="in Abklärung">
      <formula>NOT(ISERROR(SEARCH("in Abklärung",V16)))</formula>
    </cfRule>
    <cfRule type="containsText" dxfId="3305" priority="139" operator="containsText" text="i.O.">
      <formula>NOT(ISERROR(SEARCH("i.O.",V16)))</formula>
    </cfRule>
    <cfRule type="containsText" dxfId="3304" priority="140" operator="containsText" text="korrigiert">
      <formula>NOT(ISERROR(SEARCH("korrigiert",V16)))</formula>
    </cfRule>
  </conditionalFormatting>
  <conditionalFormatting sqref="X26">
    <cfRule type="containsText" dxfId="3303" priority="133" operator="containsText" text="nicht i.O.">
      <formula>NOT(ISERROR(SEARCH("nicht i.O.",X26)))</formula>
    </cfRule>
    <cfRule type="containsText" dxfId="3302" priority="134" operator="containsText" text="in Abklärung">
      <formula>NOT(ISERROR(SEARCH("in Abklärung",X26)))</formula>
    </cfRule>
    <cfRule type="containsText" dxfId="3301" priority="135" operator="containsText" text="i.O.">
      <formula>NOT(ISERROR(SEARCH("i.O.",X26)))</formula>
    </cfRule>
    <cfRule type="containsText" dxfId="3300" priority="136" operator="containsText" text="korrigiert">
      <formula>NOT(ISERROR(SEARCH("korrigiert",X26)))</formula>
    </cfRule>
  </conditionalFormatting>
  <conditionalFormatting sqref="V26">
    <cfRule type="containsText" dxfId="3299" priority="129" operator="containsText" text="nicht i.O.">
      <formula>NOT(ISERROR(SEARCH("nicht i.O.",V26)))</formula>
    </cfRule>
    <cfRule type="containsText" dxfId="3298" priority="130" operator="containsText" text="in Abklärung">
      <formula>NOT(ISERROR(SEARCH("in Abklärung",V26)))</formula>
    </cfRule>
    <cfRule type="containsText" dxfId="3297" priority="131" operator="containsText" text="i.O.">
      <formula>NOT(ISERROR(SEARCH("i.O.",V26)))</formula>
    </cfRule>
    <cfRule type="containsText" dxfId="3296" priority="132" operator="containsText" text="korrigiert">
      <formula>NOT(ISERROR(SEARCH("korrigiert",V26)))</formula>
    </cfRule>
  </conditionalFormatting>
  <conditionalFormatting sqref="X31">
    <cfRule type="containsText" dxfId="3295" priority="125" operator="containsText" text="nicht i.O.">
      <formula>NOT(ISERROR(SEARCH("nicht i.O.",X31)))</formula>
    </cfRule>
    <cfRule type="containsText" dxfId="3294" priority="126" operator="containsText" text="in Abklärung">
      <formula>NOT(ISERROR(SEARCH("in Abklärung",X31)))</formula>
    </cfRule>
    <cfRule type="containsText" dxfId="3293" priority="127" operator="containsText" text="i.O.">
      <formula>NOT(ISERROR(SEARCH("i.O.",X31)))</formula>
    </cfRule>
    <cfRule type="containsText" dxfId="3292" priority="128" operator="containsText" text="korrigiert">
      <formula>NOT(ISERROR(SEARCH("korrigiert",X31)))</formula>
    </cfRule>
  </conditionalFormatting>
  <conditionalFormatting sqref="V31">
    <cfRule type="containsText" dxfId="3291" priority="121" operator="containsText" text="nicht i.O.">
      <formula>NOT(ISERROR(SEARCH("nicht i.O.",V31)))</formula>
    </cfRule>
    <cfRule type="containsText" dxfId="3290" priority="122" operator="containsText" text="in Abklärung">
      <formula>NOT(ISERROR(SEARCH("in Abklärung",V31)))</formula>
    </cfRule>
    <cfRule type="containsText" dxfId="3289" priority="123" operator="containsText" text="i.O.">
      <formula>NOT(ISERROR(SEARCH("i.O.",V31)))</formula>
    </cfRule>
    <cfRule type="containsText" dxfId="3288" priority="124" operator="containsText" text="korrigiert">
      <formula>NOT(ISERROR(SEARCH("korrigiert",V31)))</formula>
    </cfRule>
  </conditionalFormatting>
  <conditionalFormatting sqref="X32">
    <cfRule type="containsText" dxfId="3287" priority="117" operator="containsText" text="nicht i.O.">
      <formula>NOT(ISERROR(SEARCH("nicht i.O.",X32)))</formula>
    </cfRule>
    <cfRule type="containsText" dxfId="3286" priority="118" operator="containsText" text="in Abklärung">
      <formula>NOT(ISERROR(SEARCH("in Abklärung",X32)))</formula>
    </cfRule>
    <cfRule type="containsText" dxfId="3285" priority="119" operator="containsText" text="i.O.">
      <formula>NOT(ISERROR(SEARCH("i.O.",X32)))</formula>
    </cfRule>
    <cfRule type="containsText" dxfId="3284" priority="120" operator="containsText" text="korrigiert">
      <formula>NOT(ISERROR(SEARCH("korrigiert",X32)))</formula>
    </cfRule>
  </conditionalFormatting>
  <conditionalFormatting sqref="V32">
    <cfRule type="containsText" dxfId="3283" priority="113" operator="containsText" text="nicht i.O.">
      <formula>NOT(ISERROR(SEARCH("nicht i.O.",V32)))</formula>
    </cfRule>
    <cfRule type="containsText" dxfId="3282" priority="114" operator="containsText" text="in Abklärung">
      <formula>NOT(ISERROR(SEARCH("in Abklärung",V32)))</formula>
    </cfRule>
    <cfRule type="containsText" dxfId="3281" priority="115" operator="containsText" text="i.O.">
      <formula>NOT(ISERROR(SEARCH("i.O.",V32)))</formula>
    </cfRule>
    <cfRule type="containsText" dxfId="3280" priority="116" operator="containsText" text="korrigiert">
      <formula>NOT(ISERROR(SEARCH("korrigiert",V32)))</formula>
    </cfRule>
  </conditionalFormatting>
  <conditionalFormatting sqref="X34">
    <cfRule type="containsText" dxfId="3279" priority="109" operator="containsText" text="nicht i.O.">
      <formula>NOT(ISERROR(SEARCH("nicht i.O.",X34)))</formula>
    </cfRule>
    <cfRule type="containsText" dxfId="3278" priority="110" operator="containsText" text="in Abklärung">
      <formula>NOT(ISERROR(SEARCH("in Abklärung",X34)))</formula>
    </cfRule>
    <cfRule type="containsText" dxfId="3277" priority="111" operator="containsText" text="i.O.">
      <formula>NOT(ISERROR(SEARCH("i.O.",X34)))</formula>
    </cfRule>
    <cfRule type="containsText" dxfId="3276" priority="112" operator="containsText" text="korrigiert">
      <formula>NOT(ISERROR(SEARCH("korrigiert",X34)))</formula>
    </cfRule>
  </conditionalFormatting>
  <conditionalFormatting sqref="V34">
    <cfRule type="containsText" dxfId="3275" priority="105" operator="containsText" text="nicht i.O.">
      <formula>NOT(ISERROR(SEARCH("nicht i.O.",V34)))</formula>
    </cfRule>
    <cfRule type="containsText" dxfId="3274" priority="106" operator="containsText" text="in Abklärung">
      <formula>NOT(ISERROR(SEARCH("in Abklärung",V34)))</formula>
    </cfRule>
    <cfRule type="containsText" dxfId="3273" priority="107" operator="containsText" text="i.O.">
      <formula>NOT(ISERROR(SEARCH("i.O.",V34)))</formula>
    </cfRule>
    <cfRule type="containsText" dxfId="3272" priority="108" operator="containsText" text="korrigiert">
      <formula>NOT(ISERROR(SEARCH("korrigiert",V34)))</formula>
    </cfRule>
  </conditionalFormatting>
  <conditionalFormatting sqref="X35">
    <cfRule type="containsText" dxfId="3271" priority="101" operator="containsText" text="nicht i.O.">
      <formula>NOT(ISERROR(SEARCH("nicht i.O.",X35)))</formula>
    </cfRule>
    <cfRule type="containsText" dxfId="3270" priority="102" operator="containsText" text="in Abklärung">
      <formula>NOT(ISERROR(SEARCH("in Abklärung",X35)))</formula>
    </cfRule>
    <cfRule type="containsText" dxfId="3269" priority="103" operator="containsText" text="i.O.">
      <formula>NOT(ISERROR(SEARCH("i.O.",X35)))</formula>
    </cfRule>
    <cfRule type="containsText" dxfId="3268" priority="104" operator="containsText" text="korrigiert">
      <formula>NOT(ISERROR(SEARCH("korrigiert",X35)))</formula>
    </cfRule>
  </conditionalFormatting>
  <conditionalFormatting sqref="V35">
    <cfRule type="containsText" dxfId="3267" priority="97" operator="containsText" text="nicht i.O.">
      <formula>NOT(ISERROR(SEARCH("nicht i.O.",V35)))</formula>
    </cfRule>
    <cfRule type="containsText" dxfId="3266" priority="98" operator="containsText" text="in Abklärung">
      <formula>NOT(ISERROR(SEARCH("in Abklärung",V35)))</formula>
    </cfRule>
    <cfRule type="containsText" dxfId="3265" priority="99" operator="containsText" text="i.O.">
      <formula>NOT(ISERROR(SEARCH("i.O.",V35)))</formula>
    </cfRule>
    <cfRule type="containsText" dxfId="3264" priority="100" operator="containsText" text="korrigiert">
      <formula>NOT(ISERROR(SEARCH("korrigiert",V35)))</formula>
    </cfRule>
  </conditionalFormatting>
  <conditionalFormatting sqref="X38">
    <cfRule type="containsText" dxfId="3263" priority="93" operator="containsText" text="nicht i.O.">
      <formula>NOT(ISERROR(SEARCH("nicht i.O.",X38)))</formula>
    </cfRule>
    <cfRule type="containsText" dxfId="3262" priority="94" operator="containsText" text="in Abklärung">
      <formula>NOT(ISERROR(SEARCH("in Abklärung",X38)))</formula>
    </cfRule>
    <cfRule type="containsText" dxfId="3261" priority="95" operator="containsText" text="i.O.">
      <formula>NOT(ISERROR(SEARCH("i.O.",X38)))</formula>
    </cfRule>
    <cfRule type="containsText" dxfId="3260" priority="96" operator="containsText" text="korrigiert">
      <formula>NOT(ISERROR(SEARCH("korrigiert",X38)))</formula>
    </cfRule>
  </conditionalFormatting>
  <conditionalFormatting sqref="V38">
    <cfRule type="containsText" dxfId="3259" priority="89" operator="containsText" text="nicht i.O.">
      <formula>NOT(ISERROR(SEARCH("nicht i.O.",V38)))</formula>
    </cfRule>
    <cfRule type="containsText" dxfId="3258" priority="90" operator="containsText" text="in Abklärung">
      <formula>NOT(ISERROR(SEARCH("in Abklärung",V38)))</formula>
    </cfRule>
    <cfRule type="containsText" dxfId="3257" priority="91" operator="containsText" text="i.O.">
      <formula>NOT(ISERROR(SEARCH("i.O.",V38)))</formula>
    </cfRule>
    <cfRule type="containsText" dxfId="3256" priority="92" operator="containsText" text="korrigiert">
      <formula>NOT(ISERROR(SEARCH("korrigiert",V38)))</formula>
    </cfRule>
  </conditionalFormatting>
  <conditionalFormatting sqref="X39">
    <cfRule type="containsText" dxfId="3255" priority="85" operator="containsText" text="nicht i.O.">
      <formula>NOT(ISERROR(SEARCH("nicht i.O.",X39)))</formula>
    </cfRule>
    <cfRule type="containsText" dxfId="3254" priority="86" operator="containsText" text="in Abklärung">
      <formula>NOT(ISERROR(SEARCH("in Abklärung",X39)))</formula>
    </cfRule>
    <cfRule type="containsText" dxfId="3253" priority="87" operator="containsText" text="i.O.">
      <formula>NOT(ISERROR(SEARCH("i.O.",X39)))</formula>
    </cfRule>
    <cfRule type="containsText" dxfId="3252" priority="88" operator="containsText" text="korrigiert">
      <formula>NOT(ISERROR(SEARCH("korrigiert",X39)))</formula>
    </cfRule>
  </conditionalFormatting>
  <conditionalFormatting sqref="V39">
    <cfRule type="containsText" dxfId="3251" priority="81" operator="containsText" text="nicht i.O.">
      <formula>NOT(ISERROR(SEARCH("nicht i.O.",V39)))</formula>
    </cfRule>
    <cfRule type="containsText" dxfId="3250" priority="82" operator="containsText" text="in Abklärung">
      <formula>NOT(ISERROR(SEARCH("in Abklärung",V39)))</formula>
    </cfRule>
    <cfRule type="containsText" dxfId="3249" priority="83" operator="containsText" text="i.O.">
      <formula>NOT(ISERROR(SEARCH("i.O.",V39)))</formula>
    </cfRule>
    <cfRule type="containsText" dxfId="3248" priority="84" operator="containsText" text="korrigiert">
      <formula>NOT(ISERROR(SEARCH("korrigiert",V39)))</formula>
    </cfRule>
  </conditionalFormatting>
  <conditionalFormatting sqref="X40:X45">
    <cfRule type="containsText" dxfId="3247" priority="77" operator="containsText" text="nicht i.O.">
      <formula>NOT(ISERROR(SEARCH("nicht i.O.",X40)))</formula>
    </cfRule>
    <cfRule type="containsText" dxfId="3246" priority="78" operator="containsText" text="in Abklärung">
      <formula>NOT(ISERROR(SEARCH("in Abklärung",X40)))</formula>
    </cfRule>
    <cfRule type="containsText" dxfId="3245" priority="79" operator="containsText" text="i.O.">
      <formula>NOT(ISERROR(SEARCH("i.O.",X40)))</formula>
    </cfRule>
    <cfRule type="containsText" dxfId="3244" priority="80" operator="containsText" text="korrigiert">
      <formula>NOT(ISERROR(SEARCH("korrigiert",X40)))</formula>
    </cfRule>
  </conditionalFormatting>
  <conditionalFormatting sqref="V40:V45">
    <cfRule type="containsText" dxfId="3243" priority="73" operator="containsText" text="nicht i.O.">
      <formula>NOT(ISERROR(SEARCH("nicht i.O.",V40)))</formula>
    </cfRule>
    <cfRule type="containsText" dxfId="3242" priority="74" operator="containsText" text="in Abklärung">
      <formula>NOT(ISERROR(SEARCH("in Abklärung",V40)))</formula>
    </cfRule>
    <cfRule type="containsText" dxfId="3241" priority="75" operator="containsText" text="i.O.">
      <formula>NOT(ISERROR(SEARCH("i.O.",V40)))</formula>
    </cfRule>
    <cfRule type="containsText" dxfId="3240" priority="76" operator="containsText" text="korrigiert">
      <formula>NOT(ISERROR(SEARCH("korrigiert",V40)))</formula>
    </cfRule>
  </conditionalFormatting>
  <conditionalFormatting sqref="X48">
    <cfRule type="containsText" dxfId="3239" priority="69" operator="containsText" text="nicht i.O.">
      <formula>NOT(ISERROR(SEARCH("nicht i.O.",X48)))</formula>
    </cfRule>
    <cfRule type="containsText" dxfId="3238" priority="70" operator="containsText" text="in Abklärung">
      <formula>NOT(ISERROR(SEARCH("in Abklärung",X48)))</formula>
    </cfRule>
    <cfRule type="containsText" dxfId="3237" priority="71" operator="containsText" text="i.O.">
      <formula>NOT(ISERROR(SEARCH("i.O.",X48)))</formula>
    </cfRule>
    <cfRule type="containsText" dxfId="3236" priority="72" operator="containsText" text="korrigiert">
      <formula>NOT(ISERROR(SEARCH("korrigiert",X48)))</formula>
    </cfRule>
  </conditionalFormatting>
  <conditionalFormatting sqref="V48">
    <cfRule type="containsText" dxfId="3235" priority="65" operator="containsText" text="nicht i.O.">
      <formula>NOT(ISERROR(SEARCH("nicht i.O.",V48)))</formula>
    </cfRule>
    <cfRule type="containsText" dxfId="3234" priority="66" operator="containsText" text="in Abklärung">
      <formula>NOT(ISERROR(SEARCH("in Abklärung",V48)))</formula>
    </cfRule>
    <cfRule type="containsText" dxfId="3233" priority="67" operator="containsText" text="i.O.">
      <formula>NOT(ISERROR(SEARCH("i.O.",V48)))</formula>
    </cfRule>
    <cfRule type="containsText" dxfId="3232" priority="68" operator="containsText" text="korrigiert">
      <formula>NOT(ISERROR(SEARCH("korrigiert",V48)))</formula>
    </cfRule>
  </conditionalFormatting>
  <conditionalFormatting sqref="X49:X53">
    <cfRule type="containsText" dxfId="3231" priority="61" operator="containsText" text="nicht i.O.">
      <formula>NOT(ISERROR(SEARCH("nicht i.O.",X49)))</formula>
    </cfRule>
    <cfRule type="containsText" dxfId="3230" priority="62" operator="containsText" text="in Abklärung">
      <formula>NOT(ISERROR(SEARCH("in Abklärung",X49)))</formula>
    </cfRule>
    <cfRule type="containsText" dxfId="3229" priority="63" operator="containsText" text="i.O.">
      <formula>NOT(ISERROR(SEARCH("i.O.",X49)))</formula>
    </cfRule>
    <cfRule type="containsText" dxfId="3228" priority="64" operator="containsText" text="korrigiert">
      <formula>NOT(ISERROR(SEARCH("korrigiert",X49)))</formula>
    </cfRule>
  </conditionalFormatting>
  <conditionalFormatting sqref="V49:V53">
    <cfRule type="containsText" dxfId="3227" priority="57" operator="containsText" text="nicht i.O.">
      <formula>NOT(ISERROR(SEARCH("nicht i.O.",V49)))</formula>
    </cfRule>
    <cfRule type="containsText" dxfId="3226" priority="58" operator="containsText" text="in Abklärung">
      <formula>NOT(ISERROR(SEARCH("in Abklärung",V49)))</formula>
    </cfRule>
    <cfRule type="containsText" dxfId="3225" priority="59" operator="containsText" text="i.O.">
      <formula>NOT(ISERROR(SEARCH("i.O.",V49)))</formula>
    </cfRule>
    <cfRule type="containsText" dxfId="3224" priority="60" operator="containsText" text="korrigiert">
      <formula>NOT(ISERROR(SEARCH("korrigiert",V49)))</formula>
    </cfRule>
  </conditionalFormatting>
  <conditionalFormatting sqref="X56:X59">
    <cfRule type="containsText" dxfId="3223" priority="53" operator="containsText" text="nicht i.O.">
      <formula>NOT(ISERROR(SEARCH("nicht i.O.",X56)))</formula>
    </cfRule>
    <cfRule type="containsText" dxfId="3222" priority="54" operator="containsText" text="in Abklärung">
      <formula>NOT(ISERROR(SEARCH("in Abklärung",X56)))</formula>
    </cfRule>
    <cfRule type="containsText" dxfId="3221" priority="55" operator="containsText" text="i.O.">
      <formula>NOT(ISERROR(SEARCH("i.O.",X56)))</formula>
    </cfRule>
    <cfRule type="containsText" dxfId="3220" priority="56" operator="containsText" text="korrigiert">
      <formula>NOT(ISERROR(SEARCH("korrigiert",X56)))</formula>
    </cfRule>
  </conditionalFormatting>
  <conditionalFormatting sqref="V56:V59">
    <cfRule type="containsText" dxfId="3219" priority="49" operator="containsText" text="nicht i.O.">
      <formula>NOT(ISERROR(SEARCH("nicht i.O.",V56)))</formula>
    </cfRule>
    <cfRule type="containsText" dxfId="3218" priority="50" operator="containsText" text="in Abklärung">
      <formula>NOT(ISERROR(SEARCH("in Abklärung",V56)))</formula>
    </cfRule>
    <cfRule type="containsText" dxfId="3217" priority="51" operator="containsText" text="i.O.">
      <formula>NOT(ISERROR(SEARCH("i.O.",V56)))</formula>
    </cfRule>
    <cfRule type="containsText" dxfId="3216" priority="52" operator="containsText" text="korrigiert">
      <formula>NOT(ISERROR(SEARCH("korrigiert",V56)))</formula>
    </cfRule>
  </conditionalFormatting>
  <conditionalFormatting sqref="X62:X74">
    <cfRule type="containsText" dxfId="3215" priority="45" operator="containsText" text="nicht i.O.">
      <formula>NOT(ISERROR(SEARCH("nicht i.O.",X62)))</formula>
    </cfRule>
    <cfRule type="containsText" dxfId="3214" priority="46" operator="containsText" text="in Abklärung">
      <formula>NOT(ISERROR(SEARCH("in Abklärung",X62)))</formula>
    </cfRule>
    <cfRule type="containsText" dxfId="3213" priority="47" operator="containsText" text="i.O.">
      <formula>NOT(ISERROR(SEARCH("i.O.",X62)))</formula>
    </cfRule>
    <cfRule type="containsText" dxfId="3212" priority="48" operator="containsText" text="korrigiert">
      <formula>NOT(ISERROR(SEARCH("korrigiert",X62)))</formula>
    </cfRule>
  </conditionalFormatting>
  <conditionalFormatting sqref="V62:V74">
    <cfRule type="containsText" dxfId="3211" priority="41" operator="containsText" text="nicht i.O.">
      <formula>NOT(ISERROR(SEARCH("nicht i.O.",V62)))</formula>
    </cfRule>
    <cfRule type="containsText" dxfId="3210" priority="42" operator="containsText" text="in Abklärung">
      <formula>NOT(ISERROR(SEARCH("in Abklärung",V62)))</formula>
    </cfRule>
    <cfRule type="containsText" dxfId="3209" priority="43" operator="containsText" text="i.O.">
      <formula>NOT(ISERROR(SEARCH("i.O.",V62)))</formula>
    </cfRule>
    <cfRule type="containsText" dxfId="3208" priority="44" operator="containsText" text="korrigiert">
      <formula>NOT(ISERROR(SEARCH("korrigiert",V62)))</formula>
    </cfRule>
  </conditionalFormatting>
  <conditionalFormatting sqref="X77:X83">
    <cfRule type="containsText" dxfId="3207" priority="37" operator="containsText" text="nicht i.O.">
      <formula>NOT(ISERROR(SEARCH("nicht i.O.",X77)))</formula>
    </cfRule>
    <cfRule type="containsText" dxfId="3206" priority="38" operator="containsText" text="in Abklärung">
      <formula>NOT(ISERROR(SEARCH("in Abklärung",X77)))</formula>
    </cfRule>
    <cfRule type="containsText" dxfId="3205" priority="39" operator="containsText" text="i.O.">
      <formula>NOT(ISERROR(SEARCH("i.O.",X77)))</formula>
    </cfRule>
    <cfRule type="containsText" dxfId="3204" priority="40" operator="containsText" text="korrigiert">
      <formula>NOT(ISERROR(SEARCH("korrigiert",X77)))</formula>
    </cfRule>
  </conditionalFormatting>
  <conditionalFormatting sqref="V77:V83">
    <cfRule type="containsText" dxfId="3203" priority="33" operator="containsText" text="nicht i.O.">
      <formula>NOT(ISERROR(SEARCH("nicht i.O.",V77)))</formula>
    </cfRule>
    <cfRule type="containsText" dxfId="3202" priority="34" operator="containsText" text="in Abklärung">
      <formula>NOT(ISERROR(SEARCH("in Abklärung",V77)))</formula>
    </cfRule>
    <cfRule type="containsText" dxfId="3201" priority="35" operator="containsText" text="i.O.">
      <formula>NOT(ISERROR(SEARCH("i.O.",V77)))</formula>
    </cfRule>
    <cfRule type="containsText" dxfId="3200" priority="36" operator="containsText" text="korrigiert">
      <formula>NOT(ISERROR(SEARCH("korrigiert",V77)))</formula>
    </cfRule>
  </conditionalFormatting>
  <conditionalFormatting sqref="X87">
    <cfRule type="containsText" dxfId="3199" priority="29" operator="containsText" text="nicht i.O.">
      <formula>NOT(ISERROR(SEARCH("nicht i.O.",X87)))</formula>
    </cfRule>
    <cfRule type="containsText" dxfId="3198" priority="30" operator="containsText" text="in Abklärung">
      <formula>NOT(ISERROR(SEARCH("in Abklärung",X87)))</formula>
    </cfRule>
    <cfRule type="containsText" dxfId="3197" priority="31" operator="containsText" text="i.O.">
      <formula>NOT(ISERROR(SEARCH("i.O.",X87)))</formula>
    </cfRule>
    <cfRule type="containsText" dxfId="3196" priority="32" operator="containsText" text="korrigiert">
      <formula>NOT(ISERROR(SEARCH("korrigiert",X87)))</formula>
    </cfRule>
  </conditionalFormatting>
  <conditionalFormatting sqref="V87">
    <cfRule type="containsText" dxfId="3195" priority="25" operator="containsText" text="nicht i.O.">
      <formula>NOT(ISERROR(SEARCH("nicht i.O.",V87)))</formula>
    </cfRule>
    <cfRule type="containsText" dxfId="3194" priority="26" operator="containsText" text="in Abklärung">
      <formula>NOT(ISERROR(SEARCH("in Abklärung",V87)))</formula>
    </cfRule>
    <cfRule type="containsText" dxfId="3193" priority="27" operator="containsText" text="i.O.">
      <formula>NOT(ISERROR(SEARCH("i.O.",V87)))</formula>
    </cfRule>
    <cfRule type="containsText" dxfId="3192" priority="28" operator="containsText" text="korrigiert">
      <formula>NOT(ISERROR(SEARCH("korrigiert",V87)))</formula>
    </cfRule>
  </conditionalFormatting>
  <conditionalFormatting sqref="X90:X96">
    <cfRule type="containsText" dxfId="3191" priority="21" operator="containsText" text="nicht i.O.">
      <formula>NOT(ISERROR(SEARCH("nicht i.O.",X90)))</formula>
    </cfRule>
    <cfRule type="containsText" dxfId="3190" priority="22" operator="containsText" text="in Abklärung">
      <formula>NOT(ISERROR(SEARCH("in Abklärung",X90)))</formula>
    </cfRule>
    <cfRule type="containsText" dxfId="3189" priority="23" operator="containsText" text="i.O.">
      <formula>NOT(ISERROR(SEARCH("i.O.",X90)))</formula>
    </cfRule>
    <cfRule type="containsText" dxfId="3188" priority="24" operator="containsText" text="korrigiert">
      <formula>NOT(ISERROR(SEARCH("korrigiert",X90)))</formula>
    </cfRule>
  </conditionalFormatting>
  <conditionalFormatting sqref="V90:V96">
    <cfRule type="containsText" dxfId="3187" priority="17" operator="containsText" text="nicht i.O.">
      <formula>NOT(ISERROR(SEARCH("nicht i.O.",V90)))</formula>
    </cfRule>
    <cfRule type="containsText" dxfId="3186" priority="18" operator="containsText" text="in Abklärung">
      <formula>NOT(ISERROR(SEARCH("in Abklärung",V90)))</formula>
    </cfRule>
    <cfRule type="containsText" dxfId="3185" priority="19" operator="containsText" text="i.O.">
      <formula>NOT(ISERROR(SEARCH("i.O.",V90)))</formula>
    </cfRule>
    <cfRule type="containsText" dxfId="3184" priority="20" operator="containsText" text="korrigiert">
      <formula>NOT(ISERROR(SEARCH("korrigiert",V90)))</formula>
    </cfRule>
  </conditionalFormatting>
  <conditionalFormatting sqref="X98">
    <cfRule type="containsText" dxfId="3183" priority="13" operator="containsText" text="nicht i.O.">
      <formula>NOT(ISERROR(SEARCH("nicht i.O.",X98)))</formula>
    </cfRule>
    <cfRule type="containsText" dxfId="3182" priority="14" operator="containsText" text="in Abklärung">
      <formula>NOT(ISERROR(SEARCH("in Abklärung",X98)))</formula>
    </cfRule>
    <cfRule type="containsText" dxfId="3181" priority="15" operator="containsText" text="i.O.">
      <formula>NOT(ISERROR(SEARCH("i.O.",X98)))</formula>
    </cfRule>
    <cfRule type="containsText" dxfId="3180" priority="16" operator="containsText" text="korrigiert">
      <formula>NOT(ISERROR(SEARCH("korrigiert",X98)))</formula>
    </cfRule>
  </conditionalFormatting>
  <conditionalFormatting sqref="V98">
    <cfRule type="containsText" dxfId="3179" priority="9" operator="containsText" text="nicht i.O.">
      <formula>NOT(ISERROR(SEARCH("nicht i.O.",V98)))</formula>
    </cfRule>
    <cfRule type="containsText" dxfId="3178" priority="10" operator="containsText" text="in Abklärung">
      <formula>NOT(ISERROR(SEARCH("in Abklärung",V98)))</formula>
    </cfRule>
    <cfRule type="containsText" dxfId="3177" priority="11" operator="containsText" text="i.O.">
      <formula>NOT(ISERROR(SEARCH("i.O.",V98)))</formula>
    </cfRule>
    <cfRule type="containsText" dxfId="3176" priority="12" operator="containsText" text="korrigiert">
      <formula>NOT(ISERROR(SEARCH("korrigiert",V98)))</formula>
    </cfRule>
  </conditionalFormatting>
  <conditionalFormatting sqref="X100">
    <cfRule type="containsText" dxfId="3175" priority="5" operator="containsText" text="nicht i.O.">
      <formula>NOT(ISERROR(SEARCH("nicht i.O.",X100)))</formula>
    </cfRule>
    <cfRule type="containsText" dxfId="3174" priority="6" operator="containsText" text="in Abklärung">
      <formula>NOT(ISERROR(SEARCH("in Abklärung",X100)))</formula>
    </cfRule>
    <cfRule type="containsText" dxfId="3173" priority="7" operator="containsText" text="i.O.">
      <formula>NOT(ISERROR(SEARCH("i.O.",X100)))</formula>
    </cfRule>
    <cfRule type="containsText" dxfId="3172" priority="8" operator="containsText" text="korrigiert">
      <formula>NOT(ISERROR(SEARCH("korrigiert",X100)))</formula>
    </cfRule>
  </conditionalFormatting>
  <conditionalFormatting sqref="V100">
    <cfRule type="containsText" dxfId="3171" priority="1" operator="containsText" text="nicht i.O.">
      <formula>NOT(ISERROR(SEARCH("nicht i.O.",V100)))</formula>
    </cfRule>
    <cfRule type="containsText" dxfId="3170" priority="2" operator="containsText" text="in Abklärung">
      <formula>NOT(ISERROR(SEARCH("in Abklärung",V100)))</formula>
    </cfRule>
    <cfRule type="containsText" dxfId="3169" priority="3" operator="containsText" text="i.O.">
      <formula>NOT(ISERROR(SEARCH("i.O.",V100)))</formula>
    </cfRule>
    <cfRule type="containsText" dxfId="3168" priority="4" operator="containsText" text="korrigiert">
      <formula>NOT(ISERROR(SEARCH("korrigiert",V100)))</formula>
    </cfRule>
  </conditionalFormatting>
  <dataValidations count="5">
    <dataValidation type="date" operator="lessThan" allowBlank="1" showInputMessage="1" showErrorMessage="1" sqref="E21:G21" xr:uid="{FEFFECA0-C2F7-435A-AE89-6AFB4EA061B2}">
      <formula1>43101</formula1>
    </dataValidation>
    <dataValidation type="date" operator="greaterThan" allowBlank="1" showInputMessage="1" showErrorMessage="1" sqref="D22:G22" xr:uid="{802D974D-FC3D-4EEC-8E23-6B4DD46EDF1F}">
      <formula1>D21</formula1>
    </dataValidation>
    <dataValidation type="date" operator="greaterThan" allowBlank="1" showInputMessage="1" showErrorMessage="1" sqref="D44:G44" xr:uid="{553E9D00-FA14-4A88-9E8C-880191CD691B}">
      <formula1>42370</formula1>
    </dataValidation>
    <dataValidation type="list" allowBlank="1" showInputMessage="1" showErrorMessage="1" sqref="X16:X17 X13 X101" xr:uid="{28D2DBD1-1409-4A41-9AD0-F725EBDEA68A}">
      <formula1>"',i.O.,in Abklärung,nicht i.O.,korrigiert"</formula1>
    </dataValidation>
    <dataValidation type="date" operator="lessThan" allowBlank="1" showInputMessage="1" showErrorMessage="1" sqref="D21" xr:uid="{B59F5F1D-85BC-46FB-BE64-33B175D41E64}">
      <formula1>44197</formula1>
    </dataValidation>
  </dataValidations>
  <hyperlinks>
    <hyperlink ref="L80:P80" r:id="rId1" display="download" xr:uid="{E80F0831-026C-4E61-8116-A25CEA721226}"/>
    <hyperlink ref="H74:L74" r:id="rId2" display="download" xr:uid="{98E901EA-C3C8-4885-84C2-9468B075AD04}"/>
  </hyperlinks>
  <pageMargins left="0.70866141732283472" right="0.70866141732283472" top="0.78740157480314965" bottom="0.78740157480314965" header="0.31496062992125984" footer="0.31496062992125984"/>
  <pageSetup paperSize="8" scale="67" fitToHeight="0" orientation="landscape" r:id="rId3"/>
  <headerFooter>
    <oddHeader>&amp;LBFE-MP&amp;C &amp;A&amp;R&amp;D</oddHeader>
    <oddFooter>&amp;L&amp;F, &amp;T&amp;RS. &amp;P / &amp;N</oddFooter>
  </headerFooter>
  <drawing r:id="rId4"/>
  <legacyDrawing r:id="rId5"/>
  <controls>
    <mc:AlternateContent xmlns:mc="http://schemas.openxmlformats.org/markup-compatibility/2006">
      <mc:Choice Requires="x14">
        <control shapeId="105474" r:id="rId6" name="CheckBox2">
          <controlPr locked="0" defaultSize="0" autoLine="0" r:id="rId7">
            <anchor moveWithCells="1">
              <from>
                <xdr:col>2</xdr:col>
                <xdr:colOff>236220</xdr:colOff>
                <xdr:row>4</xdr:row>
                <xdr:rowOff>106680</xdr:rowOff>
              </from>
              <to>
                <xdr:col>2</xdr:col>
                <xdr:colOff>403860</xdr:colOff>
                <xdr:row>4</xdr:row>
                <xdr:rowOff>297180</xdr:rowOff>
              </to>
            </anchor>
          </controlPr>
        </control>
      </mc:Choice>
      <mc:Fallback>
        <control shapeId="105474" r:id="rId6" name="CheckBox2"/>
      </mc:Fallback>
    </mc:AlternateContent>
    <mc:AlternateContent xmlns:mc="http://schemas.openxmlformats.org/markup-compatibility/2006">
      <mc:Choice Requires="x14">
        <control shapeId="105473" r:id="rId8" name="CheckBox1">
          <controlPr locked="0" defaultSize="0" autoLine="0" r:id="rId9">
            <anchor moveWithCells="1">
              <from>
                <xdr:col>11</xdr:col>
                <xdr:colOff>304800</xdr:colOff>
                <xdr:row>14</xdr:row>
                <xdr:rowOff>45720</xdr:rowOff>
              </from>
              <to>
                <xdr:col>11</xdr:col>
                <xdr:colOff>464820</xdr:colOff>
                <xdr:row>14</xdr:row>
                <xdr:rowOff>198120</xdr:rowOff>
              </to>
            </anchor>
          </controlPr>
        </control>
      </mc:Choice>
      <mc:Fallback>
        <control shapeId="105473" r:id="rId8" name="CheckBox1"/>
      </mc:Fallback>
    </mc:AlternateContent>
  </controls>
  <extLst>
    <ext xmlns:x14="http://schemas.microsoft.com/office/spreadsheetml/2009/9/main" uri="{CCE6A557-97BC-4b89-ADB6-D9C93CAAB3DF}">
      <x14:dataValidations xmlns:xm="http://schemas.microsoft.com/office/excel/2006/main" count="13">
        <x14:dataValidation type="list" allowBlank="1" showInputMessage="1" showErrorMessage="1" xr:uid="{237E0F8C-8C13-44AB-9D16-DFA245174969}">
          <x14:formula1>
            <xm:f>Dropdown!$M$7:$M$11</xm:f>
          </x14:formula1>
          <xm:sqref>E45:G45</xm:sqref>
        </x14:dataValidation>
        <x14:dataValidation type="list" allowBlank="1" showInputMessage="1" showErrorMessage="1" xr:uid="{0F1D291E-D972-41B5-9F1B-65A7864662BE}">
          <x14:formula1>
            <xm:f>Dropdown!$A$7:$A$9</xm:f>
          </x14:formula1>
          <xm:sqref>E42:G42</xm:sqref>
        </x14:dataValidation>
        <x14:dataValidation type="list" allowBlank="1" showInputMessage="1" showErrorMessage="1" xr:uid="{D572E70D-086B-4D78-9A9A-AD2A0FB7B09E}">
          <x14:formula1>
            <xm:f>Dropdown!$G$7:$G$11</xm:f>
          </x14:formula1>
          <xm:sqref>E20:G20</xm:sqref>
        </x14:dataValidation>
        <x14:dataValidation type="list" allowBlank="1" showInputMessage="1" showErrorMessage="1" xr:uid="{E09B6EE7-48D3-4938-A3F9-D4EFE8CFBF4C}">
          <x14:formula1>
            <xm:f>Dropdown!$P$7:$P$10</xm:f>
          </x14:formula1>
          <xm:sqref>E77:K77</xm:sqref>
        </x14:dataValidation>
        <x14:dataValidation type="list" allowBlank="1" showInputMessage="1" showErrorMessage="1" xr:uid="{33211706-78B2-4480-BFCA-DCFD6BFD5836}">
          <x14:formula1>
            <xm:f>Dropdown!$AP$7:$AP$9</xm:f>
          </x14:formula1>
          <xm:sqref>V84:V86 V33 V54:V55 V36:V37 V25 V27:V30 V97 V99 V101:V102</xm:sqref>
        </x14:dataValidation>
        <x14:dataValidation type="list" allowBlank="1" showInputMessage="1" showErrorMessage="1" xr:uid="{70E57000-B3AA-4545-83F6-4B1BE3D72622}">
          <x14:formula1>
            <xm:f>OFFSET(Dropdown!$G$7:$I$11,0,'Allg. Informationen'!$B$4-1,5,1)</xm:f>
          </x14:formula1>
          <xm:sqref>D20</xm:sqref>
        </x14:dataValidation>
        <x14:dataValidation type="list" allowBlank="1" showInputMessage="1" showErrorMessage="1" xr:uid="{A1948DB4-E887-4E8B-90E5-0E27591FB54E}">
          <x14:formula1>
            <xm:f>OFFSET(Dropdown!$A$7:$C$9,0,'Allg. Informationen'!$B$4-1,3,1)</xm:f>
          </x14:formula1>
          <xm:sqref>D42</xm:sqref>
        </x14:dataValidation>
        <x14:dataValidation type="list" allowBlank="1" showInputMessage="1" showErrorMessage="1" xr:uid="{5463EB95-3EB6-413E-A165-826BD8D5FC81}">
          <x14:formula1>
            <xm:f>OFFSET(Dropdown!$M$7:$O$11,0,'Allg. Informationen'!$B$4-1,5,1)</xm:f>
          </x14:formula1>
          <xm:sqref>D45</xm:sqref>
        </x14:dataValidation>
        <x14:dataValidation type="list" allowBlank="1" showInputMessage="1" showErrorMessage="1" xr:uid="{BAB578A5-7A5C-4245-AA0E-55681B2FEB3F}">
          <x14:formula1>
            <xm:f>OFFSET(Dropdown!$D$7:$F$8,0,'Allg. Informationen'!$B$4-1,2,1)</xm:f>
          </x14:formula1>
          <xm:sqref>H50:Q50 H56:Q56</xm:sqref>
        </x14:dataValidation>
        <x14:dataValidation type="list" allowBlank="1" showInputMessage="1" showErrorMessage="1" xr:uid="{E6D283D3-3560-4923-A5BE-9388B3BCE2E8}">
          <x14:formula1>
            <xm:f>OFFSET(Dropdown!$P$7:$R$10,0,'Allg. Informationen'!$B$4-1,4,1)</xm:f>
          </x14:formula1>
          <xm:sqref>D77</xm:sqref>
        </x14:dataValidation>
        <x14:dataValidation type="list" allowBlank="1" showInputMessage="1" showErrorMessage="1" xr:uid="{59C2EDA3-93F7-42D4-B5B3-5EFD3C175278}">
          <x14:formula1>
            <xm:f>OFFSET(Dropdown!$AP$7:$AR$19,0,'Allg. Informationen'!$B$4-1,3,1)</xm:f>
          </x14:formula1>
          <xm:sqref>V13:V15 V18:V24 V26 V31:V32 V34:V35 V38:V45 V48:V53 V56:V59 V100 V77:V83 V87 V90:V96 V98 V62:V74</xm:sqref>
        </x14:dataValidation>
        <x14:dataValidation type="list" allowBlank="1" showInputMessage="1" showErrorMessage="1" xr:uid="{0D74003C-91BE-4CC3-9378-23E514CF2B52}">
          <x14:formula1>
            <xm:f>OFFSET(Dropdown!$AS$7:$AU$19,0,'Allg. Informationen'!$B$4-1,4,1)</xm:f>
          </x14:formula1>
          <xm:sqref>X18:X24 X26 X31:X32 X34:X35 X38:X45 X48:X53 X56:X59 X100 X77:X83 X87 X90:X96 X98 X62:X74</xm:sqref>
        </x14:dataValidation>
        <x14:dataValidation type="list" allowBlank="1" showInputMessage="1" showErrorMessage="1" xr:uid="{69D2A169-753D-4503-B3DD-A53EA5814625}">
          <x14:formula1>
            <xm:f>Dropdown!$AI$6:$AI$136</xm:f>
          </x14:formula1>
          <xm:sqref>B14</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D43E5D-08A9-4CA5-9B56-0634ED1E5396}">
  <sheetPr codeName="Tabelle13">
    <tabColor theme="7" tint="0.39997558519241921"/>
    <pageSetUpPr fitToPage="1"/>
  </sheetPr>
  <dimension ref="A1:AC131"/>
  <sheetViews>
    <sheetView workbookViewId="0">
      <selection activeCell="C5" sqref="C5"/>
    </sheetView>
  </sheetViews>
  <sheetFormatPr baseColWidth="10" defaultColWidth="11.44140625" defaultRowHeight="13.2" outlineLevelCol="1" x14ac:dyDescent="0.25"/>
  <cols>
    <col min="1" max="1" width="11" style="466" customWidth="1"/>
    <col min="2" max="2" width="40.5546875" style="31" customWidth="1"/>
    <col min="3" max="3" width="10.5546875" style="31" customWidth="1"/>
    <col min="4" max="4" width="18.5546875" style="31" customWidth="1"/>
    <col min="5" max="7" width="18.5546875" style="31" hidden="1" customWidth="1"/>
    <col min="8" max="9" width="13.109375" style="31" customWidth="1"/>
    <col min="10" max="10" width="13.33203125" style="466" customWidth="1"/>
    <col min="11" max="11" width="13.5546875" style="466" customWidth="1"/>
    <col min="12" max="14" width="11.88671875" style="466" customWidth="1"/>
    <col min="15" max="15" width="13" style="466" customWidth="1"/>
    <col min="16" max="17" width="11.88671875" style="466" customWidth="1"/>
    <col min="18" max="18" width="12.5546875" style="466" customWidth="1"/>
    <col min="19" max="19" width="14.88671875" style="466" customWidth="1"/>
    <col min="20" max="20" width="11.5546875" style="466" customWidth="1"/>
    <col min="21" max="21" width="16.44140625" style="466" customWidth="1"/>
    <col min="22" max="22" width="16.44140625" style="531" hidden="1" customWidth="1" outlineLevel="1"/>
    <col min="23" max="23" width="16.44140625" style="466" hidden="1" customWidth="1" outlineLevel="1"/>
    <col min="24" max="24" width="11.44140625" style="466" hidden="1" customWidth="1" outlineLevel="1"/>
    <col min="25" max="25" width="23.5546875" style="466" hidden="1" customWidth="1" outlineLevel="1"/>
    <col min="26" max="26" width="5.5546875" style="466" customWidth="1" collapsed="1"/>
    <col min="27" max="27" width="8.5546875" style="466" hidden="1" customWidth="1"/>
    <col min="28" max="16384" width="11.44140625" style="466"/>
  </cols>
  <sheetData>
    <row r="1" spans="1:29" ht="21" x14ac:dyDescent="0.4">
      <c r="A1" s="490" t="str">
        <f>VLOOKUP(D13,Dropdown!$AI$6:$AI$136,1,FALSE)</f>
        <v>Bitte auswählen, Prière de sélectionner, Prego selezionare</v>
      </c>
      <c r="B1" s="48"/>
      <c r="C1" s="488"/>
      <c r="D1" s="489"/>
      <c r="E1" s="48"/>
      <c r="F1" s="48"/>
      <c r="G1" s="48"/>
      <c r="H1" s="48"/>
      <c r="I1" s="48"/>
      <c r="J1" s="59"/>
      <c r="K1" s="59"/>
      <c r="L1" s="59"/>
      <c r="M1" s="59"/>
      <c r="N1" s="59"/>
      <c r="O1" s="59"/>
      <c r="P1" s="59"/>
      <c r="Q1" s="59"/>
      <c r="R1" s="59"/>
      <c r="S1" s="59"/>
      <c r="T1" s="59"/>
      <c r="U1" s="59"/>
      <c r="V1" s="59"/>
      <c r="W1" s="59"/>
      <c r="X1" s="59"/>
      <c r="Y1" s="59"/>
    </row>
    <row r="2" spans="1:29" s="531" customFormat="1" ht="15.6" x14ac:dyDescent="0.3">
      <c r="A2" s="530" t="str">
        <f ca="1">IF(D17="",IF(D13=Dropdown!$AI$6,CONCATENATE(OFFSET(Sprachen!A369,0,'Allg. Informationen'!$B$4-1,1,1),_xlfn.SHEET()-9),VLOOKUP($D$13,Dropdown!$AI$6:$AJ$136,2,FALSE)),D17)</f>
        <v>KW4</v>
      </c>
      <c r="B2" s="177" t="str">
        <f ca="1">CONCATENATE(Gesuchsteller!$A$4,": ",Gesuchsteller!$B$4)</f>
        <v>Gesuchsnummer: MP.24.xxx</v>
      </c>
      <c r="C2" s="10"/>
      <c r="E2" s="47"/>
      <c r="F2" s="47"/>
      <c r="G2" s="47"/>
      <c r="H2" s="120"/>
      <c r="J2" s="120"/>
      <c r="K2" s="120"/>
      <c r="L2" s="120"/>
      <c r="M2" s="120"/>
      <c r="N2" s="120"/>
      <c r="O2" s="120"/>
      <c r="P2" s="120"/>
      <c r="Q2" s="47"/>
      <c r="R2" s="120"/>
      <c r="U2" s="532"/>
      <c r="V2" s="532"/>
      <c r="W2" s="532"/>
    </row>
    <row r="3" spans="1:29" s="531" customFormat="1" ht="15.6" x14ac:dyDescent="0.3">
      <c r="A3" s="530"/>
      <c r="B3" s="10"/>
      <c r="C3" s="10"/>
      <c r="E3" s="47"/>
      <c r="F3" s="47"/>
      <c r="G3" s="47"/>
      <c r="H3" s="120"/>
      <c r="I3" s="630"/>
      <c r="J3" s="120"/>
      <c r="K3" s="120"/>
      <c r="L3" s="120"/>
      <c r="M3" s="120"/>
      <c r="N3" s="120"/>
      <c r="O3" s="120"/>
      <c r="P3" s="120"/>
      <c r="Q3" s="47"/>
      <c r="R3" s="120"/>
      <c r="U3" s="532"/>
      <c r="V3" s="532"/>
      <c r="W3" s="532"/>
    </row>
    <row r="4" spans="1:29" s="531" customFormat="1" ht="17.399999999999999" x14ac:dyDescent="0.3">
      <c r="A4" s="133" t="str">
        <f ca="1">OFFSET(Sprachen!A351,0,'Allg. Informationen'!$B$4-1,1,1)</f>
        <v>i. Vollmacht und Auskunftsberechtigung</v>
      </c>
      <c r="C4" s="131"/>
      <c r="E4" s="347"/>
      <c r="F4" s="398"/>
      <c r="G4" s="348"/>
    </row>
    <row r="5" spans="1:29" s="531" customFormat="1" ht="30.75" customHeight="1" x14ac:dyDescent="0.25">
      <c r="B5" s="655" t="str">
        <f ca="1">OFFSET(Sprachen!A352,0,'Allg. Informationen'!$B$4-1,1,1)</f>
        <v>Gesuchsteller ist Kraftwerksbevollmächtigter</v>
      </c>
      <c r="C5" s="601"/>
      <c r="D5" s="533" t="s">
        <v>1706</v>
      </c>
      <c r="H5" s="886" t="str">
        <f ca="1">OFFSET(Sprachen!A356,0,'Allg. Informationen'!$B$4-1,1,1)</f>
        <v>Falls Gesuchsteller nicht kraftwerksbevollmächtigt ist, aber am Kraftwerk beteiligt ist, bitte Kästchen in Zelle C5 nicht ankreuzen. Die kraftwerkspezifischen Daten werden automatisch vom Kraftwerksbevollmächtigten während der Gesuchsprüfung übernommen</v>
      </c>
      <c r="I5" s="886"/>
      <c r="J5" s="886"/>
      <c r="K5" s="886"/>
      <c r="L5" s="886"/>
      <c r="M5" s="886"/>
      <c r="N5" s="886"/>
      <c r="O5" s="886"/>
      <c r="P5" s="886"/>
      <c r="Q5" s="886"/>
      <c r="R5" s="886"/>
      <c r="S5" s="886"/>
      <c r="T5" s="886"/>
      <c r="U5" s="886"/>
    </row>
    <row r="6" spans="1:29" s="531" customFormat="1" ht="18" customHeight="1" x14ac:dyDescent="0.25">
      <c r="B6" s="806" t="str">
        <f ca="1">OFFSET(Sprachen!A353,0,'Allg. Informationen'!$B$4-1,1,1)</f>
        <v>Auskunftsberechtigte Person zu diesem KW</v>
      </c>
      <c r="C6" s="806"/>
      <c r="D6" s="888" t="str">
        <f ca="1">OFFSET(Sprachen!A357,0,'Allg. Informationen'!$B$4-1,1,1)</f>
        <v>Name</v>
      </c>
      <c r="H6" s="887"/>
      <c r="I6" s="887"/>
      <c r="J6" s="887"/>
      <c r="K6" s="889" t="str">
        <f ca="1">OFFSET(Sprachen!A358,0,'Allg. Informationen'!$B$4-1,1,1)</f>
        <v>Organisation</v>
      </c>
      <c r="L6" s="887"/>
      <c r="M6" s="887"/>
      <c r="N6" s="887"/>
      <c r="O6" s="889" t="str">
        <f ca="1">OFFSET(Sprachen!A359,0,'Allg. Informationen'!$B$4-1,1,1)</f>
        <v>Email</v>
      </c>
      <c r="P6" s="887"/>
      <c r="Q6" s="887"/>
      <c r="R6" s="887"/>
      <c r="S6" s="890" t="str">
        <f ca="1">OFFSET(Sprachen!A360,0,'Allg. Informationen'!$B$4-1,1,1)</f>
        <v>Telefon</v>
      </c>
      <c r="T6" s="887"/>
      <c r="U6" s="887"/>
    </row>
    <row r="7" spans="1:29" s="531" customFormat="1" ht="17.25" customHeight="1" x14ac:dyDescent="0.25">
      <c r="B7" s="899" t="str">
        <f ca="1">OFFSET(Sprachen!A354,0,'Allg. Informationen'!$B$4-1,1,1)</f>
        <v>Stellvertretend auskunftsberechtigte Person</v>
      </c>
      <c r="C7" s="899"/>
      <c r="D7" s="888"/>
      <c r="H7" s="887"/>
      <c r="I7" s="887"/>
      <c r="J7" s="887"/>
      <c r="K7" s="889"/>
      <c r="L7" s="887"/>
      <c r="M7" s="887"/>
      <c r="N7" s="887"/>
      <c r="O7" s="889"/>
      <c r="P7" s="887"/>
      <c r="Q7" s="887"/>
      <c r="R7" s="887"/>
      <c r="S7" s="890"/>
      <c r="T7" s="887"/>
      <c r="U7" s="887"/>
      <c r="V7" s="429"/>
      <c r="W7" s="398"/>
      <c r="X7" s="398"/>
      <c r="Y7" s="429"/>
      <c r="Z7" s="429"/>
      <c r="AA7" s="429"/>
      <c r="AC7" s="132"/>
    </row>
    <row r="8" spans="1:29" s="531" customFormat="1" ht="39" hidden="1" customHeight="1" x14ac:dyDescent="0.25">
      <c r="B8" s="864" t="str">
        <f ca="1">OFFSET(Sprachen!A355,0,'Allg. Informationen'!$B$4-1,1,1)</f>
        <v>Zur Prüfung des Gesuchs kann das BFE die Daten und Angaben des Kraftwerksbevollmächtigten übernehmen von:</v>
      </c>
      <c r="C8" s="865"/>
      <c r="D8" s="675" t="str">
        <f ca="1">OFFSET(Sprachen!A361,0,'Allg. Informationen'!$B$4-1,1,1)</f>
        <v>Gesuchsnummer</v>
      </c>
      <c r="E8" s="534"/>
      <c r="F8" s="534"/>
      <c r="G8" s="534"/>
      <c r="H8" s="900"/>
      <c r="I8" s="900"/>
      <c r="J8" s="900"/>
      <c r="K8" s="675" t="str">
        <f ca="1">OFFSET(Sprachen!A362,0,'Allg. Informationen'!$B$4-1,1,1)</f>
        <v>Datum</v>
      </c>
      <c r="L8" s="900"/>
      <c r="M8" s="900"/>
      <c r="N8" s="900"/>
    </row>
    <row r="9" spans="1:29" s="531" customFormat="1" x14ac:dyDescent="0.25"/>
    <row r="10" spans="1:29" ht="17.399999999999999" x14ac:dyDescent="0.25">
      <c r="A10" s="133" t="str">
        <f ca="1">OFFSET(Sprachen!A363,0,'Allg. Informationen'!$B$4-1,1,1)</f>
        <v>A. Angaben zu Kraftwerksanlage und Zentralen</v>
      </c>
      <c r="D10" s="430"/>
      <c r="E10" s="430"/>
      <c r="F10" s="430"/>
      <c r="G10" s="430"/>
      <c r="H10" s="431"/>
      <c r="I10" s="26"/>
      <c r="J10" s="531"/>
      <c r="K10" s="531"/>
      <c r="L10" s="531"/>
      <c r="M10" s="398"/>
      <c r="N10" s="398"/>
      <c r="O10" s="398"/>
      <c r="P10" s="398"/>
      <c r="Q10" s="398"/>
      <c r="R10" s="398"/>
      <c r="S10" s="398"/>
      <c r="T10" s="398"/>
      <c r="U10" s="398"/>
      <c r="V10" s="398"/>
      <c r="W10" s="398"/>
      <c r="X10" s="398"/>
      <c r="Y10" s="429"/>
      <c r="Z10" s="429"/>
      <c r="AA10" s="429"/>
      <c r="AB10" s="531"/>
      <c r="AC10" s="132"/>
    </row>
    <row r="11" spans="1:29" ht="15.6" x14ac:dyDescent="0.3">
      <c r="A11" s="386"/>
      <c r="B11" s="386"/>
      <c r="C11" s="386"/>
      <c r="D11" s="386"/>
      <c r="E11" s="386"/>
      <c r="F11" s="386"/>
      <c r="G11" s="386"/>
      <c r="H11" s="386"/>
      <c r="I11" s="386"/>
      <c r="J11" s="386"/>
      <c r="K11" s="386"/>
      <c r="L11" s="386"/>
      <c r="M11" s="386"/>
      <c r="N11" s="386"/>
      <c r="O11" s="386"/>
      <c r="P11" s="386"/>
      <c r="Q11" s="386"/>
      <c r="R11" s="386"/>
      <c r="S11" s="386"/>
      <c r="T11" s="386"/>
      <c r="U11" s="386"/>
      <c r="V11" s="386"/>
      <c r="W11" s="386"/>
      <c r="X11" s="386"/>
      <c r="Y11" s="386"/>
    </row>
    <row r="12" spans="1:29" ht="26.4" x14ac:dyDescent="0.25">
      <c r="A12" s="134" t="str">
        <f ca="1">OFFSET(Sprachen!A364,0,'Allg. Informationen'!$B$4-1,1,1)</f>
        <v>Ziffer</v>
      </c>
      <c r="B12" s="875" t="str">
        <f ca="1">OFFSET(Sprachen!A365,0,'Allg. Informationen'!$B$4-1,1,1)</f>
        <v>A1. Angaben zur Kraftwerksanlage</v>
      </c>
      <c r="C12" s="876"/>
      <c r="D12" s="877"/>
      <c r="E12" s="901" t="s">
        <v>428</v>
      </c>
      <c r="F12" s="902"/>
      <c r="G12" s="903"/>
      <c r="H12" s="838" t="str">
        <f ca="1">OFFSET(Sprachen!A366,0,'Allg. Informationen'!$B$4-1,1,1)</f>
        <v>Anmerkungen BFE</v>
      </c>
      <c r="I12" s="839"/>
      <c r="J12" s="839"/>
      <c r="K12" s="839"/>
      <c r="L12" s="840"/>
      <c r="M12" s="836" t="str">
        <f ca="1">OFFSET(Sprachen!A367,0,'Allg. Informationen'!$B$4-1,1,1)</f>
        <v>Bemerkungen Gesuchsteller</v>
      </c>
      <c r="N12" s="836"/>
      <c r="O12" s="836"/>
      <c r="P12" s="836"/>
      <c r="Q12" s="836"/>
      <c r="R12" s="836"/>
      <c r="S12" s="836"/>
      <c r="T12" s="836"/>
      <c r="U12" s="836"/>
      <c r="V12" s="450" t="str">
        <f ca="1">OFFSET(Sprachen!A506,0,'Allg. Informationen'!$B$4-1,1,1)</f>
        <v>Prüfung auf Plausibilität</v>
      </c>
      <c r="W12" s="135" t="str">
        <f ca="1">OFFSET(Sprachen!A507,0,'Allg. Informationen'!$B$4-1,1,1)</f>
        <v>Bemerkungen Plausibilität</v>
      </c>
      <c r="X12" s="450" t="str">
        <f ca="1">OFFSET(Sprachen!A508,0,'Allg. Informationen'!$B$4-1,1,1)</f>
        <v>Materielle Prüfung</v>
      </c>
      <c r="Y12" s="135" t="str">
        <f ca="1">OFFSET(Sprachen!A509,0,'Allg. Informationen'!$B$4-1,1,1)</f>
        <v>Bemerkungen Materielle Prüfung</v>
      </c>
    </row>
    <row r="13" spans="1:29" ht="21" x14ac:dyDescent="0.25">
      <c r="A13" s="781" t="str">
        <f ca="1">CONCATENATE($A$2," / ",AA14)</f>
        <v>KW4 / 1</v>
      </c>
      <c r="B13" s="145" t="str">
        <f ca="1">OFFSET(Sprachen!A368,0,'Allg. Informationen'!$B$4-1,1,1)</f>
        <v>Name Kraftwerksanlage:</v>
      </c>
      <c r="C13" s="719"/>
      <c r="D13" s="785" t="str">
        <f>B14</f>
        <v>Bitte auswählen, Prière de sélectionner, Prego selezionare</v>
      </c>
      <c r="E13" s="695"/>
      <c r="F13" s="695"/>
      <c r="G13" s="695"/>
      <c r="H13" s="788" t="str">
        <f ca="1">OFFSET(Sprachen!A472,0,'Allg. Informationen'!$B$4-1,1,1)</f>
        <v>Bitte zuerst die Energieproduktion im Blatt E_prod_Eingabe für dieses Kraftwerk eingeben! Falls Gesuchsteller nicht kraftwerksbevollmächtigt ist, so werden die Daten während der Gesuchsprüfung automatisch vom Kraftwerksbevollmächtigten übernommen. Der Gesuchsteller braucht nur die reduzierten Felder auszufüllen. Dabei sind Kennzahlen mit Ziffern endend auf -G vom Kraftwerksbevollmächtigten zu übernehmen. Massgebend für die MP ist die Bruttoleistung, wobei in der Liste Kraftwerke ab 10 MW installierter Leistung erscheinen können.</v>
      </c>
      <c r="I13" s="789"/>
      <c r="J13" s="789"/>
      <c r="K13" s="789"/>
      <c r="L13" s="790"/>
      <c r="M13" s="793"/>
      <c r="N13" s="794"/>
      <c r="O13" s="794"/>
      <c r="P13" s="794"/>
      <c r="Q13" s="794"/>
      <c r="R13" s="794"/>
      <c r="S13" s="794"/>
      <c r="T13" s="794"/>
      <c r="U13" s="795"/>
      <c r="V13" s="802"/>
      <c r="W13" s="769"/>
      <c r="X13" s="721" t="s">
        <v>185</v>
      </c>
      <c r="Y13" s="769"/>
    </row>
    <row r="14" spans="1:29" ht="117" customHeight="1" x14ac:dyDescent="0.25">
      <c r="A14" s="782"/>
      <c r="B14" s="631" t="s">
        <v>1000</v>
      </c>
      <c r="C14" s="784"/>
      <c r="D14" s="786"/>
      <c r="E14" s="696" t="s">
        <v>1758</v>
      </c>
      <c r="F14" s="696" t="s">
        <v>438</v>
      </c>
      <c r="G14" s="696" t="s">
        <v>429</v>
      </c>
      <c r="H14" s="791"/>
      <c r="I14" s="755"/>
      <c r="J14" s="755"/>
      <c r="K14" s="755"/>
      <c r="L14" s="792"/>
      <c r="M14" s="796"/>
      <c r="N14" s="797"/>
      <c r="O14" s="797"/>
      <c r="P14" s="797"/>
      <c r="Q14" s="797"/>
      <c r="R14" s="797"/>
      <c r="S14" s="797"/>
      <c r="T14" s="797"/>
      <c r="U14" s="798"/>
      <c r="V14" s="803"/>
      <c r="W14" s="821"/>
      <c r="X14" s="823"/>
      <c r="Y14" s="821"/>
      <c r="AA14" s="466">
        <v>1</v>
      </c>
    </row>
    <row r="15" spans="1:29" ht="21.75" customHeight="1" x14ac:dyDescent="0.25">
      <c r="A15" s="783"/>
      <c r="B15" s="456"/>
      <c r="C15" s="720"/>
      <c r="D15" s="787"/>
      <c r="E15" s="696"/>
      <c r="F15" s="696"/>
      <c r="G15" s="696"/>
      <c r="H15" s="826" t="str">
        <f ca="1">OFFSET(Sprachen!A473,0,'Allg. Informationen'!$B$4-1,1,1)</f>
        <v>Falls KW in Liste nicht vorhanden, bitte ankreuzen:</v>
      </c>
      <c r="I15" s="827"/>
      <c r="J15" s="827"/>
      <c r="K15" s="827"/>
      <c r="L15" s="536"/>
      <c r="M15" s="799"/>
      <c r="N15" s="800"/>
      <c r="O15" s="800"/>
      <c r="P15" s="800"/>
      <c r="Q15" s="800"/>
      <c r="R15" s="800"/>
      <c r="S15" s="800"/>
      <c r="T15" s="800"/>
      <c r="U15" s="801"/>
      <c r="V15" s="804"/>
      <c r="W15" s="822"/>
      <c r="X15" s="722"/>
      <c r="Y15" s="822"/>
    </row>
    <row r="16" spans="1:29" ht="38.1" hidden="1" customHeight="1" x14ac:dyDescent="0.25">
      <c r="A16" s="680" t="str">
        <f ca="1">CONCATENATE($A$2," / ",AA16)</f>
        <v>KW4 / 1-G1</v>
      </c>
      <c r="B16" s="833" t="str">
        <f ca="1">OFFSET(Sprachen!A370,0,'Allg. Informationen'!$B$4-1,1,1)</f>
        <v>Kraftwerkname (Angabe Gesuchsteller falls nicht in Liste)</v>
      </c>
      <c r="C16" s="833"/>
      <c r="D16" s="650"/>
      <c r="E16" s="535"/>
      <c r="F16" s="535"/>
      <c r="G16" s="535"/>
      <c r="H16" s="845" t="str">
        <f ca="1">OFFSET(Sprachen!A474,0,'Allg. Informationen'!$B$4-1,1,1)</f>
        <v>Bitte nur eintragen, falls Kraftwerk nicht in Liste</v>
      </c>
      <c r="I16" s="845"/>
      <c r="J16" s="845"/>
      <c r="K16" s="845"/>
      <c r="L16" s="846"/>
      <c r="M16" s="849"/>
      <c r="N16" s="849"/>
      <c r="O16" s="849"/>
      <c r="P16" s="849"/>
      <c r="Q16" s="849"/>
      <c r="R16" s="849"/>
      <c r="S16" s="849"/>
      <c r="T16" s="849"/>
      <c r="U16" s="850"/>
      <c r="V16" s="672"/>
      <c r="W16" s="671"/>
      <c r="X16" s="672"/>
      <c r="Y16" s="538"/>
      <c r="AA16" s="422" t="s">
        <v>537</v>
      </c>
    </row>
    <row r="17" spans="1:27" ht="44.1" hidden="1" customHeight="1" x14ac:dyDescent="0.25">
      <c r="A17" s="539" t="str">
        <f ca="1">CONCATENATE($A$2," / ",AA17)</f>
        <v>KW4 / 1-G2</v>
      </c>
      <c r="B17" s="833" t="str">
        <f ca="1">OFFSET(Sprachen!A371,0,'Allg. Informationen'!$B$4-1,1,1)</f>
        <v>Kürzelvorschlag  (Angabe Gesuchsteller falls nicht in Liste)</v>
      </c>
      <c r="C17" s="833"/>
      <c r="D17" s="651"/>
      <c r="E17" s="540"/>
      <c r="F17" s="540"/>
      <c r="G17" s="540"/>
      <c r="H17" s="847" t="str">
        <f ca="1">OFFSET(Sprachen!A475,0,'Allg. Informationen'!$B$4-1,1,1)</f>
        <v>Bitte nur eintragen, falls Kraftwerk nicht in Liste vorhanden. Auswahl nochmals auf "Bitte auswählen" stellen, damit vorgeschlagenes Kürzel übernommen wird.</v>
      </c>
      <c r="I17" s="847"/>
      <c r="J17" s="847"/>
      <c r="K17" s="847"/>
      <c r="L17" s="848"/>
      <c r="M17" s="851"/>
      <c r="N17" s="851"/>
      <c r="O17" s="851"/>
      <c r="P17" s="851"/>
      <c r="Q17" s="851"/>
      <c r="R17" s="851"/>
      <c r="S17" s="851"/>
      <c r="T17" s="851"/>
      <c r="U17" s="852"/>
      <c r="V17" s="541"/>
      <c r="W17" s="297"/>
      <c r="X17" s="541"/>
      <c r="Y17" s="152"/>
      <c r="AA17" s="424" t="s">
        <v>538</v>
      </c>
    </row>
    <row r="18" spans="1:27" x14ac:dyDescent="0.25">
      <c r="A18" s="139" t="str">
        <f t="shared" ref="A18:A45" ca="1" si="0">CONCATENATE($A$2," / ",AA18)</f>
        <v>KW4 / 2</v>
      </c>
      <c r="B18" s="538" t="str">
        <f ca="1">OFFSET(Sprachen!A372,0,'Allg. Informationen'!$B$4-1,1,1)</f>
        <v>Standortgemeinde(n)</v>
      </c>
      <c r="C18" s="159"/>
      <c r="D18" s="542"/>
      <c r="E18" s="543"/>
      <c r="F18" s="543"/>
      <c r="G18" s="543"/>
      <c r="H18" s="908"/>
      <c r="I18" s="908"/>
      <c r="J18" s="908"/>
      <c r="K18" s="908"/>
      <c r="L18" s="908"/>
      <c r="M18" s="807"/>
      <c r="N18" s="807"/>
      <c r="O18" s="807"/>
      <c r="P18" s="807"/>
      <c r="Q18" s="807"/>
      <c r="R18" s="807"/>
      <c r="S18" s="807"/>
      <c r="T18" s="807"/>
      <c r="U18" s="807"/>
      <c r="V18" s="541"/>
      <c r="W18" s="297"/>
      <c r="X18" s="541" t="s">
        <v>185</v>
      </c>
      <c r="Y18" s="152"/>
      <c r="AA18" s="466">
        <f>+AA14+1</f>
        <v>2</v>
      </c>
    </row>
    <row r="19" spans="1:27" x14ac:dyDescent="0.25">
      <c r="A19" s="139" t="str">
        <f t="shared" ca="1" si="0"/>
        <v>KW4 / 3</v>
      </c>
      <c r="B19" s="538" t="str">
        <f ca="1">OFFSET(Sprachen!A373,0,'Allg. Informationen'!$B$4-1,1,1)</f>
        <v>Standortkanton</v>
      </c>
      <c r="C19" s="100"/>
      <c r="D19" s="193"/>
      <c r="E19" s="349"/>
      <c r="F19" s="349"/>
      <c r="G19" s="349"/>
      <c r="H19" s="805"/>
      <c r="I19" s="805"/>
      <c r="J19" s="805"/>
      <c r="K19" s="805"/>
      <c r="L19" s="805"/>
      <c r="M19" s="807"/>
      <c r="N19" s="807"/>
      <c r="O19" s="807"/>
      <c r="P19" s="807"/>
      <c r="Q19" s="807"/>
      <c r="R19" s="807"/>
      <c r="S19" s="807"/>
      <c r="T19" s="807"/>
      <c r="U19" s="807"/>
      <c r="V19" s="541"/>
      <c r="W19" s="297"/>
      <c r="X19" s="541" t="s">
        <v>185</v>
      </c>
      <c r="Y19" s="152"/>
      <c r="AA19" s="466">
        <f t="shared" ref="AA19:AA45" si="1">+AA18+1</f>
        <v>3</v>
      </c>
    </row>
    <row r="20" spans="1:27" ht="46.5" customHeight="1" x14ac:dyDescent="0.25">
      <c r="A20" s="139" t="str">
        <f t="shared" ca="1" si="0"/>
        <v>KW4 / 4</v>
      </c>
      <c r="B20" s="159" t="str">
        <f ca="1">OFFSET(Sprachen!A374,0,'Allg. Informationen'!$B$4-1,1,1)</f>
        <v>Nutzungsrecht</v>
      </c>
      <c r="C20" s="100"/>
      <c r="D20" s="193"/>
      <c r="E20" s="349"/>
      <c r="F20" s="349"/>
      <c r="G20" s="349"/>
      <c r="H20" s="834" t="str">
        <f ca="1">OFFSET(Sprachen!A476,0,'Allg. Informationen'!$B$4-1,1,1)</f>
        <v>Vertrag für Nutzungsrecht dem Gesuch beilegen.
Falls weder Konzession noch ehaftes Recht, bitte im Bemerkungsfeld spezifizieren.</v>
      </c>
      <c r="I20" s="834"/>
      <c r="J20" s="834"/>
      <c r="K20" s="834"/>
      <c r="L20" s="834"/>
      <c r="M20" s="807"/>
      <c r="N20" s="807"/>
      <c r="O20" s="807"/>
      <c r="P20" s="807"/>
      <c r="Q20" s="807"/>
      <c r="R20" s="807"/>
      <c r="S20" s="807"/>
      <c r="T20" s="807"/>
      <c r="U20" s="807"/>
      <c r="V20" s="541"/>
      <c r="W20" s="297"/>
      <c r="X20" s="541" t="s">
        <v>185</v>
      </c>
      <c r="Y20" s="152"/>
      <c r="AA20" s="466">
        <f t="shared" si="1"/>
        <v>4</v>
      </c>
    </row>
    <row r="21" spans="1:27" ht="12.75" customHeight="1" x14ac:dyDescent="0.25">
      <c r="A21" s="139" t="str">
        <f t="shared" ca="1" si="0"/>
        <v>KW4 / 5</v>
      </c>
      <c r="B21" s="538" t="str">
        <f ca="1">OFFSET(Sprachen!A375,0,'Allg. Informationen'!$B$4-1,1,1)</f>
        <v>Datum der Vergabe des Nutzungsrechts</v>
      </c>
      <c r="C21" s="100" t="s">
        <v>46</v>
      </c>
      <c r="D21" s="544"/>
      <c r="E21" s="545"/>
      <c r="F21" s="545"/>
      <c r="G21" s="545"/>
      <c r="H21" s="841" t="str">
        <f ca="1">OFFSET(Sprachen!A477,0,'Allg. Informationen'!$B$4-1,1,1)</f>
        <v>Frühestes Ende bei zentralenspezifischen Unterschieden.</v>
      </c>
      <c r="I21" s="842"/>
      <c r="J21" s="842"/>
      <c r="K21" s="842"/>
      <c r="L21" s="843"/>
      <c r="M21" s="807"/>
      <c r="N21" s="807"/>
      <c r="O21" s="807"/>
      <c r="P21" s="807"/>
      <c r="Q21" s="807"/>
      <c r="R21" s="807"/>
      <c r="S21" s="807"/>
      <c r="T21" s="807"/>
      <c r="U21" s="807"/>
      <c r="V21" s="541"/>
      <c r="W21" s="297"/>
      <c r="X21" s="541" t="s">
        <v>185</v>
      </c>
      <c r="Y21" s="152"/>
      <c r="AA21" s="466">
        <f t="shared" si="1"/>
        <v>5</v>
      </c>
    </row>
    <row r="22" spans="1:27" ht="12.75" customHeight="1" x14ac:dyDescent="0.25">
      <c r="A22" s="139" t="str">
        <f t="shared" ca="1" si="0"/>
        <v>KW4 / 6</v>
      </c>
      <c r="B22" s="538" t="str">
        <f ca="1">OFFSET(Sprachen!A376,0,'Allg. Informationen'!$B$4-1,1,1)</f>
        <v>Ende des Nutzungsrechts</v>
      </c>
      <c r="C22" s="100" t="s">
        <v>46</v>
      </c>
      <c r="D22" s="544"/>
      <c r="E22" s="545"/>
      <c r="F22" s="545"/>
      <c r="G22" s="545"/>
      <c r="H22" s="826"/>
      <c r="I22" s="827"/>
      <c r="J22" s="827"/>
      <c r="K22" s="827"/>
      <c r="L22" s="844"/>
      <c r="M22" s="807"/>
      <c r="N22" s="807"/>
      <c r="O22" s="807"/>
      <c r="P22" s="807"/>
      <c r="Q22" s="807"/>
      <c r="R22" s="807"/>
      <c r="S22" s="807"/>
      <c r="T22" s="807"/>
      <c r="U22" s="807"/>
      <c r="V22" s="541"/>
      <c r="W22" s="297"/>
      <c r="X22" s="541" t="s">
        <v>185</v>
      </c>
      <c r="Y22" s="152" t="s">
        <v>602</v>
      </c>
      <c r="AA22" s="466">
        <f t="shared" si="1"/>
        <v>6</v>
      </c>
    </row>
    <row r="23" spans="1:27" x14ac:dyDescent="0.25">
      <c r="A23" s="139" t="str">
        <f t="shared" ca="1" si="0"/>
        <v>KW4 / 7</v>
      </c>
      <c r="B23" s="538" t="str">
        <f ca="1">OFFSET(Sprachen!A377,0,'Allg. Informationen'!$B$4-1,1,1)</f>
        <v>Anzahl Zentralen</v>
      </c>
      <c r="C23" s="100" t="s">
        <v>47</v>
      </c>
      <c r="D23" s="207"/>
      <c r="E23" s="350"/>
      <c r="F23" s="350"/>
      <c r="G23" s="350"/>
      <c r="H23" s="805"/>
      <c r="I23" s="805"/>
      <c r="J23" s="805"/>
      <c r="K23" s="805"/>
      <c r="L23" s="805"/>
      <c r="M23" s="837"/>
      <c r="N23" s="807"/>
      <c r="O23" s="807"/>
      <c r="P23" s="807"/>
      <c r="Q23" s="807"/>
      <c r="R23" s="807"/>
      <c r="S23" s="807"/>
      <c r="T23" s="807"/>
      <c r="U23" s="807"/>
      <c r="V23" s="541"/>
      <c r="W23" s="297"/>
      <c r="X23" s="541" t="s">
        <v>185</v>
      </c>
      <c r="Y23" s="152"/>
      <c r="AA23" s="466">
        <f t="shared" si="1"/>
        <v>7</v>
      </c>
    </row>
    <row r="24" spans="1:27" x14ac:dyDescent="0.25">
      <c r="A24" s="139" t="str">
        <f t="shared" ca="1" si="0"/>
        <v>KW4 / 8</v>
      </c>
      <c r="B24" s="538" t="str">
        <f ca="1">OFFSET(Sprachen!A378,0,'Allg. Informationen'!$B$4-1,1,1)</f>
        <v>Hoheitsanteil Schweiz</v>
      </c>
      <c r="C24" s="100" t="s">
        <v>4</v>
      </c>
      <c r="D24" s="546"/>
      <c r="E24" s="547"/>
      <c r="F24" s="547"/>
      <c r="G24" s="547"/>
      <c r="H24" s="805"/>
      <c r="I24" s="805"/>
      <c r="J24" s="805"/>
      <c r="K24" s="805"/>
      <c r="L24" s="805"/>
      <c r="M24" s="807"/>
      <c r="N24" s="807"/>
      <c r="O24" s="807"/>
      <c r="P24" s="807"/>
      <c r="Q24" s="807"/>
      <c r="R24" s="807"/>
      <c r="S24" s="807"/>
      <c r="T24" s="807"/>
      <c r="U24" s="807"/>
      <c r="V24" s="541"/>
      <c r="W24" s="297"/>
      <c r="X24" s="541" t="s">
        <v>185</v>
      </c>
      <c r="Y24" s="152"/>
      <c r="AA24" s="466">
        <f t="shared" si="1"/>
        <v>8</v>
      </c>
    </row>
    <row r="25" spans="1:27" x14ac:dyDescent="0.25">
      <c r="A25" s="139" t="str">
        <f t="shared" ca="1" si="0"/>
        <v>KW4 / 9</v>
      </c>
      <c r="B25" s="538" t="str">
        <f ca="1">OFFSET(Sprachen!A379,0,'Allg. Informationen'!$B$4-1,1,1)</f>
        <v>mittlere mechanische Bruttoleistung</v>
      </c>
      <c r="C25" s="100" t="s">
        <v>6</v>
      </c>
      <c r="D25" s="141">
        <f>D51</f>
        <v>0</v>
      </c>
      <c r="E25" s="351"/>
      <c r="F25" s="351"/>
      <c r="G25" s="351"/>
      <c r="H25" s="805"/>
      <c r="I25" s="805"/>
      <c r="J25" s="805"/>
      <c r="K25" s="805"/>
      <c r="L25" s="805"/>
      <c r="M25" s="807"/>
      <c r="N25" s="807"/>
      <c r="O25" s="807"/>
      <c r="P25" s="807"/>
      <c r="Q25" s="807"/>
      <c r="R25" s="807"/>
      <c r="S25" s="807"/>
      <c r="T25" s="807"/>
      <c r="U25" s="807"/>
      <c r="V25" s="548"/>
      <c r="W25" s="300"/>
      <c r="X25" s="548"/>
      <c r="Y25" s="548"/>
      <c r="AA25" s="466">
        <f t="shared" si="1"/>
        <v>9</v>
      </c>
    </row>
    <row r="26" spans="1:27" ht="33.75" customHeight="1" x14ac:dyDescent="0.25">
      <c r="A26" s="139" t="str">
        <f t="shared" ca="1" si="0"/>
        <v>KW4 / 10</v>
      </c>
      <c r="B26" s="159" t="str">
        <f ca="1">OFFSET(Sprachen!A380,0,'Allg. Informationen'!$B$4-1,1,1)</f>
        <v>Kantonales Wasserzinsregime</v>
      </c>
      <c r="C26" s="156" t="s">
        <v>370</v>
      </c>
      <c r="D26" s="549"/>
      <c r="E26" s="550"/>
      <c r="F26" s="550"/>
      <c r="G26" s="550"/>
      <c r="H26" s="834" t="str">
        <f ca="1">OFFSET(Sprachen!A478,0,'Allg. Informationen'!$B$4-1,1,1)</f>
        <v>Wasserzinssatz oder Bemessung aller äquivalenten kantonalen Abgaben angeben.</v>
      </c>
      <c r="I26" s="834"/>
      <c r="J26" s="834"/>
      <c r="K26" s="834"/>
      <c r="L26" s="834"/>
      <c r="M26" s="807"/>
      <c r="N26" s="807"/>
      <c r="O26" s="807"/>
      <c r="P26" s="807"/>
      <c r="Q26" s="807"/>
      <c r="R26" s="807"/>
      <c r="S26" s="807"/>
      <c r="T26" s="807"/>
      <c r="U26" s="807"/>
      <c r="V26" s="541"/>
      <c r="W26" s="297"/>
      <c r="X26" s="541" t="s">
        <v>185</v>
      </c>
      <c r="Y26" s="551" t="s">
        <v>185</v>
      </c>
      <c r="AA26" s="466">
        <f t="shared" si="1"/>
        <v>10</v>
      </c>
    </row>
    <row r="27" spans="1:27" x14ac:dyDescent="0.25">
      <c r="A27" s="139" t="str">
        <f t="shared" ca="1" si="0"/>
        <v>KW4 / 11</v>
      </c>
      <c r="B27" s="538" t="str">
        <f ca="1">OFFSET(Sprachen!A381,0,'Allg. Informationen'!$B$4-1,1,1)</f>
        <v>Installierte Turbinenleistung</v>
      </c>
      <c r="C27" s="100" t="s">
        <v>6</v>
      </c>
      <c r="D27" s="141">
        <f>D52</f>
        <v>0</v>
      </c>
      <c r="E27" s="351"/>
      <c r="F27" s="351"/>
      <c r="G27" s="351"/>
      <c r="H27" s="805"/>
      <c r="I27" s="805"/>
      <c r="J27" s="805"/>
      <c r="K27" s="805"/>
      <c r="L27" s="805"/>
      <c r="M27" s="807"/>
      <c r="N27" s="807"/>
      <c r="O27" s="807"/>
      <c r="P27" s="807"/>
      <c r="Q27" s="807"/>
      <c r="R27" s="807"/>
      <c r="S27" s="807"/>
      <c r="T27" s="807"/>
      <c r="U27" s="807"/>
      <c r="V27" s="548"/>
      <c r="W27" s="300"/>
      <c r="X27" s="548"/>
      <c r="Y27" s="548"/>
      <c r="AA27" s="466">
        <f t="shared" si="1"/>
        <v>11</v>
      </c>
    </row>
    <row r="28" spans="1:27" x14ac:dyDescent="0.25">
      <c r="A28" s="139" t="str">
        <f t="shared" ca="1" si="0"/>
        <v>KW4 / 12</v>
      </c>
      <c r="B28" s="538" t="str">
        <f ca="1">OFFSET(Sprachen!A382,0,'Allg. Informationen'!$B$4-1,1,1)</f>
        <v>Max. mögliche Leistung ab Generator</v>
      </c>
      <c r="C28" s="100" t="s">
        <v>6</v>
      </c>
      <c r="D28" s="141">
        <f>D53</f>
        <v>0</v>
      </c>
      <c r="E28" s="351"/>
      <c r="F28" s="351"/>
      <c r="G28" s="351"/>
      <c r="H28" s="805"/>
      <c r="I28" s="805"/>
      <c r="J28" s="805"/>
      <c r="K28" s="805"/>
      <c r="L28" s="805"/>
      <c r="M28" s="807"/>
      <c r="N28" s="807"/>
      <c r="O28" s="807"/>
      <c r="P28" s="807"/>
      <c r="Q28" s="807"/>
      <c r="R28" s="807"/>
      <c r="S28" s="807"/>
      <c r="T28" s="807"/>
      <c r="U28" s="807"/>
      <c r="V28" s="548"/>
      <c r="W28" s="300"/>
      <c r="X28" s="548"/>
      <c r="Y28" s="548"/>
      <c r="AA28" s="466">
        <f t="shared" si="1"/>
        <v>12</v>
      </c>
    </row>
    <row r="29" spans="1:27" hidden="1" x14ac:dyDescent="0.25">
      <c r="A29" s="139" t="str">
        <f t="shared" ca="1" si="0"/>
        <v>KW4 / 12-G</v>
      </c>
      <c r="B29" s="538" t="str">
        <f ca="1">OFFSET(Sprachen!A383,0,'Allg. Informationen'!$B$4-1,1,1)</f>
        <v>Max. mögliche Leistung ab Generator</v>
      </c>
      <c r="C29" s="100" t="s">
        <v>6</v>
      </c>
      <c r="D29" s="439"/>
      <c r="E29" s="351"/>
      <c r="F29" s="351"/>
      <c r="G29" s="351"/>
      <c r="H29" s="805"/>
      <c r="I29" s="805"/>
      <c r="J29" s="805"/>
      <c r="K29" s="805"/>
      <c r="L29" s="805"/>
      <c r="M29" s="807"/>
      <c r="N29" s="807"/>
      <c r="O29" s="807"/>
      <c r="P29" s="807"/>
      <c r="Q29" s="807"/>
      <c r="R29" s="807"/>
      <c r="S29" s="807"/>
      <c r="T29" s="807"/>
      <c r="U29" s="807"/>
      <c r="V29" s="548"/>
      <c r="W29" s="300"/>
      <c r="X29" s="548"/>
      <c r="Y29" s="548"/>
      <c r="AA29" s="424" t="s">
        <v>546</v>
      </c>
    </row>
    <row r="30" spans="1:27" x14ac:dyDescent="0.25">
      <c r="A30" s="139" t="str">
        <f t="shared" ca="1" si="0"/>
        <v>KW4 / 13</v>
      </c>
      <c r="B30" s="538" t="str">
        <f ca="1">OFFSET(Sprachen!A384,0,'Allg. Informationen'!$B$4-1,1,1)</f>
        <v>Bruttoproduktion Jahr 2023</v>
      </c>
      <c r="C30" s="100" t="s">
        <v>8</v>
      </c>
      <c r="D30" s="142">
        <f>D31+D32+D33</f>
        <v>0</v>
      </c>
      <c r="E30" s="352"/>
      <c r="F30" s="352"/>
      <c r="G30" s="352"/>
      <c r="H30" s="805"/>
      <c r="I30" s="805"/>
      <c r="J30" s="805"/>
      <c r="K30" s="805"/>
      <c r="L30" s="805"/>
      <c r="M30" s="807"/>
      <c r="N30" s="807"/>
      <c r="O30" s="807"/>
      <c r="P30" s="807"/>
      <c r="Q30" s="807"/>
      <c r="R30" s="807"/>
      <c r="S30" s="807"/>
      <c r="T30" s="807"/>
      <c r="U30" s="807"/>
      <c r="V30" s="548"/>
      <c r="W30" s="300"/>
      <c r="X30" s="548"/>
      <c r="Y30" s="548"/>
      <c r="AA30" s="466">
        <f>+AA28+1</f>
        <v>13</v>
      </c>
    </row>
    <row r="31" spans="1:27" ht="27.6" customHeight="1" x14ac:dyDescent="0.25">
      <c r="A31" s="139" t="str">
        <f t="shared" ca="1" si="0"/>
        <v>KW4 / 14</v>
      </c>
      <c r="B31" s="448" t="str">
        <f ca="1">OFFSET(Sprachen!A385,0,'Allg. Informationen'!$B$4-1,1,1)</f>
        <v>Eigenbedarf Strom (exkl. Pumpenergie)</v>
      </c>
      <c r="C31" s="100" t="s">
        <v>8</v>
      </c>
      <c r="D31" s="552"/>
      <c r="E31" s="553"/>
      <c r="F31" s="553"/>
      <c r="G31" s="553"/>
      <c r="H31" s="806" t="str">
        <f ca="1">OFFSET(Sprachen!A479,0,'Allg. Informationen'!$B$4-1,1,1)</f>
        <v>ist von Nettoproduktion abzuziehen</v>
      </c>
      <c r="I31" s="806"/>
      <c r="J31" s="806"/>
      <c r="K31" s="806"/>
      <c r="L31" s="806"/>
      <c r="M31" s="807"/>
      <c r="N31" s="807"/>
      <c r="O31" s="807"/>
      <c r="P31" s="807"/>
      <c r="Q31" s="807"/>
      <c r="R31" s="807"/>
      <c r="S31" s="807"/>
      <c r="T31" s="807"/>
      <c r="U31" s="807"/>
      <c r="V31" s="541"/>
      <c r="W31" s="297"/>
      <c r="X31" s="541" t="s">
        <v>185</v>
      </c>
      <c r="Y31" s="399"/>
      <c r="AA31" s="466">
        <f t="shared" si="1"/>
        <v>14</v>
      </c>
    </row>
    <row r="32" spans="1:27" x14ac:dyDescent="0.25">
      <c r="A32" s="139" t="str">
        <f t="shared" ca="1" si="0"/>
        <v>KW4 / 15</v>
      </c>
      <c r="B32" s="538" t="str">
        <f ca="1">OFFSET(Sprachen!A386,0,'Allg. Informationen'!$B$4-1,1,1)</f>
        <v>Trafo- und Leitungsverluste</v>
      </c>
      <c r="C32" s="100" t="s">
        <v>8</v>
      </c>
      <c r="D32" s="552"/>
      <c r="E32" s="553"/>
      <c r="F32" s="553"/>
      <c r="G32" s="553"/>
      <c r="H32" s="805" t="str">
        <f ca="1">OFFSET(Sprachen!A480,0,'Allg. Informationen'!$B$4-1,1,1)</f>
        <v>ist von Nettoproduktion abzuziehen</v>
      </c>
      <c r="I32" s="805"/>
      <c r="J32" s="805"/>
      <c r="K32" s="805"/>
      <c r="L32" s="805"/>
      <c r="M32" s="807"/>
      <c r="N32" s="807"/>
      <c r="O32" s="807"/>
      <c r="P32" s="807"/>
      <c r="Q32" s="807"/>
      <c r="R32" s="807"/>
      <c r="S32" s="807"/>
      <c r="T32" s="807"/>
      <c r="U32" s="807"/>
      <c r="V32" s="541"/>
      <c r="W32" s="297"/>
      <c r="X32" s="541" t="s">
        <v>185</v>
      </c>
      <c r="Y32" s="399"/>
      <c r="AA32" s="466">
        <f t="shared" si="1"/>
        <v>15</v>
      </c>
    </row>
    <row r="33" spans="1:27" ht="27" customHeight="1" x14ac:dyDescent="0.25">
      <c r="A33" s="139" t="str">
        <f t="shared" ca="1" si="0"/>
        <v>KW4 / 16</v>
      </c>
      <c r="B33" s="159" t="str">
        <f ca="1">OFFSET(Sprachen!A387,0,'Allg. Informationen'!$B$4-1,1,1)</f>
        <v>Nettoproduktion Jahr 2023</v>
      </c>
      <c r="C33" s="100" t="s">
        <v>8</v>
      </c>
      <c r="D33" s="142">
        <f>D55</f>
        <v>0</v>
      </c>
      <c r="E33" s="352"/>
      <c r="F33" s="352"/>
      <c r="G33" s="352"/>
      <c r="H33" s="835" t="str">
        <f ca="1">OFFSET(Sprachen!A481,0,'Allg. Informationen'!$B$4-1,1,1)</f>
        <v>Trafo- und Leitungsverluste sowie Eigenbedarf müssen abgezogen sein.</v>
      </c>
      <c r="I33" s="835"/>
      <c r="J33" s="835"/>
      <c r="K33" s="835"/>
      <c r="L33" s="835"/>
      <c r="M33" s="807"/>
      <c r="N33" s="807"/>
      <c r="O33" s="807"/>
      <c r="P33" s="807"/>
      <c r="Q33" s="807"/>
      <c r="R33" s="807"/>
      <c r="S33" s="807"/>
      <c r="T33" s="807"/>
      <c r="U33" s="807"/>
      <c r="V33" s="548"/>
      <c r="W33" s="300"/>
      <c r="X33" s="548"/>
      <c r="Y33" s="548"/>
      <c r="AA33" s="466">
        <f t="shared" si="1"/>
        <v>16</v>
      </c>
    </row>
    <row r="34" spans="1:27" ht="36" customHeight="1" x14ac:dyDescent="0.25">
      <c r="A34" s="139" t="str">
        <f t="shared" ca="1" si="0"/>
        <v>KW4 / 17a</v>
      </c>
      <c r="B34" s="448" t="str">
        <f ca="1">OFFSET(Sprachen!A388,0,'Allg. Informationen'!$B$4-1,1,1)</f>
        <v>Abgabe von Einstauersatz / Austauschenergie</v>
      </c>
      <c r="C34" s="100" t="s">
        <v>8</v>
      </c>
      <c r="D34" s="552"/>
      <c r="E34" s="553"/>
      <c r="F34" s="553"/>
      <c r="G34" s="553"/>
      <c r="H34" s="833" t="str">
        <f ca="1">OFFSET(Sprachen!A482,0,'Allg. Informationen'!$B$4-1,1,1)</f>
        <v>Angabe aller Energiemengen. Bitte bei mehreren Energiemengen, detaillierte Auflistung in A.5.xxx.7 auflisten und Summe übertragen.</v>
      </c>
      <c r="I34" s="833"/>
      <c r="J34" s="833"/>
      <c r="K34" s="833"/>
      <c r="L34" s="833"/>
      <c r="M34" s="807"/>
      <c r="N34" s="807"/>
      <c r="O34" s="807"/>
      <c r="P34" s="807"/>
      <c r="Q34" s="807"/>
      <c r="R34" s="807"/>
      <c r="S34" s="807"/>
      <c r="T34" s="807"/>
      <c r="U34" s="807"/>
      <c r="V34" s="541"/>
      <c r="W34" s="297"/>
      <c r="X34" s="541" t="s">
        <v>185</v>
      </c>
      <c r="Y34" s="551" t="s">
        <v>185</v>
      </c>
      <c r="AA34" s="520" t="s">
        <v>946</v>
      </c>
    </row>
    <row r="35" spans="1:27" s="531" customFormat="1" ht="39.6" x14ac:dyDescent="0.25">
      <c r="A35" s="449" t="str">
        <f t="shared" ca="1" si="0"/>
        <v>KW4 / 17b</v>
      </c>
      <c r="B35" s="428" t="str">
        <f ca="1">OFFSET(Sprachen!A389,0,'Allg. Informationen'!$B$4-1,1,1)</f>
        <v>Lieferant / Empfänger von Einstauersatz/Austauschenergie</v>
      </c>
      <c r="C35" s="674" t="s">
        <v>202</v>
      </c>
      <c r="D35" s="682"/>
      <c r="E35" s="554"/>
      <c r="F35" s="554"/>
      <c r="G35" s="554"/>
      <c r="H35" s="806" t="str">
        <f ca="1">OFFSET(Sprachen!A483,0,'Allg. Informationen'!$B$4-1,1,1)</f>
        <v>Lieferung von wem an wen?</v>
      </c>
      <c r="I35" s="806"/>
      <c r="J35" s="806"/>
      <c r="K35" s="806"/>
      <c r="L35" s="806"/>
      <c r="M35" s="807"/>
      <c r="N35" s="807"/>
      <c r="O35" s="807"/>
      <c r="P35" s="807"/>
      <c r="Q35" s="807"/>
      <c r="R35" s="807"/>
      <c r="S35" s="807"/>
      <c r="T35" s="807"/>
      <c r="U35" s="807"/>
      <c r="V35" s="541"/>
      <c r="W35" s="675"/>
      <c r="X35" s="541" t="s">
        <v>185</v>
      </c>
      <c r="Y35" s="551" t="s">
        <v>185</v>
      </c>
      <c r="AA35" s="522" t="s">
        <v>947</v>
      </c>
    </row>
    <row r="36" spans="1:27" ht="26.4" x14ac:dyDescent="0.25">
      <c r="A36" s="139" t="str">
        <f t="shared" ca="1" si="0"/>
        <v>KW4 / 19</v>
      </c>
      <c r="B36" s="428" t="str">
        <f ca="1">OFFSET(Sprachen!A390,0,'Allg. Informationen'!$B$4-1,1,1)</f>
        <v>Jahresenergie zur Verfügung der Energiebezüger</v>
      </c>
      <c r="C36" s="100" t="s">
        <v>8</v>
      </c>
      <c r="D36" s="142">
        <f>D34+D33</f>
        <v>0</v>
      </c>
      <c r="E36" s="352"/>
      <c r="F36" s="352"/>
      <c r="G36" s="352"/>
      <c r="H36" s="805"/>
      <c r="I36" s="805"/>
      <c r="J36" s="805"/>
      <c r="K36" s="805"/>
      <c r="L36" s="805"/>
      <c r="M36" s="807"/>
      <c r="N36" s="807"/>
      <c r="O36" s="807"/>
      <c r="P36" s="807"/>
      <c r="Q36" s="807"/>
      <c r="R36" s="807"/>
      <c r="S36" s="807"/>
      <c r="T36" s="807"/>
      <c r="U36" s="807"/>
      <c r="V36" s="548"/>
      <c r="W36" s="300"/>
      <c r="X36" s="548"/>
      <c r="Y36" s="548"/>
      <c r="AA36" s="422" t="s">
        <v>536</v>
      </c>
    </row>
    <row r="37" spans="1:27" ht="30.75" hidden="1" customHeight="1" x14ac:dyDescent="0.25">
      <c r="A37" s="139" t="str">
        <f t="shared" ca="1" si="0"/>
        <v>KW4 / 19-G</v>
      </c>
      <c r="B37" s="448" t="str">
        <f ca="1">OFFSET(Sprachen!A391,0,'Allg. Informationen'!$B$4-1,1,1)</f>
        <v>Jahresenergie zur Verfügung der Energiebezüger (Angabe Gesuchsteller)</v>
      </c>
      <c r="C37" s="100" t="s">
        <v>8</v>
      </c>
      <c r="D37" s="423"/>
      <c r="E37" s="352"/>
      <c r="F37" s="352"/>
      <c r="G37" s="352"/>
      <c r="H37" s="833" t="str">
        <f ca="1">OFFSET(Sprachen!A484,0,'Allg. Informationen'!$B$4-1,1,1)</f>
        <v>Zahl aus Position xxx / 19 einzutragen, kommuniziert durch Kraftwerksbevollmächtigter</v>
      </c>
      <c r="I37" s="833"/>
      <c r="J37" s="833"/>
      <c r="K37" s="833"/>
      <c r="L37" s="833"/>
      <c r="M37" s="807"/>
      <c r="N37" s="807"/>
      <c r="O37" s="807"/>
      <c r="P37" s="807"/>
      <c r="Q37" s="807"/>
      <c r="R37" s="807"/>
      <c r="S37" s="807"/>
      <c r="T37" s="807"/>
      <c r="U37" s="807"/>
      <c r="V37" s="548"/>
      <c r="W37" s="300"/>
      <c r="X37" s="548"/>
      <c r="Y37" s="548"/>
      <c r="AA37" s="422" t="s">
        <v>535</v>
      </c>
    </row>
    <row r="38" spans="1:27" ht="134.25" customHeight="1" x14ac:dyDescent="0.25">
      <c r="A38" s="139" t="str">
        <f t="shared" ca="1" si="0"/>
        <v>KW4 / 20</v>
      </c>
      <c r="B38" s="159" t="str">
        <f ca="1">OFFSET(Sprachen!A392,0,'Allg. Informationen'!$B$4-1,1,1)</f>
        <v>Eigentümerstruktur</v>
      </c>
      <c r="C38" s="100"/>
      <c r="D38" s="681"/>
      <c r="E38" s="349"/>
      <c r="F38" s="349"/>
      <c r="G38" s="349"/>
      <c r="H38" s="832"/>
      <c r="I38" s="832"/>
      <c r="J38" s="832"/>
      <c r="K38" s="832"/>
      <c r="L38" s="832"/>
      <c r="M38" s="807"/>
      <c r="N38" s="807"/>
      <c r="O38" s="807"/>
      <c r="P38" s="807"/>
      <c r="Q38" s="807"/>
      <c r="R38" s="807"/>
      <c r="S38" s="807"/>
      <c r="T38" s="807"/>
      <c r="U38" s="807"/>
      <c r="V38" s="541"/>
      <c r="W38" s="297"/>
      <c r="X38" s="541" t="s">
        <v>185</v>
      </c>
      <c r="Y38" s="152"/>
      <c r="AA38" s="466">
        <v>20</v>
      </c>
    </row>
    <row r="39" spans="1:27" ht="32.25" customHeight="1" x14ac:dyDescent="0.25">
      <c r="A39" s="139" t="str">
        <f t="shared" ca="1" si="0"/>
        <v>KW4 / 21</v>
      </c>
      <c r="B39" s="159" t="str">
        <f ca="1">OFFSET(Sprachen!A393,0,'Allg. Informationen'!$B$4-1,1,1)</f>
        <v>Struktur Energiebezug Kraftwerk</v>
      </c>
      <c r="C39" s="100"/>
      <c r="D39" s="193"/>
      <c r="E39" s="349"/>
      <c r="F39" s="349"/>
      <c r="G39" s="349"/>
      <c r="H39" s="834" t="str">
        <f ca="1">OFFSET(Sprachen!A485,0,'Allg. Informationen'!$B$4-1,1,1)</f>
        <v>Angabe aller Energiebezüger Kraftwerk; 
wenn leer = wie Eigentümerstruktur.</v>
      </c>
      <c r="I39" s="834"/>
      <c r="J39" s="834"/>
      <c r="K39" s="834"/>
      <c r="L39" s="834"/>
      <c r="M39" s="807"/>
      <c r="N39" s="807"/>
      <c r="O39" s="807"/>
      <c r="P39" s="807"/>
      <c r="Q39" s="807"/>
      <c r="R39" s="807"/>
      <c r="S39" s="807"/>
      <c r="T39" s="807"/>
      <c r="U39" s="807"/>
      <c r="V39" s="541"/>
      <c r="W39" s="297"/>
      <c r="X39" s="541" t="s">
        <v>185</v>
      </c>
      <c r="Y39" s="152"/>
      <c r="AA39" s="466">
        <f t="shared" si="1"/>
        <v>21</v>
      </c>
    </row>
    <row r="40" spans="1:27" x14ac:dyDescent="0.25">
      <c r="A40" s="139" t="str">
        <f t="shared" ca="1" si="0"/>
        <v>KW4 / 22</v>
      </c>
      <c r="B40" s="538" t="str">
        <f ca="1">OFFSET(Sprachen!A394,0,'Allg. Informationen'!$B$4-1,1,1)</f>
        <v>Anteil Energiebezug Gesuchsteller</v>
      </c>
      <c r="C40" s="100" t="s">
        <v>4</v>
      </c>
      <c r="D40" s="555"/>
      <c r="E40" s="556"/>
      <c r="F40" s="556"/>
      <c r="G40" s="556"/>
      <c r="H40" s="805"/>
      <c r="I40" s="805"/>
      <c r="J40" s="805"/>
      <c r="K40" s="805"/>
      <c r="L40" s="805"/>
      <c r="M40" s="807"/>
      <c r="N40" s="807"/>
      <c r="O40" s="807"/>
      <c r="P40" s="807"/>
      <c r="Q40" s="807"/>
      <c r="R40" s="807"/>
      <c r="S40" s="807"/>
      <c r="T40" s="807"/>
      <c r="U40" s="807"/>
      <c r="V40" s="541"/>
      <c r="W40" s="297"/>
      <c r="X40" s="541" t="s">
        <v>185</v>
      </c>
      <c r="Y40" s="152"/>
      <c r="AA40" s="466">
        <f t="shared" si="1"/>
        <v>22</v>
      </c>
    </row>
    <row r="41" spans="1:27" x14ac:dyDescent="0.25">
      <c r="A41" s="139" t="str">
        <f t="shared" ca="1" si="0"/>
        <v>KW4 / 23</v>
      </c>
      <c r="B41" s="538" t="str">
        <f ca="1">OFFSET(Sprachen!A395,0,'Allg. Informationen'!$B$4-1,1,1)</f>
        <v>Jahresenergie Anteil Gesuchsteller</v>
      </c>
      <c r="C41" s="100" t="s">
        <v>8</v>
      </c>
      <c r="D41" s="143">
        <f>IF(D5="Ja/Oui/Si",D36*D40,D37*D40)</f>
        <v>0</v>
      </c>
      <c r="E41" s="353"/>
      <c r="F41" s="353"/>
      <c r="G41" s="353"/>
      <c r="H41" s="805"/>
      <c r="I41" s="805"/>
      <c r="J41" s="805"/>
      <c r="K41" s="805"/>
      <c r="L41" s="805"/>
      <c r="M41" s="807"/>
      <c r="N41" s="807"/>
      <c r="O41" s="807"/>
      <c r="P41" s="807"/>
      <c r="Q41" s="807"/>
      <c r="R41" s="807"/>
      <c r="S41" s="807"/>
      <c r="T41" s="807"/>
      <c r="U41" s="807"/>
      <c r="V41" s="541"/>
      <c r="W41" s="297"/>
      <c r="X41" s="541" t="s">
        <v>185</v>
      </c>
      <c r="Y41" s="152"/>
      <c r="AA41" s="466">
        <v>23</v>
      </c>
    </row>
    <row r="42" spans="1:27" ht="37.5" customHeight="1" x14ac:dyDescent="0.25">
      <c r="A42" s="139" t="str">
        <f t="shared" ca="1" si="0"/>
        <v>KW4 / 24</v>
      </c>
      <c r="B42" s="159" t="str">
        <f ca="1">OFFSET(Sprachen!A396,0,'Allg. Informationen'!$B$4-1,1,1)</f>
        <v>Bezug Gesuchsteller zum Kraftwerk</v>
      </c>
      <c r="C42" s="100"/>
      <c r="D42" s="194"/>
      <c r="E42" s="557"/>
      <c r="F42" s="557"/>
      <c r="G42" s="557"/>
      <c r="H42" s="833" t="str">
        <f ca="1">OFFSET(Sprachen!A486,0,'Allg. Informationen'!$B$4-1,1,1)</f>
        <v>Abnahmevertrag und Bestätgigung der Riskotragung von Betreiber und Eigentümer / Partner in Anhang beilegen</v>
      </c>
      <c r="I42" s="833"/>
      <c r="J42" s="833"/>
      <c r="K42" s="833"/>
      <c r="L42" s="833"/>
      <c r="M42" s="807"/>
      <c r="N42" s="807"/>
      <c r="O42" s="807"/>
      <c r="P42" s="807"/>
      <c r="Q42" s="807"/>
      <c r="R42" s="807"/>
      <c r="S42" s="807"/>
      <c r="T42" s="807"/>
      <c r="U42" s="807"/>
      <c r="V42" s="541"/>
      <c r="W42" s="297"/>
      <c r="X42" s="541" t="s">
        <v>185</v>
      </c>
      <c r="Y42" s="558"/>
      <c r="AA42" s="466">
        <v>24</v>
      </c>
    </row>
    <row r="43" spans="1:27" ht="30.75" customHeight="1" x14ac:dyDescent="0.25">
      <c r="A43" s="139" t="str">
        <f t="shared" ca="1" si="0"/>
        <v>KW4 / 25</v>
      </c>
      <c r="B43" s="159" t="str">
        <f ca="1">OFFSET(Sprachen!A397,0,'Allg. Informationen'!$B$4-1,1,1)</f>
        <v>Geschäftsperiode</v>
      </c>
      <c r="C43" s="100"/>
      <c r="D43" s="144">
        <f ca="1">C119</f>
        <v>0</v>
      </c>
      <c r="E43" s="354"/>
      <c r="F43" s="354"/>
      <c r="G43" s="354"/>
      <c r="H43" s="833" t="str">
        <f ca="1">OFFSET(Sprachen!A487,0,'Allg. Informationen'!$B$4-1,1,1)</f>
        <v>Nur Kalenderjahr oder hydrologisches Jahr (1. Okt. – 30. ‎Sept.) möglich, für alle Zentralen ‎gleich.</v>
      </c>
      <c r="I43" s="833"/>
      <c r="J43" s="833"/>
      <c r="K43" s="833"/>
      <c r="L43" s="833"/>
      <c r="M43" s="807"/>
      <c r="N43" s="807"/>
      <c r="O43" s="807"/>
      <c r="P43" s="807"/>
      <c r="Q43" s="807"/>
      <c r="R43" s="807"/>
      <c r="S43" s="807"/>
      <c r="T43" s="807"/>
      <c r="U43" s="807"/>
      <c r="V43" s="541"/>
      <c r="W43" s="297"/>
      <c r="X43" s="541" t="s">
        <v>185</v>
      </c>
      <c r="Y43" s="558"/>
      <c r="AA43" s="466">
        <f t="shared" si="1"/>
        <v>25</v>
      </c>
    </row>
    <row r="44" spans="1:27" x14ac:dyDescent="0.25">
      <c r="A44" s="139" t="str">
        <f t="shared" ca="1" si="0"/>
        <v>KW4 / 26</v>
      </c>
      <c r="B44" s="538" t="str">
        <f ca="1">OFFSET(Sprachen!A398,0,'Allg. Informationen'!$B$4-1,1,1)</f>
        <v>Datum testierter Einzelabschluss Kraftwerk</v>
      </c>
      <c r="C44" s="100"/>
      <c r="D44" s="195"/>
      <c r="E44" s="355"/>
      <c r="F44" s="355"/>
      <c r="G44" s="355"/>
      <c r="H44" s="806" t="str">
        <f ca="1">OFFSET(Sprachen!A488,0,'Allg. Informationen'!$B$4-1,1,1)</f>
        <v>Einzelabschluss Kraftwerk in Anhang beilegen.</v>
      </c>
      <c r="I44" s="806"/>
      <c r="J44" s="806"/>
      <c r="K44" s="806"/>
      <c r="L44" s="806"/>
      <c r="M44" s="807"/>
      <c r="N44" s="807"/>
      <c r="O44" s="807"/>
      <c r="P44" s="807"/>
      <c r="Q44" s="807"/>
      <c r="R44" s="807"/>
      <c r="S44" s="807"/>
      <c r="T44" s="807"/>
      <c r="U44" s="807"/>
      <c r="V44" s="541"/>
      <c r="W44" s="297"/>
      <c r="X44" s="541" t="s">
        <v>185</v>
      </c>
      <c r="Y44" s="152"/>
      <c r="AA44" s="466">
        <f t="shared" si="1"/>
        <v>26</v>
      </c>
    </row>
    <row r="45" spans="1:27" x14ac:dyDescent="0.25">
      <c r="A45" s="139" t="str">
        <f t="shared" ca="1" si="0"/>
        <v>KW4 / 27</v>
      </c>
      <c r="B45" s="538" t="str">
        <f ca="1">OFFSET(Sprachen!A399,0,'Allg. Informationen'!$B$4-1,1,1)</f>
        <v>Rechnungslegungsstandard</v>
      </c>
      <c r="C45" s="145"/>
      <c r="D45" s="559"/>
      <c r="E45" s="560"/>
      <c r="F45" s="560"/>
      <c r="G45" s="560"/>
      <c r="H45" s="858"/>
      <c r="I45" s="858"/>
      <c r="J45" s="858"/>
      <c r="K45" s="858"/>
      <c r="L45" s="858"/>
      <c r="M45" s="807"/>
      <c r="N45" s="807"/>
      <c r="O45" s="807"/>
      <c r="P45" s="807"/>
      <c r="Q45" s="807"/>
      <c r="R45" s="807"/>
      <c r="S45" s="807"/>
      <c r="T45" s="807"/>
      <c r="U45" s="807"/>
      <c r="V45" s="541"/>
      <c r="W45" s="297"/>
      <c r="X45" s="541" t="s">
        <v>185</v>
      </c>
      <c r="Y45" s="152"/>
      <c r="AA45" s="466">
        <f t="shared" si="1"/>
        <v>27</v>
      </c>
    </row>
    <row r="46" spans="1:27" ht="15.6" x14ac:dyDescent="0.3">
      <c r="A46" s="146"/>
      <c r="B46" s="147"/>
      <c r="C46" s="147"/>
      <c r="D46" s="147"/>
      <c r="E46" s="147"/>
      <c r="F46" s="147"/>
      <c r="G46" s="147"/>
      <c r="H46" s="147"/>
      <c r="I46" s="147"/>
      <c r="J46" s="147"/>
      <c r="K46" s="147"/>
      <c r="L46" s="147"/>
      <c r="M46" s="147"/>
      <c r="N46" s="147"/>
      <c r="O46" s="147"/>
      <c r="P46" s="147"/>
      <c r="Q46" s="147"/>
      <c r="R46" s="147"/>
      <c r="S46" s="147"/>
      <c r="T46" s="147"/>
      <c r="U46" s="147"/>
      <c r="V46" s="147"/>
      <c r="W46" s="561"/>
      <c r="X46" s="147"/>
      <c r="Y46" s="147"/>
      <c r="Z46" s="562"/>
    </row>
    <row r="47" spans="1:27" ht="26.4" x14ac:dyDescent="0.25">
      <c r="A47" s="139"/>
      <c r="B47" s="148" t="str">
        <f ca="1">OFFSET(Sprachen!A400,0,'Allg. Informationen'!$B$4-1,1,1)</f>
        <v>A2. Angaben zu den Zentralen</v>
      </c>
      <c r="C47" s="100"/>
      <c r="D47" s="100"/>
      <c r="E47" s="356"/>
      <c r="F47" s="356"/>
      <c r="G47" s="356"/>
      <c r="H47" s="673" t="str">
        <f ca="1">OFFSET(Sprachen!A336,0,'Allg. Informationen'!$B$4-1,1,1)</f>
        <v>Zentrale 1</v>
      </c>
      <c r="I47" s="673" t="str">
        <f ca="1">OFFSET(Sprachen!A337,0,'Allg. Informationen'!$B$4-1,1,1)</f>
        <v>Zentrale 2</v>
      </c>
      <c r="J47" s="673" t="str">
        <f ca="1">OFFSET(Sprachen!A338,0,'Allg. Informationen'!$B$4-1,1,1)</f>
        <v>Zentrale 3</v>
      </c>
      <c r="K47" s="673" t="str">
        <f ca="1">OFFSET(Sprachen!A339,0,'Allg. Informationen'!$B$4-1,1,1)</f>
        <v>Zentrale 4</v>
      </c>
      <c r="L47" s="673" t="str">
        <f ca="1">OFFSET(Sprachen!A340,0,'Allg. Informationen'!$B$4-1,1,1)</f>
        <v>Zentrale 5</v>
      </c>
      <c r="M47" s="673" t="str">
        <f ca="1">OFFSET(Sprachen!A341,0,'Allg. Informationen'!$B$4-1,1,1)</f>
        <v>Zentrale 6</v>
      </c>
      <c r="N47" s="673" t="str">
        <f ca="1">OFFSET(Sprachen!A342,0,'Allg. Informationen'!$B$4-1,1,1)</f>
        <v>Zentrale 7</v>
      </c>
      <c r="O47" s="673" t="str">
        <f ca="1">OFFSET(Sprachen!A343,0,'Allg. Informationen'!$B$4-1,1,1)</f>
        <v>Zentrale 8</v>
      </c>
      <c r="P47" s="673" t="str">
        <f ca="1">OFFSET(Sprachen!A344,0,'Allg. Informationen'!$B$4-1,1,1)</f>
        <v>Zentrale 9</v>
      </c>
      <c r="Q47" s="673" t="str">
        <f ca="1">OFFSET(Sprachen!A345,0,'Allg. Informationen'!$B$4-1,1,1)</f>
        <v>Zentrale 10</v>
      </c>
      <c r="R47" s="830" t="str">
        <f ca="1">H12</f>
        <v>Anmerkungen BFE</v>
      </c>
      <c r="S47" s="831"/>
      <c r="T47" s="676" t="str">
        <f ca="1">M12</f>
        <v>Bemerkungen Gesuchsteller</v>
      </c>
      <c r="U47" s="677"/>
      <c r="V47" s="450" t="str">
        <f ca="1">V12</f>
        <v>Prüfung auf Plausibilität</v>
      </c>
      <c r="W47" s="450" t="str">
        <f t="shared" ref="W47:Y47" ca="1" si="2">W12</f>
        <v>Bemerkungen Plausibilität</v>
      </c>
      <c r="X47" s="450" t="str">
        <f t="shared" ca="1" si="2"/>
        <v>Materielle Prüfung</v>
      </c>
      <c r="Y47" s="450" t="str">
        <f t="shared" ca="1" si="2"/>
        <v>Bemerkungen Materielle Prüfung</v>
      </c>
      <c r="Z47" s="562"/>
    </row>
    <row r="48" spans="1:27" ht="81.75" customHeight="1" x14ac:dyDescent="0.25">
      <c r="A48" s="139" t="str">
        <f t="shared" ref="A48:A59" ca="1" si="3">CONCATENATE($A$2," / ",AA48)</f>
        <v>KW4 / 28</v>
      </c>
      <c r="B48" s="150" t="str">
        <f ca="1">OFFSET(Sprachen!A401,0,'Allg. Informationen'!$B$4-1,1,1)</f>
        <v>Name Zentrale (oder Einzelanlage im Sinne von Art. 88 EnFV)</v>
      </c>
      <c r="C48" s="100"/>
      <c r="D48" s="388"/>
      <c r="E48" s="356"/>
      <c r="F48" s="356"/>
      <c r="G48" s="356"/>
      <c r="H48" s="635">
        <f ca="1">IFERROR(IF($D$5="Nein","-",VLOOKUP(H$47,E_prod_Eingabe!$A$10:$AA$19,HLOOKUP($A$2,E_prod_Eingabe!$C$5:$AS$6,2,FALSE)+2,FALSE)),"")</f>
        <v>0</v>
      </c>
      <c r="I48" s="635">
        <f ca="1">IFERROR(IF($D$5="Nein","-",VLOOKUP(I$47,E_prod_Eingabe!$A$10:$AA$19,HLOOKUP($A$2,E_prod_Eingabe!$C$5:$AS$6,2,FALSE)+2,FALSE)),"")</f>
        <v>0</v>
      </c>
      <c r="J48" s="635">
        <f ca="1">IFERROR(IF($D$5="Nein","-",VLOOKUP(J$47,E_prod_Eingabe!$A$10:$AA$19,HLOOKUP($A$2,E_prod_Eingabe!$C$5:$AS$6,2,FALSE)+2,FALSE)),"")</f>
        <v>0</v>
      </c>
      <c r="K48" s="635">
        <f ca="1">IFERROR(IF($D$5="Nein","-",VLOOKUP(K$47,E_prod_Eingabe!$A$10:$AA$19,HLOOKUP($A$2,E_prod_Eingabe!$C$5:$AS$6,2,FALSE)+2,FALSE)),"")</f>
        <v>0</v>
      </c>
      <c r="L48" s="635">
        <f ca="1">IFERROR(IF($D$5="Nein","-",VLOOKUP(L$47,E_prod_Eingabe!$A$10:$AA$19,HLOOKUP($A$2,E_prod_Eingabe!$C$5:$AS$6,2,FALSE)+2,FALSE)),"")</f>
        <v>0</v>
      </c>
      <c r="M48" s="635">
        <f ca="1">IFERROR(IF($D$5="Nein","-",VLOOKUP(M$47,E_prod_Eingabe!$A$10:$AA$19,HLOOKUP($A$2,E_prod_Eingabe!$C$5:$AS$6,2,FALSE)+2,FALSE)),"")</f>
        <v>0</v>
      </c>
      <c r="N48" s="635">
        <f ca="1">IFERROR(IF($D$5="Nein","-",VLOOKUP(N$47,E_prod_Eingabe!$A$10:$AA$19,HLOOKUP($A$2,E_prod_Eingabe!$C$5:$AS$6,2,FALSE)+2,FALSE)),"")</f>
        <v>0</v>
      </c>
      <c r="O48" s="635">
        <f ca="1">IFERROR(IF($D$5="Nein","-",VLOOKUP(O$47,E_prod_Eingabe!$A$10:$AA$19,HLOOKUP($A$2,E_prod_Eingabe!$C$5:$AS$6,2,FALSE)+2,FALSE)),"")</f>
        <v>0</v>
      </c>
      <c r="P48" s="635">
        <f ca="1">IFERROR(IF($D$5="Nein","-",VLOOKUP(P$47,E_prod_Eingabe!$A$10:$AA$19,HLOOKUP($A$2,E_prod_Eingabe!$C$5:$AS$6,2,FALSE)+2,FALSE)),"")</f>
        <v>0</v>
      </c>
      <c r="Q48" s="635">
        <f ca="1">IFERROR(IF($D$5="Nein","-",VLOOKUP(Q$47,E_prod_Eingabe!$A$10:$AA$19,HLOOKUP($A$2,E_prod_Eingabe!$C$5:$AS$6,2,FALSE)+2,FALSE)),"")</f>
        <v>0</v>
      </c>
      <c r="R48" s="867" t="str">
        <f ca="1">OFFSET(Sprachen!A491,0,'Allg. Informationen'!$B$4-1,1,1)</f>
        <v>Vertrag für Nutzungsrecht beilegen.</v>
      </c>
      <c r="S48" s="868"/>
      <c r="T48" s="828"/>
      <c r="U48" s="829"/>
      <c r="V48" s="541"/>
      <c r="W48" s="297"/>
      <c r="X48" s="541" t="s">
        <v>185</v>
      </c>
      <c r="Y48" s="152"/>
      <c r="Z48" s="562"/>
      <c r="AA48" s="466">
        <f>+AA45+1</f>
        <v>28</v>
      </c>
    </row>
    <row r="49" spans="1:27" x14ac:dyDescent="0.25">
      <c r="A49" s="139" t="str">
        <f t="shared" ca="1" si="3"/>
        <v>KW4 / 29</v>
      </c>
      <c r="B49" s="136" t="str">
        <f ca="1">OFFSET(Sprachen!A402,0,'Allg. Informationen'!$B$4-1,1,1)</f>
        <v>Nr. Zentrale aus WASTA</v>
      </c>
      <c r="C49" s="100"/>
      <c r="D49" s="388"/>
      <c r="E49" s="356"/>
      <c r="F49" s="356"/>
      <c r="G49" s="356"/>
      <c r="H49" s="193"/>
      <c r="I49" s="193"/>
      <c r="J49" s="193"/>
      <c r="K49" s="193"/>
      <c r="L49" s="193"/>
      <c r="M49" s="193"/>
      <c r="N49" s="563"/>
      <c r="O49" s="563"/>
      <c r="P49" s="563"/>
      <c r="Q49" s="563"/>
      <c r="R49" s="859"/>
      <c r="S49" s="860"/>
      <c r="T49" s="828"/>
      <c r="U49" s="829"/>
      <c r="V49" s="541"/>
      <c r="W49" s="297"/>
      <c r="X49" s="541" t="s">
        <v>185</v>
      </c>
      <c r="Y49" s="152"/>
      <c r="Z49" s="562"/>
      <c r="AA49" s="466">
        <f>+AA48+1</f>
        <v>29</v>
      </c>
    </row>
    <row r="50" spans="1:27" ht="26.4" x14ac:dyDescent="0.25">
      <c r="A50" s="139" t="str">
        <f t="shared" ca="1" si="3"/>
        <v>KW4 / 30</v>
      </c>
      <c r="B50" s="136" t="str">
        <f ca="1">OFFSET(Sprachen!A403,0,'Allg. Informationen'!$B$4-1,1,1)</f>
        <v>Hydraulische Verknüpfung und gemeinsame Optimierung vorhanden</v>
      </c>
      <c r="C50" s="100" t="str">
        <f ca="1">OFFSET(Sprachen!A404,0,'Allg. Informationen'!$B$4-1,1,1)</f>
        <v>[Ja/Nein]</v>
      </c>
      <c r="D50" s="153"/>
      <c r="E50" s="357"/>
      <c r="F50" s="357"/>
      <c r="G50" s="357"/>
      <c r="H50" s="564"/>
      <c r="I50" s="564"/>
      <c r="J50" s="564"/>
      <c r="K50" s="564"/>
      <c r="L50" s="564"/>
      <c r="M50" s="564"/>
      <c r="N50" s="564"/>
      <c r="O50" s="564"/>
      <c r="P50" s="564"/>
      <c r="Q50" s="564"/>
      <c r="R50" s="824" t="str">
        <f ca="1">OFFSET(Sprachen!A492,0,'Allg. Informationen'!$B$4-1,1,1)</f>
        <v>Plan der Kraftwerksanlage beilegen.</v>
      </c>
      <c r="S50" s="825"/>
      <c r="T50" s="828"/>
      <c r="U50" s="829"/>
      <c r="V50" s="541"/>
      <c r="W50" s="297"/>
      <c r="X50" s="541" t="s">
        <v>185</v>
      </c>
      <c r="Y50" s="565"/>
      <c r="Z50" s="562"/>
      <c r="AA50" s="466">
        <f t="shared" ref="AA50:AA57" si="4">+AA49+1</f>
        <v>30</v>
      </c>
    </row>
    <row r="51" spans="1:27" x14ac:dyDescent="0.25">
      <c r="A51" s="139" t="str">
        <f t="shared" ca="1" si="3"/>
        <v>KW4 / 31</v>
      </c>
      <c r="B51" s="136" t="str">
        <f ca="1">OFFSET(Sprachen!A405,0,'Allg. Informationen'!$B$4-1,1,1)</f>
        <v>mittlere mechanische Bruttoleistung</v>
      </c>
      <c r="C51" s="100" t="s">
        <v>6</v>
      </c>
      <c r="D51" s="646">
        <f>SUMIF($H$50:$Q$50,"Ja",H51:Q51)+SUMIF($H$50:$Q$50,"Oui",H51:Q51)+SUMIF($H$50:$Q$50,"Si",H51:Q51)</f>
        <v>0</v>
      </c>
      <c r="E51" s="351"/>
      <c r="F51" s="351"/>
      <c r="G51" s="351"/>
      <c r="H51" s="566"/>
      <c r="I51" s="566"/>
      <c r="J51" s="566"/>
      <c r="K51" s="566"/>
      <c r="L51" s="566"/>
      <c r="M51" s="566"/>
      <c r="N51" s="566"/>
      <c r="O51" s="566"/>
      <c r="P51" s="566"/>
      <c r="Q51" s="566"/>
      <c r="R51" s="859"/>
      <c r="S51" s="860"/>
      <c r="T51" s="828"/>
      <c r="U51" s="829"/>
      <c r="V51" s="541"/>
      <c r="W51" s="297"/>
      <c r="X51" s="541" t="s">
        <v>185</v>
      </c>
      <c r="Y51" s="565" t="s">
        <v>185</v>
      </c>
      <c r="Z51" s="562"/>
      <c r="AA51" s="466">
        <f t="shared" si="4"/>
        <v>31</v>
      </c>
    </row>
    <row r="52" spans="1:27" x14ac:dyDescent="0.25">
      <c r="A52" s="139" t="str">
        <f t="shared" ca="1" si="3"/>
        <v>KW4 / 32</v>
      </c>
      <c r="B52" s="136" t="str">
        <f ca="1">OFFSET(Sprachen!A406,0,'Allg. Informationen'!$B$4-1,1,1)</f>
        <v>Installierte Turbinenleistung</v>
      </c>
      <c r="C52" s="100" t="s">
        <v>6</v>
      </c>
      <c r="D52" s="646">
        <f>SUMIF($H$50:$Q$50,"Ja",H52:Q52)+SUMIF($H$50:$Q$50,"Oui",H52:Q52)+SUMIF($H$50:$Q$50,"Si",H52:Q52)</f>
        <v>0</v>
      </c>
      <c r="E52" s="351"/>
      <c r="F52" s="351"/>
      <c r="G52" s="351"/>
      <c r="H52" s="566"/>
      <c r="I52" s="566"/>
      <c r="J52" s="566"/>
      <c r="K52" s="566"/>
      <c r="L52" s="566"/>
      <c r="M52" s="566"/>
      <c r="N52" s="566"/>
      <c r="O52" s="566"/>
      <c r="P52" s="566"/>
      <c r="Q52" s="566"/>
      <c r="R52" s="859"/>
      <c r="S52" s="860"/>
      <c r="T52" s="828"/>
      <c r="U52" s="829"/>
      <c r="V52" s="541"/>
      <c r="W52" s="297"/>
      <c r="X52" s="541" t="s">
        <v>185</v>
      </c>
      <c r="Y52" s="152"/>
      <c r="Z52" s="562"/>
      <c r="AA52" s="466">
        <f t="shared" si="4"/>
        <v>32</v>
      </c>
    </row>
    <row r="53" spans="1:27" x14ac:dyDescent="0.25">
      <c r="A53" s="139" t="str">
        <f t="shared" ca="1" si="3"/>
        <v>KW4 / 33</v>
      </c>
      <c r="B53" s="136" t="str">
        <f ca="1">OFFSET(Sprachen!A407,0,'Allg. Informationen'!$B$4-1,1,1)</f>
        <v>Max. mögliche Leistung ab Generator</v>
      </c>
      <c r="C53" s="100" t="s">
        <v>6</v>
      </c>
      <c r="D53" s="646">
        <f>SUMIF($H$50:$Q$50,"Ja",H53:Q53)+SUMIF($H$50:$Q$50,"Oui",H53:Q53)+SUMIF($H$50:$Q$50,"Si",H53:Q53)</f>
        <v>0</v>
      </c>
      <c r="E53" s="351"/>
      <c r="F53" s="351"/>
      <c r="G53" s="351"/>
      <c r="H53" s="566"/>
      <c r="I53" s="566"/>
      <c r="J53" s="566"/>
      <c r="K53" s="566"/>
      <c r="L53" s="566"/>
      <c r="M53" s="566"/>
      <c r="N53" s="566"/>
      <c r="O53" s="566"/>
      <c r="P53" s="566"/>
      <c r="Q53" s="566"/>
      <c r="R53" s="859"/>
      <c r="S53" s="860"/>
      <c r="T53" s="828"/>
      <c r="U53" s="829"/>
      <c r="V53" s="541"/>
      <c r="W53" s="297"/>
      <c r="X53" s="541" t="s">
        <v>185</v>
      </c>
      <c r="Y53" s="152"/>
      <c r="Z53" s="562"/>
      <c r="AA53" s="466">
        <f t="shared" si="4"/>
        <v>33</v>
      </c>
    </row>
    <row r="54" spans="1:27" ht="31.5" customHeight="1" x14ac:dyDescent="0.25">
      <c r="A54" s="139" t="str">
        <f t="shared" ca="1" si="3"/>
        <v>KW4 / 34</v>
      </c>
      <c r="B54" s="136" t="str">
        <f ca="1">OFFSET(Sprachen!A408,0,'Allg. Informationen'!$B$4-1,1,1)</f>
        <v>Nettoproduktion alle Zentralen</v>
      </c>
      <c r="C54" s="100" t="s">
        <v>8</v>
      </c>
      <c r="D54" s="647">
        <f ca="1">IFERROR(SUM(H54:Q54),"")</f>
        <v>0</v>
      </c>
      <c r="E54" s="358"/>
      <c r="F54" s="358"/>
      <c r="G54" s="358"/>
      <c r="H54" s="154">
        <f ca="1">IFERROR(IF($D$5="Nein/Non/No","-",VLOOKUP(H$47,E_prod_Eingabe!$A$21:$AA$30,HLOOKUP($A$2,E_prod_Eingabe!$C$5:$AS$6,2,FALSE)+2,FALSE)),"")</f>
        <v>0</v>
      </c>
      <c r="I54" s="154">
        <f ca="1">IFERROR(IF($D$5="Nein/Non/No","-",VLOOKUP(I$47,E_prod_Eingabe!$A$21:$AA$30,HLOOKUP($A$2,E_prod_Eingabe!$C$5:$AS$6,2,FALSE)+2,FALSE)),"")</f>
        <v>0</v>
      </c>
      <c r="J54" s="154">
        <f ca="1">IFERROR(IF($D$5="Nein/Non/No","-",VLOOKUP(J$47,E_prod_Eingabe!$A$21:$AA$30,HLOOKUP($A$2,E_prod_Eingabe!$C$5:$AS$6,2,FALSE)+2,FALSE)),"")</f>
        <v>0</v>
      </c>
      <c r="K54" s="154">
        <f ca="1">IFERROR(IF($D$5="Nein/Non/No","-",VLOOKUP(K$47,E_prod_Eingabe!$A$21:$AA$30,HLOOKUP($A$2,E_prod_Eingabe!$C$5:$AS$6,2,FALSE)+2,FALSE)),"")</f>
        <v>0</v>
      </c>
      <c r="L54" s="154">
        <f ca="1">IFERROR(IF($D$5="Nein/Non/No","-",VLOOKUP(L$47,E_prod_Eingabe!$A$21:$AA$30,HLOOKUP($A$2,E_prod_Eingabe!$C$5:$AS$6,2,FALSE)+2,FALSE)),"")</f>
        <v>0</v>
      </c>
      <c r="M54" s="154">
        <f ca="1">IFERROR(IF($D$5="Nein/Non/No","-",VLOOKUP(M$47,E_prod_Eingabe!$A$21:$AA$30,HLOOKUP($A$2,E_prod_Eingabe!$C$5:$AS$6,2,FALSE)+2,FALSE)),"")</f>
        <v>0</v>
      </c>
      <c r="N54" s="154">
        <f ca="1">IFERROR(IF($D$5="Nein/Non/No","-",VLOOKUP(N$47,E_prod_Eingabe!$A$21:$AA$30,HLOOKUP($A$2,E_prod_Eingabe!$C$5:$AS$6,2,FALSE)+2,FALSE)),"")</f>
        <v>0</v>
      </c>
      <c r="O54" s="154">
        <f ca="1">IFERROR(IF($D$5="Nein/Non/No","-",VLOOKUP(O$47,E_prod_Eingabe!$A$21:$AA$30,HLOOKUP($A$2,E_prod_Eingabe!$C$5:$AS$6,2,FALSE)+2,FALSE)),"")</f>
        <v>0</v>
      </c>
      <c r="P54" s="154">
        <f ca="1">IFERROR(IF($D$5="Nein/Non/No","-",VLOOKUP(P$47,E_prod_Eingabe!$A$21:$AA$30,HLOOKUP($A$2,E_prod_Eingabe!$C$5:$AS$6,2,FALSE)+2,FALSE)),"")</f>
        <v>0</v>
      </c>
      <c r="Q54" s="154">
        <f ca="1">IFERROR(IF($D$5="Nein/Non/No","-",VLOOKUP(Q$47,E_prod_Eingabe!$A$21:$AA$30,HLOOKUP($A$2,E_prod_Eingabe!$C$5:$AS$6,2,FALSE)+2,FALSE)),"")</f>
        <v>0</v>
      </c>
      <c r="R54" s="862" t="str">
        <f ca="1">OFFSET(Sprachen!A493,0,'Allg. Informationen'!$B$4-1,1,1)</f>
        <v>Nur hydraulisch verknüpfte und gemeinsam optimierte Anlagen werden berücksichtigt.</v>
      </c>
      <c r="S54" s="863"/>
      <c r="T54" s="861"/>
      <c r="U54" s="861"/>
      <c r="V54" s="567"/>
      <c r="W54" s="300"/>
      <c r="X54" s="567"/>
      <c r="Y54" s="400"/>
      <c r="Z54" s="562"/>
      <c r="AA54" s="466">
        <f t="shared" si="4"/>
        <v>34</v>
      </c>
    </row>
    <row r="55" spans="1:27" ht="31.5" customHeight="1" x14ac:dyDescent="0.25">
      <c r="A55" s="139" t="str">
        <f t="shared" ca="1" si="3"/>
        <v>KW4 / 35</v>
      </c>
      <c r="B55" s="136" t="str">
        <f ca="1">OFFSET(Sprachen!A409,0,'Allg. Informationen'!$B$4-1,1,1)</f>
        <v>Nettoproduktion hydraulisch verknüpfter und gemeinsam optimierter Anlagen</v>
      </c>
      <c r="C55" s="100" t="s">
        <v>8</v>
      </c>
      <c r="D55" s="647">
        <f>SUM(H55:Q55)</f>
        <v>0</v>
      </c>
      <c r="E55" s="358"/>
      <c r="F55" s="358"/>
      <c r="G55" s="358"/>
      <c r="H55" s="154">
        <f>+IF(H50="Ja",H54,0)+IF(H50="Oui",H54,0)+IF(H50="Si",H54,0)</f>
        <v>0</v>
      </c>
      <c r="I55" s="154">
        <f t="shared" ref="I55:Q55" si="5">+IF(I50="Ja",I54,0)+IF(I50="Oui",I54,0)+IF(I50="Si",I54,0)</f>
        <v>0</v>
      </c>
      <c r="J55" s="154">
        <f t="shared" si="5"/>
        <v>0</v>
      </c>
      <c r="K55" s="154">
        <f t="shared" si="5"/>
        <v>0</v>
      </c>
      <c r="L55" s="154">
        <f t="shared" si="5"/>
        <v>0</v>
      </c>
      <c r="M55" s="154">
        <f t="shared" si="5"/>
        <v>0</v>
      </c>
      <c r="N55" s="154">
        <f t="shared" si="5"/>
        <v>0</v>
      </c>
      <c r="O55" s="154">
        <f t="shared" si="5"/>
        <v>0</v>
      </c>
      <c r="P55" s="154">
        <f t="shared" si="5"/>
        <v>0</v>
      </c>
      <c r="Q55" s="154">
        <f t="shared" si="5"/>
        <v>0</v>
      </c>
      <c r="R55" s="864"/>
      <c r="S55" s="865"/>
      <c r="T55" s="861"/>
      <c r="U55" s="861"/>
      <c r="V55" s="567"/>
      <c r="W55" s="300"/>
      <c r="X55" s="567"/>
      <c r="Y55" s="400"/>
      <c r="Z55" s="562"/>
      <c r="AA55" s="466">
        <f t="shared" si="4"/>
        <v>35</v>
      </c>
    </row>
    <row r="56" spans="1:27" x14ac:dyDescent="0.25">
      <c r="A56" s="139" t="str">
        <f t="shared" ca="1" si="3"/>
        <v>KW4 / 36</v>
      </c>
      <c r="B56" s="136" t="str">
        <f ca="1">OFFSET(Sprachen!A410,0,'Allg. Informationen'!$B$4-1,1,1)</f>
        <v>Bezug EV/KEV</v>
      </c>
      <c r="C56" s="100" t="str">
        <f ca="1">OFFSET(Sprachen!A404,0,'Allg. Informationen'!$B$4-1,1,1)</f>
        <v>[Ja/Nein]</v>
      </c>
      <c r="D56" s="648">
        <f>IF(COUNTIF(H56:Q56,"Ja")&gt;0,COUNTIF(H56:Q56,"Ja"),0)</f>
        <v>0</v>
      </c>
      <c r="E56" s="359"/>
      <c r="F56" s="359"/>
      <c r="G56" s="359"/>
      <c r="H56" s="564"/>
      <c r="I56" s="564"/>
      <c r="J56" s="564"/>
      <c r="K56" s="564"/>
      <c r="L56" s="564"/>
      <c r="M56" s="564"/>
      <c r="N56" s="564"/>
      <c r="O56" s="564"/>
      <c r="P56" s="564"/>
      <c r="Q56" s="564"/>
      <c r="R56" s="824"/>
      <c r="S56" s="825"/>
      <c r="T56" s="828"/>
      <c r="U56" s="829"/>
      <c r="V56" s="541"/>
      <c r="W56" s="297"/>
      <c r="X56" s="541" t="s">
        <v>185</v>
      </c>
      <c r="Y56" s="565" t="s">
        <v>185</v>
      </c>
      <c r="Z56" s="562"/>
      <c r="AA56" s="466">
        <f t="shared" si="4"/>
        <v>36</v>
      </c>
    </row>
    <row r="57" spans="1:27" x14ac:dyDescent="0.25">
      <c r="A57" s="139" t="str">
        <f t="shared" ca="1" si="3"/>
        <v>KW4 / 37</v>
      </c>
      <c r="B57" s="136" t="str">
        <f ca="1">OFFSET(Sprachen!A411,0,'Allg. Informationen'!$B$4-1,1,1)</f>
        <v>Erlös EV/KEV Jahr</v>
      </c>
      <c r="C57" s="100" t="s">
        <v>24</v>
      </c>
      <c r="D57" s="649">
        <f>SUMIF(H50:Q50,"Ja",H57:Q57)+SUMIF(H50:Q50,"Oui",H57:Q57)+SUMIF(H50:Q50,"Si",H57:Q57)</f>
        <v>0</v>
      </c>
      <c r="E57" s="360"/>
      <c r="F57" s="360"/>
      <c r="G57" s="360"/>
      <c r="H57" s="207"/>
      <c r="I57" s="207"/>
      <c r="J57" s="207"/>
      <c r="K57" s="207"/>
      <c r="L57" s="207"/>
      <c r="M57" s="207"/>
      <c r="N57" s="207"/>
      <c r="O57" s="207"/>
      <c r="P57" s="207"/>
      <c r="Q57" s="207"/>
      <c r="R57" s="859"/>
      <c r="S57" s="860"/>
      <c r="T57" s="828"/>
      <c r="U57" s="829"/>
      <c r="V57" s="541"/>
      <c r="W57" s="297"/>
      <c r="X57" s="541" t="s">
        <v>185</v>
      </c>
      <c r="Y57" s="565" t="s">
        <v>185</v>
      </c>
      <c r="Z57" s="562"/>
      <c r="AA57" s="466">
        <f t="shared" si="4"/>
        <v>37</v>
      </c>
    </row>
    <row r="58" spans="1:27" ht="26.4" x14ac:dyDescent="0.25">
      <c r="A58" s="139" t="str">
        <f t="shared" ca="1" si="3"/>
        <v>KW4 / 39</v>
      </c>
      <c r="B58" s="136" t="str">
        <f ca="1">OFFSET(Sprachen!A412,0,'Allg. Informationen'!$B$4-1,1,1)</f>
        <v>Erlös aus Entschädigungen Sanierungen nach Gewässerschutzgesetz</v>
      </c>
      <c r="C58" s="157" t="s">
        <v>24</v>
      </c>
      <c r="D58" s="649">
        <f>SUMIF($H$50:$Q$50,"Ja",H58:Q58)+SUMIF($H$50:$Q$50,"Oui",H58:Q58)+SUMIF($H$50:$Q$50,"Si",H58:Q58)</f>
        <v>0</v>
      </c>
      <c r="E58" s="360"/>
      <c r="F58" s="360"/>
      <c r="G58" s="360"/>
      <c r="H58" s="207"/>
      <c r="I58" s="207"/>
      <c r="J58" s="207"/>
      <c r="K58" s="207"/>
      <c r="L58" s="207"/>
      <c r="M58" s="207"/>
      <c r="N58" s="207"/>
      <c r="O58" s="207"/>
      <c r="P58" s="207"/>
      <c r="Q58" s="207"/>
      <c r="R58" s="813"/>
      <c r="S58" s="814"/>
      <c r="T58" s="828"/>
      <c r="U58" s="829"/>
      <c r="V58" s="541"/>
      <c r="W58" s="297"/>
      <c r="X58" s="541" t="s">
        <v>185</v>
      </c>
      <c r="Y58" s="565" t="s">
        <v>185</v>
      </c>
      <c r="Z58" s="562"/>
      <c r="AA58" s="466">
        <v>39</v>
      </c>
    </row>
    <row r="59" spans="1:27" ht="26.4" x14ac:dyDescent="0.25">
      <c r="A59" s="139" t="str">
        <f t="shared" ca="1" si="3"/>
        <v>KW4 / 41</v>
      </c>
      <c r="B59" s="136" t="str">
        <f ca="1">OFFSET(Sprachen!A413,0,'Allg. Informationen'!$B$4-1,1,1)</f>
        <v>Erlös aus weiterer Förderung der öffentlichen Hand</v>
      </c>
      <c r="C59" s="157" t="s">
        <v>24</v>
      </c>
      <c r="D59" s="649">
        <f>SUMIF(H50:Q50,"Ja",H59:Q59)+SUMIF(H50:Q50,"Qui",H59:Q59)+SUMIF(H50:Q50,"Si",H59:Q59)</f>
        <v>0</v>
      </c>
      <c r="E59" s="360"/>
      <c r="F59" s="360"/>
      <c r="G59" s="360"/>
      <c r="H59" s="207"/>
      <c r="I59" s="207"/>
      <c r="J59" s="207"/>
      <c r="K59" s="207"/>
      <c r="L59" s="207"/>
      <c r="M59" s="207"/>
      <c r="N59" s="207"/>
      <c r="O59" s="207"/>
      <c r="P59" s="207"/>
      <c r="Q59" s="207"/>
      <c r="R59" s="813"/>
      <c r="S59" s="814"/>
      <c r="T59" s="828"/>
      <c r="U59" s="829"/>
      <c r="V59" s="541"/>
      <c r="W59" s="297"/>
      <c r="X59" s="541" t="s">
        <v>185</v>
      </c>
      <c r="Y59" s="152"/>
      <c r="Z59" s="562"/>
      <c r="AA59" s="466">
        <v>41</v>
      </c>
    </row>
    <row r="60" spans="1:27" ht="15.6" x14ac:dyDescent="0.3">
      <c r="A60" s="146"/>
      <c r="B60" s="147"/>
      <c r="C60" s="147"/>
      <c r="D60" s="147"/>
      <c r="E60" s="147"/>
      <c r="F60" s="147"/>
      <c r="G60" s="147"/>
      <c r="H60" s="147"/>
      <c r="I60" s="147"/>
      <c r="J60" s="147"/>
      <c r="K60" s="147"/>
      <c r="L60" s="147"/>
      <c r="M60" s="147"/>
      <c r="N60" s="147"/>
      <c r="O60" s="147"/>
      <c r="P60" s="147"/>
      <c r="Q60" s="147"/>
      <c r="R60" s="147"/>
      <c r="S60" s="147"/>
      <c r="T60" s="147"/>
      <c r="U60" s="147"/>
      <c r="V60" s="147"/>
      <c r="W60" s="561"/>
      <c r="X60" s="147"/>
      <c r="Y60" s="147"/>
      <c r="Z60" s="562"/>
    </row>
    <row r="61" spans="1:27" ht="26.4" x14ac:dyDescent="0.25">
      <c r="A61" s="158" t="str">
        <f ca="1">OFFSET(Sprachen!A414,0,'Allg. Informationen'!$B$4-1,1,1)</f>
        <v>B. Angaben zu den Gestehungskosten</v>
      </c>
      <c r="B61" s="158"/>
      <c r="C61" s="159"/>
      <c r="D61" s="160"/>
      <c r="E61" s="361"/>
      <c r="F61" s="361"/>
      <c r="G61" s="361"/>
      <c r="H61" s="866" t="str">
        <f ca="1">R47</f>
        <v>Anmerkungen BFE</v>
      </c>
      <c r="I61" s="866"/>
      <c r="J61" s="866"/>
      <c r="K61" s="866"/>
      <c r="L61" s="866"/>
      <c r="M61" s="809" t="str">
        <f ca="1">T47</f>
        <v>Bemerkungen Gesuchsteller</v>
      </c>
      <c r="N61" s="810"/>
      <c r="O61" s="810"/>
      <c r="P61" s="810"/>
      <c r="Q61" s="810"/>
      <c r="R61" s="810"/>
      <c r="S61" s="810"/>
      <c r="T61" s="810"/>
      <c r="U61" s="811"/>
      <c r="V61" s="450" t="str">
        <f ca="1">V47</f>
        <v>Prüfung auf Plausibilität</v>
      </c>
      <c r="W61" s="450" t="str">
        <f t="shared" ref="W61:Y61" ca="1" si="6">W47</f>
        <v>Bemerkungen Plausibilität</v>
      </c>
      <c r="X61" s="450" t="str">
        <f t="shared" ca="1" si="6"/>
        <v>Materielle Prüfung</v>
      </c>
      <c r="Y61" s="450" t="str">
        <f t="shared" ca="1" si="6"/>
        <v>Bemerkungen Materielle Prüfung</v>
      </c>
    </row>
    <row r="62" spans="1:27" ht="27.75" customHeight="1" x14ac:dyDescent="0.25">
      <c r="A62" s="139"/>
      <c r="B62" s="161" t="str">
        <f ca="1">OFFSET(Sprachen!A415,0,'Allg. Informationen'!$B$4-1,1,1)</f>
        <v>B 1. Betriebserträge und -kosten</v>
      </c>
      <c r="C62" s="100"/>
      <c r="D62" s="100"/>
      <c r="E62" s="362"/>
      <c r="F62" s="362"/>
      <c r="G62" s="362"/>
      <c r="H62" s="808"/>
      <c r="I62" s="808"/>
      <c r="J62" s="808"/>
      <c r="K62" s="808"/>
      <c r="L62" s="808"/>
      <c r="M62" s="812"/>
      <c r="N62" s="812"/>
      <c r="O62" s="812"/>
      <c r="P62" s="812"/>
      <c r="Q62" s="812"/>
      <c r="R62" s="812"/>
      <c r="S62" s="812"/>
      <c r="T62" s="812"/>
      <c r="U62" s="812"/>
      <c r="V62" s="541"/>
      <c r="W62" s="297"/>
      <c r="X62" s="541" t="s">
        <v>185</v>
      </c>
      <c r="Y62" s="551" t="s">
        <v>185</v>
      </c>
    </row>
    <row r="63" spans="1:27" ht="26.4" x14ac:dyDescent="0.25">
      <c r="A63" s="139" t="str">
        <f t="shared" ref="A63:A72" ca="1" si="7">CONCATENATE($A$2," / ",AA63)</f>
        <v>KW4 / 42</v>
      </c>
      <c r="B63" s="136" t="str">
        <f ca="1">OFFSET(Sprachen!A416,0,'Allg. Informationen'!$B$4-1,1,1)</f>
        <v>Summe Förderungen/Vergütungen der öffentlichen Hand</v>
      </c>
      <c r="C63" s="100"/>
      <c r="D63" s="634">
        <f>D59+D57</f>
        <v>0</v>
      </c>
      <c r="E63" s="633"/>
      <c r="F63" s="633"/>
      <c r="G63" s="633"/>
      <c r="H63" s="815"/>
      <c r="I63" s="816"/>
      <c r="J63" s="816"/>
      <c r="K63" s="816"/>
      <c r="L63" s="817"/>
      <c r="M63" s="818"/>
      <c r="N63" s="819"/>
      <c r="O63" s="819"/>
      <c r="P63" s="819"/>
      <c r="Q63" s="819"/>
      <c r="R63" s="819"/>
      <c r="S63" s="819"/>
      <c r="T63" s="819"/>
      <c r="U63" s="820"/>
      <c r="V63" s="541"/>
      <c r="W63" s="297"/>
      <c r="X63" s="541" t="s">
        <v>185</v>
      </c>
      <c r="Y63" s="551" t="s">
        <v>185</v>
      </c>
      <c r="AA63" s="466">
        <v>42</v>
      </c>
    </row>
    <row r="64" spans="1:27" ht="33" customHeight="1" x14ac:dyDescent="0.25">
      <c r="A64" s="139" t="str">
        <f t="shared" ca="1" si="7"/>
        <v>KW4 / 43</v>
      </c>
      <c r="B64" s="136" t="str">
        <f ca="1">OFFSET(Sprachen!A417,0,'Allg. Informationen'!$B$4-1,1,1)</f>
        <v>Übriger Betriebsertrag (ohne Förderungen)</v>
      </c>
      <c r="C64" s="673" t="s">
        <v>24</v>
      </c>
      <c r="D64" s="196"/>
      <c r="E64" s="363"/>
      <c r="F64" s="363"/>
      <c r="G64" s="363"/>
      <c r="H64" s="893" t="str">
        <f ca="1">CONCATENATE(OFFSET(Sprachen!A495,0,'Allg. Informationen'!$B$4-1,1,1)," 5.",A2,".7")</f>
        <v>Gemäss Richtlinie des BFE zu anrechenbaren Betriebs- und Kapitalkosten. Bei abweichenden Angaben zum Geschäftsbericht ist das folgende Anhangsformular auszufüllen: 5.KW4.7</v>
      </c>
      <c r="I64" s="894"/>
      <c r="J64" s="894"/>
      <c r="K64" s="894"/>
      <c r="L64" s="895"/>
      <c r="M64" s="812"/>
      <c r="N64" s="812"/>
      <c r="O64" s="812"/>
      <c r="P64" s="812"/>
      <c r="Q64" s="812"/>
      <c r="R64" s="812"/>
      <c r="S64" s="812"/>
      <c r="T64" s="812"/>
      <c r="U64" s="812"/>
      <c r="V64" s="541"/>
      <c r="W64" s="297"/>
      <c r="X64" s="541" t="s">
        <v>185</v>
      </c>
      <c r="Y64" s="551" t="s">
        <v>185</v>
      </c>
      <c r="AA64" s="466">
        <v>43</v>
      </c>
    </row>
    <row r="65" spans="1:27" x14ac:dyDescent="0.25">
      <c r="A65" s="139" t="str">
        <f t="shared" ca="1" si="7"/>
        <v>KW4 / 44</v>
      </c>
      <c r="B65" s="136" t="str">
        <f ca="1">OFFSET(Sprachen!A418,0,'Allg. Informationen'!$B$4-1,1,1)</f>
        <v>Aktivierte Eigenleistungen</v>
      </c>
      <c r="C65" s="673" t="s">
        <v>24</v>
      </c>
      <c r="D65" s="196"/>
      <c r="E65" s="364"/>
      <c r="F65" s="364"/>
      <c r="G65" s="364"/>
      <c r="H65" s="893"/>
      <c r="I65" s="894"/>
      <c r="J65" s="894"/>
      <c r="K65" s="894"/>
      <c r="L65" s="895"/>
      <c r="M65" s="812"/>
      <c r="N65" s="812"/>
      <c r="O65" s="812"/>
      <c r="P65" s="812"/>
      <c r="Q65" s="812"/>
      <c r="R65" s="812"/>
      <c r="S65" s="812"/>
      <c r="T65" s="812"/>
      <c r="U65" s="812"/>
      <c r="V65" s="541"/>
      <c r="W65" s="297"/>
      <c r="X65" s="541" t="s">
        <v>185</v>
      </c>
      <c r="Y65" s="551" t="s">
        <v>185</v>
      </c>
      <c r="AA65" s="466">
        <f t="shared" ref="AA65:AA72" si="8">AA64+1</f>
        <v>44</v>
      </c>
    </row>
    <row r="66" spans="1:27" x14ac:dyDescent="0.25">
      <c r="A66" s="139" t="str">
        <f t="shared" ca="1" si="7"/>
        <v>KW4 / 45</v>
      </c>
      <c r="B66" s="136" t="str">
        <f ca="1">OFFSET(Sprachen!A419,0,'Allg. Informationen'!$B$4-1,1,1)</f>
        <v>Pumpenergie</v>
      </c>
      <c r="C66" s="673" t="s">
        <v>8</v>
      </c>
      <c r="D66" s="644">
        <f ca="1">IFERROR(IF($D$5="Nein/Non/No","-",INDIRECT(CONCATENATE(E_prod_Eingabe!$A$2,"!")&amp;CONCATENATE(MID("CDEFGHIJKLMNOPQRSTUVWXYZ",HLOOKUP($A$2,E_prod_Eingabe!$C$5:$AS$6,2,FALSE),1),"55"))),"")</f>
        <v>0</v>
      </c>
      <c r="E66" s="353"/>
      <c r="F66" s="353"/>
      <c r="G66" s="353"/>
      <c r="H66" s="893"/>
      <c r="I66" s="894"/>
      <c r="J66" s="894"/>
      <c r="K66" s="894"/>
      <c r="L66" s="895"/>
      <c r="M66" s="812"/>
      <c r="N66" s="812"/>
      <c r="O66" s="812"/>
      <c r="P66" s="812"/>
      <c r="Q66" s="812"/>
      <c r="R66" s="812"/>
      <c r="S66" s="812"/>
      <c r="T66" s="812"/>
      <c r="U66" s="812"/>
      <c r="V66" s="541"/>
      <c r="W66" s="297"/>
      <c r="X66" s="541" t="s">
        <v>185</v>
      </c>
      <c r="Y66" s="551" t="s">
        <v>185</v>
      </c>
      <c r="AA66" s="466">
        <f t="shared" si="8"/>
        <v>45</v>
      </c>
    </row>
    <row r="67" spans="1:27" ht="26.4" x14ac:dyDescent="0.25">
      <c r="A67" s="139" t="str">
        <f t="shared" ca="1" si="7"/>
        <v>KW4 / 46</v>
      </c>
      <c r="B67" s="136" t="str">
        <f ca="1">OFFSET(Sprachen!A420,0,'Allg. Informationen'!$B$4-1,1,1)</f>
        <v>Spezif. Kosten Pumpenergie zu Marktpreisen</v>
      </c>
      <c r="C67" s="673" t="s">
        <v>39</v>
      </c>
      <c r="D67" s="645" t="str">
        <f ca="1">IFERROR(D68*100/(D66*1000000),"")</f>
        <v/>
      </c>
      <c r="E67" s="365"/>
      <c r="F67" s="365"/>
      <c r="G67" s="365"/>
      <c r="H67" s="893"/>
      <c r="I67" s="894"/>
      <c r="J67" s="894"/>
      <c r="K67" s="894"/>
      <c r="L67" s="895"/>
      <c r="M67" s="812"/>
      <c r="N67" s="812"/>
      <c r="O67" s="812"/>
      <c r="P67" s="812"/>
      <c r="Q67" s="812"/>
      <c r="R67" s="812"/>
      <c r="S67" s="812"/>
      <c r="T67" s="812"/>
      <c r="U67" s="812"/>
      <c r="V67" s="541"/>
      <c r="W67" s="297"/>
      <c r="X67" s="541" t="s">
        <v>185</v>
      </c>
      <c r="Y67" s="551" t="s">
        <v>185</v>
      </c>
      <c r="AA67" s="466">
        <f t="shared" si="8"/>
        <v>46</v>
      </c>
    </row>
    <row r="68" spans="1:27" ht="26.4" x14ac:dyDescent="0.25">
      <c r="A68" s="139" t="str">
        <f t="shared" ca="1" si="7"/>
        <v>KW4 / 47</v>
      </c>
      <c r="B68" s="136" t="str">
        <f ca="1">OFFSET(Sprachen!A421,0,'Allg. Informationen'!$B$4-1,1,1)</f>
        <v>Pumpenergie zu Marktpreisen</v>
      </c>
      <c r="C68" s="673" t="s">
        <v>24</v>
      </c>
      <c r="D68" s="644">
        <f ca="1">IFERROR(IF($D$5="Nein/Non/No","-",INDIRECT(CONCATENATE(E_prod_Eingabe!$A$2,"!")&amp;CONCATENATE(MID("CDEFGHIJKLMNOPQRSTUVWXYZ",HLOOKUP($A$2,E_prod_Eingabe!$C$5:$AS$6,2,FALSE),1),"67"))),"")</f>
        <v>0</v>
      </c>
      <c r="E68" s="366"/>
      <c r="F68" s="366"/>
      <c r="G68" s="366"/>
      <c r="H68" s="893"/>
      <c r="I68" s="894"/>
      <c r="J68" s="894"/>
      <c r="K68" s="894"/>
      <c r="L68" s="895"/>
      <c r="M68" s="812"/>
      <c r="N68" s="812"/>
      <c r="O68" s="812"/>
      <c r="P68" s="812"/>
      <c r="Q68" s="812"/>
      <c r="R68" s="812"/>
      <c r="S68" s="812"/>
      <c r="T68" s="812"/>
      <c r="U68" s="812"/>
      <c r="V68" s="541"/>
      <c r="W68" s="297"/>
      <c r="X68" s="541" t="s">
        <v>185</v>
      </c>
      <c r="Y68" s="551" t="s">
        <v>185</v>
      </c>
      <c r="AA68" s="466">
        <f t="shared" si="8"/>
        <v>47</v>
      </c>
    </row>
    <row r="69" spans="1:27" x14ac:dyDescent="0.25">
      <c r="A69" s="139" t="str">
        <f t="shared" ca="1" si="7"/>
        <v>KW4 / 48</v>
      </c>
      <c r="B69" s="136" t="str">
        <f ca="1">OFFSET(Sprachen!A422,0,'Allg. Informationen'!$B$4-1,1,1)</f>
        <v>Energieaufwand</v>
      </c>
      <c r="C69" s="673" t="s">
        <v>24</v>
      </c>
      <c r="D69" s="196"/>
      <c r="E69" s="364"/>
      <c r="F69" s="364"/>
      <c r="G69" s="364"/>
      <c r="H69" s="893"/>
      <c r="I69" s="894"/>
      <c r="J69" s="894"/>
      <c r="K69" s="894"/>
      <c r="L69" s="895"/>
      <c r="M69" s="812"/>
      <c r="N69" s="812"/>
      <c r="O69" s="812"/>
      <c r="P69" s="812"/>
      <c r="Q69" s="812"/>
      <c r="R69" s="812"/>
      <c r="S69" s="812"/>
      <c r="T69" s="812"/>
      <c r="U69" s="812"/>
      <c r="V69" s="541"/>
      <c r="W69" s="297"/>
      <c r="X69" s="541" t="s">
        <v>185</v>
      </c>
      <c r="Y69" s="551" t="s">
        <v>185</v>
      </c>
      <c r="AA69" s="466">
        <f t="shared" si="8"/>
        <v>48</v>
      </c>
    </row>
    <row r="70" spans="1:27" x14ac:dyDescent="0.25">
      <c r="A70" s="139" t="str">
        <f t="shared" ca="1" si="7"/>
        <v>KW4 / 49</v>
      </c>
      <c r="B70" s="136" t="str">
        <f ca="1">OFFSET(Sprachen!A423,0,'Allg. Informationen'!$B$4-1,1,1)</f>
        <v>Netznutzungsaufwand</v>
      </c>
      <c r="C70" s="673" t="s">
        <v>24</v>
      </c>
      <c r="D70" s="196"/>
      <c r="E70" s="364"/>
      <c r="F70" s="364"/>
      <c r="G70" s="364"/>
      <c r="H70" s="893"/>
      <c r="I70" s="894"/>
      <c r="J70" s="894"/>
      <c r="K70" s="894"/>
      <c r="L70" s="895"/>
      <c r="M70" s="812"/>
      <c r="N70" s="812"/>
      <c r="O70" s="812"/>
      <c r="P70" s="812"/>
      <c r="Q70" s="812"/>
      <c r="R70" s="812"/>
      <c r="S70" s="812"/>
      <c r="T70" s="812"/>
      <c r="U70" s="812"/>
      <c r="V70" s="541"/>
      <c r="W70" s="297"/>
      <c r="X70" s="541" t="s">
        <v>185</v>
      </c>
      <c r="Y70" s="551" t="s">
        <v>185</v>
      </c>
      <c r="AA70" s="466">
        <f t="shared" si="8"/>
        <v>49</v>
      </c>
    </row>
    <row r="71" spans="1:27" x14ac:dyDescent="0.25">
      <c r="A71" s="139" t="str">
        <f t="shared" ca="1" si="7"/>
        <v>KW4 / 50</v>
      </c>
      <c r="B71" s="136" t="str">
        <f ca="1">OFFSET(Sprachen!A424,0,'Allg. Informationen'!$B$4-1,1,1)</f>
        <v>Material und Fremdleistungen</v>
      </c>
      <c r="C71" s="673" t="s">
        <v>24</v>
      </c>
      <c r="D71" s="196"/>
      <c r="E71" s="364"/>
      <c r="F71" s="364"/>
      <c r="G71" s="364"/>
      <c r="H71" s="893"/>
      <c r="I71" s="894"/>
      <c r="J71" s="894"/>
      <c r="K71" s="894"/>
      <c r="L71" s="895"/>
      <c r="M71" s="812"/>
      <c r="N71" s="812"/>
      <c r="O71" s="812"/>
      <c r="P71" s="812"/>
      <c r="Q71" s="812"/>
      <c r="R71" s="812"/>
      <c r="S71" s="812"/>
      <c r="T71" s="812"/>
      <c r="U71" s="812"/>
      <c r="V71" s="541"/>
      <c r="W71" s="297"/>
      <c r="X71" s="541" t="s">
        <v>185</v>
      </c>
      <c r="Y71" s="551" t="s">
        <v>185</v>
      </c>
      <c r="AA71" s="466">
        <f t="shared" si="8"/>
        <v>50</v>
      </c>
    </row>
    <row r="72" spans="1:27" x14ac:dyDescent="0.25">
      <c r="A72" s="139" t="str">
        <f t="shared" ca="1" si="7"/>
        <v>KW4 / 51</v>
      </c>
      <c r="B72" s="136" t="str">
        <f ca="1">OFFSET(Sprachen!A425,0,'Allg. Informationen'!$B$4-1,1,1)</f>
        <v>Personalaufwand</v>
      </c>
      <c r="C72" s="673" t="s">
        <v>24</v>
      </c>
      <c r="D72" s="196"/>
      <c r="E72" s="367"/>
      <c r="F72" s="367"/>
      <c r="G72" s="367"/>
      <c r="H72" s="893"/>
      <c r="I72" s="894"/>
      <c r="J72" s="894"/>
      <c r="K72" s="894"/>
      <c r="L72" s="895"/>
      <c r="M72" s="812"/>
      <c r="N72" s="812"/>
      <c r="O72" s="812"/>
      <c r="P72" s="812"/>
      <c r="Q72" s="812"/>
      <c r="R72" s="812"/>
      <c r="S72" s="812"/>
      <c r="T72" s="812"/>
      <c r="U72" s="812"/>
      <c r="V72" s="541"/>
      <c r="W72" s="297"/>
      <c r="X72" s="541" t="s">
        <v>185</v>
      </c>
      <c r="Y72" s="551" t="s">
        <v>185</v>
      </c>
      <c r="AA72" s="466">
        <f t="shared" si="8"/>
        <v>51</v>
      </c>
    </row>
    <row r="73" spans="1:27" x14ac:dyDescent="0.25">
      <c r="A73" s="139" t="str">
        <f ca="1">CONCATENATE($A$2," / ",AA73)</f>
        <v>KW4 / 52</v>
      </c>
      <c r="B73" s="136" t="str">
        <f ca="1">OFFSET(Sprachen!A426,0,'Allg. Informationen'!$B$4-1,1,1)</f>
        <v>übriger Betriebsaufwand (inkl. HKN)</v>
      </c>
      <c r="C73" s="673" t="s">
        <v>24</v>
      </c>
      <c r="D73" s="196"/>
      <c r="E73" s="368"/>
      <c r="F73" s="368"/>
      <c r="G73" s="368"/>
      <c r="H73" s="896"/>
      <c r="I73" s="897"/>
      <c r="J73" s="897"/>
      <c r="K73" s="897"/>
      <c r="L73" s="898"/>
      <c r="M73" s="812"/>
      <c r="N73" s="812"/>
      <c r="O73" s="812"/>
      <c r="P73" s="812"/>
      <c r="Q73" s="812"/>
      <c r="R73" s="812"/>
      <c r="S73" s="812"/>
      <c r="T73" s="812"/>
      <c r="U73" s="812"/>
      <c r="V73" s="541"/>
      <c r="W73" s="297"/>
      <c r="X73" s="541" t="s">
        <v>185</v>
      </c>
      <c r="Y73" s="551" t="s">
        <v>185</v>
      </c>
      <c r="AA73" s="466">
        <f>AA72+1</f>
        <v>52</v>
      </c>
    </row>
    <row r="74" spans="1:27" x14ac:dyDescent="0.25">
      <c r="A74" s="139" t="str">
        <f ca="1">CONCATENATE($A$2," / ",AA74)</f>
        <v>KW4 / 54</v>
      </c>
      <c r="B74" s="136" t="str">
        <f ca="1">OFFSET(Sprachen!A427,0,'Allg. Informationen'!$B$4-1,1,1)</f>
        <v>Total Betriebskosten</v>
      </c>
      <c r="C74" s="673" t="s">
        <v>24</v>
      </c>
      <c r="D74" s="643">
        <f ca="1">SUM(D68:D73)-SUM(D63:G65)</f>
        <v>0</v>
      </c>
      <c r="E74" s="369"/>
      <c r="F74" s="369"/>
      <c r="G74" s="369"/>
      <c r="H74" s="853" t="s">
        <v>613</v>
      </c>
      <c r="I74" s="853"/>
      <c r="J74" s="853"/>
      <c r="K74" s="853"/>
      <c r="L74" s="854"/>
      <c r="M74" s="883"/>
      <c r="N74" s="883"/>
      <c r="O74" s="883"/>
      <c r="P74" s="883"/>
      <c r="Q74" s="883"/>
      <c r="R74" s="883"/>
      <c r="S74" s="883"/>
      <c r="T74" s="883"/>
      <c r="U74" s="883"/>
      <c r="V74" s="541"/>
      <c r="W74" s="297"/>
      <c r="X74" s="541" t="s">
        <v>185</v>
      </c>
      <c r="Y74" s="551" t="s">
        <v>442</v>
      </c>
      <c r="AA74" s="568">
        <f>AA73+2</f>
        <v>54</v>
      </c>
    </row>
    <row r="75" spans="1:27" ht="15.6" x14ac:dyDescent="0.3">
      <c r="A75" s="146"/>
      <c r="B75" s="147"/>
      <c r="C75" s="147"/>
      <c r="D75" s="147"/>
      <c r="E75" s="147"/>
      <c r="F75" s="147"/>
      <c r="G75" s="147"/>
      <c r="H75" s="147"/>
      <c r="I75" s="147"/>
      <c r="J75" s="147"/>
      <c r="K75" s="147"/>
      <c r="L75" s="147"/>
      <c r="M75" s="147"/>
      <c r="N75" s="147"/>
      <c r="O75" s="147"/>
      <c r="P75" s="147"/>
      <c r="Q75" s="147"/>
      <c r="R75" s="147"/>
      <c r="S75" s="147"/>
      <c r="T75" s="147"/>
      <c r="U75" s="147"/>
      <c r="V75" s="147"/>
      <c r="W75" s="561"/>
      <c r="X75" s="147"/>
      <c r="Y75" s="147"/>
    </row>
    <row r="76" spans="1:27" ht="26.4" x14ac:dyDescent="0.25">
      <c r="A76" s="164"/>
      <c r="B76" s="165" t="str">
        <f ca="1">OFFSET(Sprachen!A428,0,'Allg. Informationen'!$B$4-1,1,1)</f>
        <v>B2. Kapitalkosten</v>
      </c>
      <c r="C76" s="159"/>
      <c r="D76" s="678">
        <v>2022</v>
      </c>
      <c r="E76" s="637"/>
      <c r="F76" s="637"/>
      <c r="G76" s="637"/>
      <c r="H76" s="678">
        <v>2022</v>
      </c>
      <c r="I76" s="678">
        <v>2021</v>
      </c>
      <c r="J76" s="678">
        <v>2020</v>
      </c>
      <c r="K76" s="678">
        <v>2019</v>
      </c>
      <c r="L76" s="838" t="str">
        <f ca="1">H61</f>
        <v>Anmerkungen BFE</v>
      </c>
      <c r="M76" s="839"/>
      <c r="N76" s="839"/>
      <c r="O76" s="839"/>
      <c r="P76" s="840"/>
      <c r="Q76" s="880" t="str">
        <f ca="1">M61</f>
        <v>Bemerkungen Gesuchsteller</v>
      </c>
      <c r="R76" s="881"/>
      <c r="S76" s="881"/>
      <c r="T76" s="881"/>
      <c r="U76" s="882"/>
      <c r="V76" s="450" t="str">
        <f ca="1">V61</f>
        <v>Prüfung auf Plausibilität</v>
      </c>
      <c r="W76" s="450" t="str">
        <f t="shared" ref="W76:Y76" ca="1" si="9">W61</f>
        <v>Bemerkungen Plausibilität</v>
      </c>
      <c r="X76" s="450" t="str">
        <f t="shared" ca="1" si="9"/>
        <v>Materielle Prüfung</v>
      </c>
      <c r="Y76" s="450" t="str">
        <f t="shared" ca="1" si="9"/>
        <v>Bemerkungen Materielle Prüfung</v>
      </c>
    </row>
    <row r="77" spans="1:27" ht="39" customHeight="1" x14ac:dyDescent="0.25">
      <c r="A77" s="139" t="str">
        <f t="shared" ref="A77:A87" ca="1" si="10">CONCATENATE($A$2," / ",AA77)</f>
        <v>KW4 / 55</v>
      </c>
      <c r="B77" s="136" t="str">
        <f ca="1">OFFSET(Sprachen!A429,0,'Allg. Informationen'!$B$4-1,1,1)</f>
        <v>Abschreibungsmethodik</v>
      </c>
      <c r="C77" s="100"/>
      <c r="D77" s="569"/>
      <c r="E77" s="570"/>
      <c r="F77" s="570"/>
      <c r="G77" s="570"/>
      <c r="H77" s="197"/>
      <c r="I77" s="197"/>
      <c r="J77" s="197"/>
      <c r="K77" s="197"/>
      <c r="L77" s="701" t="str">
        <f ca="1">CONCATENATE(OFFSET(Sprachen!A496,0,'Allg. Informationen'!$B$4-1,1,1)," 5.",$A$2,".7")</f>
        <v>Für alle Kostenarten jeweils positive Werte eingeben. Die Vorzeichen werden in der Summenformel korrigiert. Negative Werte bedeuten negative Erträge respektive negative Aufwände. Bei abweichenden Angaben zum Geschäftsbericht ist das folgende Anhangsformular  auszufüllen:  5.KW4.7</v>
      </c>
      <c r="M77" s="702"/>
      <c r="N77" s="702"/>
      <c r="O77" s="702"/>
      <c r="P77" s="703"/>
      <c r="Q77" s="812"/>
      <c r="R77" s="812"/>
      <c r="S77" s="812"/>
      <c r="T77" s="812"/>
      <c r="U77" s="812"/>
      <c r="V77" s="541"/>
      <c r="W77" s="297"/>
      <c r="X77" s="541" t="s">
        <v>185</v>
      </c>
      <c r="Y77" s="162"/>
      <c r="AA77" s="466">
        <f>AA74+1</f>
        <v>55</v>
      </c>
    </row>
    <row r="78" spans="1:27" ht="22.5" customHeight="1" x14ac:dyDescent="0.25">
      <c r="A78" s="139" t="str">
        <f t="shared" ca="1" si="10"/>
        <v>KW4 / 56</v>
      </c>
      <c r="B78" s="136" t="str">
        <f ca="1">OFFSET(Sprachen!A430,0,'Allg. Informationen'!$B$4-1,1,1)</f>
        <v>Ordentliche Abschreibungen</v>
      </c>
      <c r="C78" s="100" t="s">
        <v>24</v>
      </c>
      <c r="D78" s="198"/>
      <c r="E78" s="370"/>
      <c r="F78" s="370"/>
      <c r="G78" s="370"/>
      <c r="H78" s="198"/>
      <c r="I78" s="198"/>
      <c r="J78" s="198"/>
      <c r="K78" s="198"/>
      <c r="L78" s="704"/>
      <c r="M78" s="705"/>
      <c r="N78" s="705"/>
      <c r="O78" s="705"/>
      <c r="P78" s="706"/>
      <c r="Q78" s="812"/>
      <c r="R78" s="812"/>
      <c r="S78" s="812"/>
      <c r="T78" s="812"/>
      <c r="U78" s="812"/>
      <c r="V78" s="541"/>
      <c r="W78" s="297"/>
      <c r="X78" s="541" t="s">
        <v>185</v>
      </c>
      <c r="Y78" s="162"/>
      <c r="AA78" s="466">
        <f>AA77+1</f>
        <v>56</v>
      </c>
    </row>
    <row r="79" spans="1:27" ht="22.5" customHeight="1" x14ac:dyDescent="0.25">
      <c r="A79" s="139" t="str">
        <f t="shared" ca="1" si="10"/>
        <v>KW4 / 57</v>
      </c>
      <c r="B79" s="136" t="str">
        <f ca="1">OFFSET(Sprachen!A431,0,'Allg. Informationen'!$B$4-1,1,1)</f>
        <v>Ausserordentliche Abschreibungen</v>
      </c>
      <c r="C79" s="100" t="s">
        <v>24</v>
      </c>
      <c r="D79" s="196"/>
      <c r="E79" s="364"/>
      <c r="F79" s="364"/>
      <c r="G79" s="364"/>
      <c r="H79" s="199"/>
      <c r="I79" s="199"/>
      <c r="J79" s="199"/>
      <c r="K79" s="199"/>
      <c r="L79" s="704"/>
      <c r="M79" s="705"/>
      <c r="N79" s="705"/>
      <c r="O79" s="705"/>
      <c r="P79" s="706"/>
      <c r="Q79" s="812"/>
      <c r="R79" s="812"/>
      <c r="S79" s="812"/>
      <c r="T79" s="812"/>
      <c r="U79" s="812"/>
      <c r="V79" s="541"/>
      <c r="W79" s="297"/>
      <c r="X79" s="541" t="s">
        <v>185</v>
      </c>
      <c r="Y79" s="162"/>
      <c r="AA79" s="466">
        <f t="shared" ref="AA79:AA87" si="11">AA78+1</f>
        <v>57</v>
      </c>
    </row>
    <row r="80" spans="1:27" ht="26.4" x14ac:dyDescent="0.25">
      <c r="A80" s="139" t="str">
        <f t="shared" ca="1" si="10"/>
        <v>KW4 / 58</v>
      </c>
      <c r="B80" s="136" t="str">
        <f ca="1">OFFSET(Sprachen!A432,0,'Allg. Informationen'!$B$4-1,1,1)</f>
        <v>Anlagenrestwert per 30.09.2023 oder 31.12.2023</v>
      </c>
      <c r="C80" s="100" t="s">
        <v>24</v>
      </c>
      <c r="D80" s="196"/>
      <c r="E80" s="370"/>
      <c r="F80" s="370"/>
      <c r="G80" s="370"/>
      <c r="H80" s="166"/>
      <c r="I80" s="167"/>
      <c r="J80" s="571"/>
      <c r="K80" s="572"/>
      <c r="L80" s="853" t="s">
        <v>613</v>
      </c>
      <c r="M80" s="853"/>
      <c r="N80" s="853"/>
      <c r="O80" s="853"/>
      <c r="P80" s="854"/>
      <c r="Q80" s="812"/>
      <c r="R80" s="812"/>
      <c r="S80" s="812"/>
      <c r="T80" s="812"/>
      <c r="U80" s="812"/>
      <c r="V80" s="541"/>
      <c r="W80" s="297"/>
      <c r="X80" s="541" t="s">
        <v>185</v>
      </c>
      <c r="Y80" s="162"/>
      <c r="AA80" s="466">
        <f t="shared" si="11"/>
        <v>58</v>
      </c>
    </row>
    <row r="81" spans="1:27" ht="31.5" customHeight="1" x14ac:dyDescent="0.25">
      <c r="A81" s="139" t="str">
        <f t="shared" ca="1" si="10"/>
        <v>KW4 / 59</v>
      </c>
      <c r="B81" s="136" t="str">
        <f ca="1">OFFSET(Sprachen!A433,0,'Allg. Informationen'!$B$4-1,1,1)</f>
        <v>Restwert anrechenbare immaterielle Anlagen per 30.09.2023 oder 31.12.2023</v>
      </c>
      <c r="C81" s="100" t="s">
        <v>24</v>
      </c>
      <c r="D81" s="196"/>
      <c r="E81" s="370"/>
      <c r="F81" s="370"/>
      <c r="G81" s="370"/>
      <c r="H81" s="168"/>
      <c r="I81" s="169"/>
      <c r="J81" s="573"/>
      <c r="K81" s="574"/>
      <c r="L81" s="884" t="str">
        <f ca="1">OFFSET(Sprachen!A498,0,'Allg. Informationen'!$B$4-1,1,1)</f>
        <v>Restwert von Konzessionen dürfen berücksichtigt werden.</v>
      </c>
      <c r="M81" s="885"/>
      <c r="N81" s="885"/>
      <c r="O81" s="885"/>
      <c r="P81" s="885"/>
      <c r="Q81" s="812"/>
      <c r="R81" s="812"/>
      <c r="S81" s="812"/>
      <c r="T81" s="812"/>
      <c r="U81" s="812"/>
      <c r="V81" s="541"/>
      <c r="W81" s="297"/>
      <c r="X81" s="541" t="s">
        <v>185</v>
      </c>
      <c r="Y81" s="162"/>
      <c r="AA81" s="466">
        <f t="shared" si="11"/>
        <v>59</v>
      </c>
    </row>
    <row r="82" spans="1:27" ht="26.4" x14ac:dyDescent="0.25">
      <c r="A82" s="139" t="str">
        <f t="shared" ca="1" si="10"/>
        <v>KW4 / 60</v>
      </c>
      <c r="B82" s="136" t="str">
        <f ca="1">OFFSET(Sprachen!A434,0,'Allg. Informationen'!$B$4-1,1,1)</f>
        <v>Umlaufvermögen Kraftwerk</v>
      </c>
      <c r="C82" s="100" t="s">
        <v>24</v>
      </c>
      <c r="D82" s="196"/>
      <c r="E82" s="370"/>
      <c r="F82" s="370"/>
      <c r="G82" s="370"/>
      <c r="H82" s="170"/>
      <c r="I82" s="171"/>
      <c r="J82" s="575"/>
      <c r="K82" s="576"/>
      <c r="L82" s="855"/>
      <c r="M82" s="855"/>
      <c r="N82" s="855"/>
      <c r="O82" s="855"/>
      <c r="P82" s="856"/>
      <c r="Q82" s="812"/>
      <c r="R82" s="812"/>
      <c r="S82" s="812"/>
      <c r="T82" s="812"/>
      <c r="U82" s="812"/>
      <c r="V82" s="541"/>
      <c r="W82" s="297"/>
      <c r="X82" s="541" t="s">
        <v>185</v>
      </c>
      <c r="Y82" s="162"/>
      <c r="AA82" s="466">
        <f t="shared" si="11"/>
        <v>60</v>
      </c>
    </row>
    <row r="83" spans="1:27" ht="33" customHeight="1" x14ac:dyDescent="0.25">
      <c r="A83" s="139" t="str">
        <f t="shared" ca="1" si="10"/>
        <v>KW4 / 61</v>
      </c>
      <c r="B83" s="136" t="str">
        <f ca="1">OFFSET(Sprachen!A435,0,'Allg. Informationen'!$B$4-1,1,1)</f>
        <v>Kurzfristige Verbindlichkeiten Kraftwerk</v>
      </c>
      <c r="C83" s="100" t="s">
        <v>24</v>
      </c>
      <c r="D83" s="196"/>
      <c r="E83" s="370"/>
      <c r="F83" s="370"/>
      <c r="G83" s="370"/>
      <c r="H83" s="707" t="str">
        <f ca="1">OFFSET(Sprachen!A499,0,'Allg. Informationen'!$B$4-1,1,1)</f>
        <v>Anzugeben sind kurzfristige, nicht verzinsliche Darlehen. Kurzfristige verzinsliche Kapitalien (darunter auch langfrisitge Darlehen mit Fälligkeit unter 1 Jahr) müssen nicht angegeben werden. Siehe Richtlinie Punkt 3.2.2.</v>
      </c>
      <c r="I83" s="708"/>
      <c r="J83" s="708"/>
      <c r="K83" s="708"/>
      <c r="L83" s="708"/>
      <c r="M83" s="708"/>
      <c r="N83" s="708"/>
      <c r="O83" s="708"/>
      <c r="P83" s="709"/>
      <c r="Q83" s="812"/>
      <c r="R83" s="812"/>
      <c r="S83" s="812"/>
      <c r="T83" s="812"/>
      <c r="U83" s="812"/>
      <c r="V83" s="541"/>
      <c r="W83" s="297"/>
      <c r="X83" s="541" t="s">
        <v>185</v>
      </c>
      <c r="Y83" s="162"/>
      <c r="AA83" s="466">
        <f t="shared" si="11"/>
        <v>61</v>
      </c>
    </row>
    <row r="84" spans="1:27" ht="32.25" customHeight="1" x14ac:dyDescent="0.25">
      <c r="A84" s="139" t="str">
        <f t="shared" ca="1" si="10"/>
        <v>KW4 / 62</v>
      </c>
      <c r="B84" s="136" t="str">
        <f ca="1">OFFSET(Sprachen!A436,0,'Allg. Informationen'!$B$4-1,1,1)</f>
        <v>Nettoumlaufvermögen Kraftwerk</v>
      </c>
      <c r="C84" s="100" t="s">
        <v>24</v>
      </c>
      <c r="D84" s="642">
        <f>D82-D83</f>
        <v>0</v>
      </c>
      <c r="E84" s="360"/>
      <c r="F84" s="360"/>
      <c r="G84" s="360"/>
      <c r="H84" s="857" t="str">
        <f ca="1">OFFSET(Sprachen!A500,0,'Allg. Informationen'!$B$4-1,1,1)</f>
        <v>Gemäss der Richtlinie Punkt 3.2.2. ist das Nettoumlaufvermögen (Umlaufvermögen minus kurzfristiges, nicht verzinsliches Fremdkapital) für den Betrieb notwendig und kann im Gesuch berücksichtigt werden.</v>
      </c>
      <c r="I84" s="857"/>
      <c r="J84" s="857"/>
      <c r="K84" s="857"/>
      <c r="L84" s="857"/>
      <c r="M84" s="857"/>
      <c r="N84" s="857"/>
      <c r="O84" s="857"/>
      <c r="P84" s="857"/>
      <c r="Q84" s="812"/>
      <c r="R84" s="812"/>
      <c r="S84" s="812"/>
      <c r="T84" s="812"/>
      <c r="U84" s="812"/>
      <c r="V84" s="548"/>
      <c r="W84" s="300"/>
      <c r="X84" s="548"/>
      <c r="Y84" s="400"/>
      <c r="AA84" s="466">
        <f t="shared" si="11"/>
        <v>62</v>
      </c>
    </row>
    <row r="85" spans="1:27" x14ac:dyDescent="0.25">
      <c r="A85" s="139" t="str">
        <f t="shared" ca="1" si="10"/>
        <v>KW4 / 63</v>
      </c>
      <c r="B85" s="136" t="str">
        <f ca="1">OFFSET(Sprachen!A437,0,'Allg. Informationen'!$B$4-1,1,1)</f>
        <v>WACC</v>
      </c>
      <c r="C85" s="100" t="s">
        <v>4</v>
      </c>
      <c r="D85" s="172">
        <v>5.11E-2</v>
      </c>
      <c r="E85" s="371"/>
      <c r="F85" s="371"/>
      <c r="G85" s="371"/>
      <c r="H85" s="813"/>
      <c r="I85" s="878"/>
      <c r="J85" s="878"/>
      <c r="K85" s="878"/>
      <c r="L85" s="878"/>
      <c r="M85" s="878"/>
      <c r="N85" s="878"/>
      <c r="O85" s="878"/>
      <c r="P85" s="814"/>
      <c r="Q85" s="812"/>
      <c r="R85" s="812"/>
      <c r="S85" s="812"/>
      <c r="T85" s="812"/>
      <c r="U85" s="812"/>
      <c r="V85" s="548"/>
      <c r="W85" s="300"/>
      <c r="X85" s="548"/>
      <c r="Y85" s="400"/>
      <c r="AA85" s="466">
        <f t="shared" si="11"/>
        <v>63</v>
      </c>
    </row>
    <row r="86" spans="1:27" x14ac:dyDescent="0.25">
      <c r="A86" s="139" t="str">
        <f t="shared" ca="1" si="10"/>
        <v>KW4 / 64</v>
      </c>
      <c r="B86" s="136" t="str">
        <f ca="1">OFFSET(Sprachen!A438,0,'Allg. Informationen'!$B$4-1,1,1)</f>
        <v>Kalkulatorische Kapitalkosten</v>
      </c>
      <c r="C86" s="100" t="s">
        <v>24</v>
      </c>
      <c r="D86" s="642">
        <f>(D80+D81+D84)*D85</f>
        <v>0</v>
      </c>
      <c r="E86" s="360"/>
      <c r="F86" s="360"/>
      <c r="G86" s="360"/>
      <c r="H86" s="813"/>
      <c r="I86" s="878"/>
      <c r="J86" s="878"/>
      <c r="K86" s="878"/>
      <c r="L86" s="878"/>
      <c r="M86" s="878"/>
      <c r="N86" s="878"/>
      <c r="O86" s="878"/>
      <c r="P86" s="814"/>
      <c r="Q86" s="812"/>
      <c r="R86" s="812"/>
      <c r="S86" s="812"/>
      <c r="T86" s="812"/>
      <c r="U86" s="812"/>
      <c r="V86" s="548"/>
      <c r="W86" s="300"/>
      <c r="X86" s="548"/>
      <c r="Y86" s="400"/>
      <c r="AA86" s="466">
        <f t="shared" si="11"/>
        <v>64</v>
      </c>
    </row>
    <row r="87" spans="1:27" x14ac:dyDescent="0.25">
      <c r="A87" s="139" t="str">
        <f t="shared" ca="1" si="10"/>
        <v>KW4 / 65</v>
      </c>
      <c r="B87" s="136" t="str">
        <f ca="1">OFFSET(Sprachen!A439,0,'Allg. Informationen'!$B$4-1,1,1)</f>
        <v>Anrechenbare Kapitalkosten total</v>
      </c>
      <c r="C87" s="100" t="s">
        <v>24</v>
      </c>
      <c r="D87" s="642">
        <f>D86+D78</f>
        <v>0</v>
      </c>
      <c r="E87" s="360"/>
      <c r="F87" s="360"/>
      <c r="G87" s="360"/>
      <c r="H87" s="813"/>
      <c r="I87" s="878"/>
      <c r="J87" s="878"/>
      <c r="K87" s="878"/>
      <c r="L87" s="878"/>
      <c r="M87" s="878"/>
      <c r="N87" s="878"/>
      <c r="O87" s="878"/>
      <c r="P87" s="814"/>
      <c r="Q87" s="812"/>
      <c r="R87" s="812"/>
      <c r="S87" s="812"/>
      <c r="T87" s="812"/>
      <c r="U87" s="812"/>
      <c r="V87" s="541"/>
      <c r="W87" s="297"/>
      <c r="X87" s="541" t="s">
        <v>185</v>
      </c>
      <c r="Y87" s="551" t="s">
        <v>442</v>
      </c>
      <c r="AA87" s="466">
        <f t="shared" si="11"/>
        <v>65</v>
      </c>
    </row>
    <row r="88" spans="1:27" ht="15.6" x14ac:dyDescent="0.3">
      <c r="A88" s="146"/>
      <c r="B88" s="147"/>
      <c r="C88" s="147"/>
      <c r="D88" s="147"/>
      <c r="E88" s="147"/>
      <c r="F88" s="147"/>
      <c r="G88" s="147"/>
      <c r="H88" s="147"/>
      <c r="I88" s="147"/>
      <c r="J88" s="147"/>
      <c r="K88" s="147"/>
      <c r="L88" s="147"/>
      <c r="M88" s="147"/>
      <c r="N88" s="147"/>
      <c r="O88" s="147"/>
      <c r="P88" s="147"/>
      <c r="Q88" s="147"/>
      <c r="R88" s="147"/>
      <c r="S88" s="147"/>
      <c r="T88" s="147"/>
      <c r="U88" s="147"/>
      <c r="V88" s="147"/>
      <c r="W88" s="561"/>
      <c r="X88" s="147"/>
      <c r="Y88" s="147"/>
    </row>
    <row r="89" spans="1:27" ht="26.4" x14ac:dyDescent="0.25">
      <c r="A89" s="139"/>
      <c r="B89" s="148" t="str">
        <f ca="1">OFFSET(Sprachen!A440,0,'Allg. Informationen'!$B$4-1,1,1)</f>
        <v>B3. Abgaben und Steuern</v>
      </c>
      <c r="C89" s="100"/>
      <c r="D89" s="577"/>
      <c r="E89" s="372"/>
      <c r="F89" s="372"/>
      <c r="G89" s="372"/>
      <c r="H89" s="836" t="str">
        <f ca="1">L76</f>
        <v>Anmerkungen BFE</v>
      </c>
      <c r="I89" s="836"/>
      <c r="J89" s="836"/>
      <c r="K89" s="836"/>
      <c r="L89" s="836"/>
      <c r="M89" s="870" t="str">
        <f ca="1">Q76</f>
        <v>Bemerkungen Gesuchsteller</v>
      </c>
      <c r="N89" s="870"/>
      <c r="O89" s="870"/>
      <c r="P89" s="870"/>
      <c r="Q89" s="870"/>
      <c r="R89" s="870"/>
      <c r="S89" s="870"/>
      <c r="T89" s="870"/>
      <c r="U89" s="870"/>
      <c r="V89" s="450" t="str">
        <f ca="1">V76</f>
        <v>Prüfung auf Plausibilität</v>
      </c>
      <c r="W89" s="450" t="str">
        <f t="shared" ref="W89:Y89" ca="1" si="12">W76</f>
        <v>Bemerkungen Plausibilität</v>
      </c>
      <c r="X89" s="450" t="str">
        <f t="shared" ca="1" si="12"/>
        <v>Materielle Prüfung</v>
      </c>
      <c r="Y89" s="450" t="str">
        <f t="shared" ca="1" si="12"/>
        <v>Bemerkungen Materielle Prüfung</v>
      </c>
    </row>
    <row r="90" spans="1:27" ht="26.4" x14ac:dyDescent="0.25">
      <c r="A90" s="139" t="str">
        <f t="shared" ref="A90:A102" ca="1" si="13">CONCATENATE($A$2," / ",AA90)</f>
        <v>KW4 / 66</v>
      </c>
      <c r="B90" s="136" t="str">
        <f ca="1">OFFSET(Sprachen!A441,0,'Allg. Informationen'!$B$4-1,1,1)</f>
        <v>Entgangener Erlös für Gratis- und Vorzugsenergie</v>
      </c>
      <c r="C90" s="100" t="s">
        <v>24</v>
      </c>
      <c r="D90" s="196"/>
      <c r="E90" s="578"/>
      <c r="F90" s="578"/>
      <c r="G90" s="578"/>
      <c r="H90" s="869"/>
      <c r="I90" s="869"/>
      <c r="J90" s="869"/>
      <c r="K90" s="869"/>
      <c r="L90" s="869"/>
      <c r="M90" s="730"/>
      <c r="N90" s="730"/>
      <c r="O90" s="730"/>
      <c r="P90" s="730"/>
      <c r="Q90" s="730"/>
      <c r="R90" s="730"/>
      <c r="S90" s="730"/>
      <c r="T90" s="730"/>
      <c r="U90" s="730"/>
      <c r="V90" s="541"/>
      <c r="W90" s="297"/>
      <c r="X90" s="541" t="s">
        <v>185</v>
      </c>
      <c r="Y90" s="152"/>
      <c r="AA90" s="466">
        <f>AA87+1</f>
        <v>66</v>
      </c>
    </row>
    <row r="91" spans="1:27" ht="26.4" x14ac:dyDescent="0.25">
      <c r="A91" s="139" t="str">
        <f t="shared" ca="1" si="13"/>
        <v>KW4 / 67</v>
      </c>
      <c r="B91" s="136" t="str">
        <f ca="1">OFFSET(Sprachen!A442,0,'Allg. Informationen'!$B$4-1,1,1)</f>
        <v>Aufwand für Konzessionsleistungen</v>
      </c>
      <c r="C91" s="100" t="s">
        <v>24</v>
      </c>
      <c r="D91" s="196"/>
      <c r="E91" s="578"/>
      <c r="F91" s="578"/>
      <c r="G91" s="578"/>
      <c r="H91" s="869" t="str">
        <f ca="1">OFFSET(Sprachen!A501,0,'Allg. Informationen'!$B$4-1,1,1)</f>
        <v>Wird angerechnet.</v>
      </c>
      <c r="I91" s="869"/>
      <c r="J91" s="869"/>
      <c r="K91" s="869"/>
      <c r="L91" s="869"/>
      <c r="M91" s="730"/>
      <c r="N91" s="730"/>
      <c r="O91" s="730"/>
      <c r="P91" s="730"/>
      <c r="Q91" s="730"/>
      <c r="R91" s="730"/>
      <c r="S91" s="730"/>
      <c r="T91" s="730"/>
      <c r="U91" s="730"/>
      <c r="V91" s="541"/>
      <c r="W91" s="297"/>
      <c r="X91" s="541" t="s">
        <v>185</v>
      </c>
      <c r="Y91" s="152"/>
      <c r="AA91" s="466">
        <f t="shared" ref="AA91:AA99" si="14">AA90+1</f>
        <v>67</v>
      </c>
    </row>
    <row r="92" spans="1:27" ht="26.4" x14ac:dyDescent="0.25">
      <c r="A92" s="139" t="str">
        <f t="shared" ca="1" si="13"/>
        <v>KW4 / 68</v>
      </c>
      <c r="B92" s="136" t="str">
        <f ca="1">OFFSET(Sprachen!A443,0,'Allg. Informationen'!$B$4-1,1,1)</f>
        <v>Gewinnsteuer auf Stufe Partnerwerk</v>
      </c>
      <c r="C92" s="100" t="s">
        <v>24</v>
      </c>
      <c r="D92" s="196"/>
      <c r="E92" s="370"/>
      <c r="F92" s="370"/>
      <c r="G92" s="370"/>
      <c r="H92" s="869" t="str">
        <f ca="1">OFFSET(Sprachen!A502,0,'Allg. Informationen'!$B$4-1,1,1)</f>
        <v>Wird nicht angerechnet. Der Vollständigkeit halber aufgeführt.</v>
      </c>
      <c r="I92" s="869"/>
      <c r="J92" s="869"/>
      <c r="K92" s="869"/>
      <c r="L92" s="869"/>
      <c r="M92" s="730"/>
      <c r="N92" s="730"/>
      <c r="O92" s="730"/>
      <c r="P92" s="730"/>
      <c r="Q92" s="730"/>
      <c r="R92" s="730"/>
      <c r="S92" s="730"/>
      <c r="T92" s="730"/>
      <c r="U92" s="730"/>
      <c r="V92" s="541"/>
      <c r="W92" s="297"/>
      <c r="X92" s="541" t="s">
        <v>185</v>
      </c>
      <c r="Y92" s="152"/>
      <c r="AA92" s="466">
        <f t="shared" si="14"/>
        <v>68</v>
      </c>
    </row>
    <row r="93" spans="1:27" ht="49.5" customHeight="1" x14ac:dyDescent="0.25">
      <c r="A93" s="139" t="str">
        <f t="shared" ca="1" si="13"/>
        <v>KW4 / 69</v>
      </c>
      <c r="B93" s="136" t="str">
        <f ca="1">OFFSET(Sprachen!A444,0,'Allg. Informationen'!$B$4-1,1,1)</f>
        <v>anrechenbare Gewinnsteuer gemäss Art. 90 EnFV</v>
      </c>
      <c r="C93" s="100" t="s">
        <v>24</v>
      </c>
      <c r="D93" s="196"/>
      <c r="E93" s="578"/>
      <c r="F93" s="578"/>
      <c r="G93" s="578"/>
      <c r="H93" s="857" t="str">
        <f ca="1">OFFSET(Sprachen!A503,0,'Allg. Informationen'!$B$4-1,1,1)</f>
        <v>Falls Gewinnsteuer angerechnet werden soll, Begründung in Anhang darlegen, wieso trotz Differenz von Gestehungskosten und Marktpreisen ein effektiver Gewinn vorliegt.</v>
      </c>
      <c r="I93" s="857"/>
      <c r="J93" s="857"/>
      <c r="K93" s="857"/>
      <c r="L93" s="857"/>
      <c r="M93" s="730"/>
      <c r="N93" s="730"/>
      <c r="O93" s="730"/>
      <c r="P93" s="730"/>
      <c r="Q93" s="730"/>
      <c r="R93" s="730"/>
      <c r="S93" s="730"/>
      <c r="T93" s="730"/>
      <c r="U93" s="730"/>
      <c r="V93" s="541"/>
      <c r="W93" s="297"/>
      <c r="X93" s="541" t="s">
        <v>185</v>
      </c>
      <c r="Y93" s="152"/>
      <c r="AA93" s="466">
        <f t="shared" si="14"/>
        <v>69</v>
      </c>
    </row>
    <row r="94" spans="1:27" x14ac:dyDescent="0.25">
      <c r="A94" s="139" t="str">
        <f t="shared" ca="1" si="13"/>
        <v>KW4 / 70</v>
      </c>
      <c r="B94" s="136" t="str">
        <f ca="1">OFFSET(Sprachen!A445,0,'Allg. Informationen'!$B$4-1,1,1)</f>
        <v>Kapitalsteuern</v>
      </c>
      <c r="C94" s="100" t="s">
        <v>24</v>
      </c>
      <c r="D94" s="198"/>
      <c r="E94" s="370"/>
      <c r="F94" s="370"/>
      <c r="G94" s="370"/>
      <c r="H94" s="869"/>
      <c r="I94" s="869"/>
      <c r="J94" s="869"/>
      <c r="K94" s="869"/>
      <c r="L94" s="869"/>
      <c r="M94" s="730"/>
      <c r="N94" s="730"/>
      <c r="O94" s="730"/>
      <c r="P94" s="730"/>
      <c r="Q94" s="730"/>
      <c r="R94" s="730"/>
      <c r="S94" s="730"/>
      <c r="T94" s="730"/>
      <c r="U94" s="730"/>
      <c r="V94" s="541"/>
      <c r="W94" s="297"/>
      <c r="X94" s="541" t="s">
        <v>185</v>
      </c>
      <c r="Y94" s="152"/>
      <c r="AA94" s="466">
        <f t="shared" si="14"/>
        <v>70</v>
      </c>
    </row>
    <row r="95" spans="1:27" x14ac:dyDescent="0.25">
      <c r="A95" s="139" t="str">
        <f t="shared" ca="1" si="13"/>
        <v>KW4 / 71</v>
      </c>
      <c r="B95" s="136" t="str">
        <f ca="1">OFFSET(Sprachen!A446,0,'Allg. Informationen'!$B$4-1,1,1)</f>
        <v>weitere anrechenbare Steuern</v>
      </c>
      <c r="C95" s="100" t="s">
        <v>24</v>
      </c>
      <c r="D95" s="196"/>
      <c r="E95" s="578"/>
      <c r="F95" s="578"/>
      <c r="G95" s="578"/>
      <c r="H95" s="874" t="str">
        <f ca="1">OFFSET(Sprachen!A504,0,'Allg. Informationen'!$B$4-1,1,1)</f>
        <v>Liegenschaftssteuer. Sonstige Steuern.</v>
      </c>
      <c r="I95" s="874"/>
      <c r="J95" s="874"/>
      <c r="K95" s="874"/>
      <c r="L95" s="874"/>
      <c r="M95" s="730"/>
      <c r="N95" s="730"/>
      <c r="O95" s="730"/>
      <c r="P95" s="730"/>
      <c r="Q95" s="730"/>
      <c r="R95" s="730"/>
      <c r="S95" s="730"/>
      <c r="T95" s="730"/>
      <c r="U95" s="730"/>
      <c r="V95" s="541"/>
      <c r="W95" s="297"/>
      <c r="X95" s="541" t="s">
        <v>185</v>
      </c>
      <c r="Y95" s="152"/>
      <c r="AA95" s="466">
        <f t="shared" si="14"/>
        <v>71</v>
      </c>
    </row>
    <row r="96" spans="1:27" ht="26.4" x14ac:dyDescent="0.25">
      <c r="A96" s="139" t="str">
        <f t="shared" ca="1" si="13"/>
        <v>KW4 / 72</v>
      </c>
      <c r="B96" s="136" t="str">
        <f ca="1">OFFSET(Sprachen!A447,0,'Allg. Informationen'!$B$4-1,1,1)</f>
        <v>Wasserzinsen (inkl. Wasserwerksteuern und andere äquivalente Abgaben)</v>
      </c>
      <c r="C96" s="100" t="s">
        <v>24</v>
      </c>
      <c r="D96" s="196"/>
      <c r="E96" s="370"/>
      <c r="F96" s="370"/>
      <c r="G96" s="370"/>
      <c r="H96" s="869"/>
      <c r="I96" s="869"/>
      <c r="J96" s="869"/>
      <c r="K96" s="869"/>
      <c r="L96" s="869"/>
      <c r="M96" s="730"/>
      <c r="N96" s="730"/>
      <c r="O96" s="730"/>
      <c r="P96" s="730"/>
      <c r="Q96" s="730"/>
      <c r="R96" s="730"/>
      <c r="S96" s="730"/>
      <c r="T96" s="730"/>
      <c r="U96" s="730"/>
      <c r="V96" s="541"/>
      <c r="W96" s="297"/>
      <c r="X96" s="541" t="s">
        <v>185</v>
      </c>
      <c r="Y96" s="152"/>
      <c r="AA96" s="466">
        <f t="shared" si="14"/>
        <v>72</v>
      </c>
    </row>
    <row r="97" spans="1:27" x14ac:dyDescent="0.25">
      <c r="A97" s="139" t="str">
        <f t="shared" ca="1" si="13"/>
        <v>KW4 / 73</v>
      </c>
      <c r="B97" s="136" t="str">
        <f ca="1">OFFSET(Sprachen!A448,0,'Allg. Informationen'!$B$4-1,1,1)</f>
        <v>Abgaben und Steuern Total</v>
      </c>
      <c r="C97" s="100" t="s">
        <v>24</v>
      </c>
      <c r="D97" s="641">
        <f>D90+D91+D93+D94+D95+D96</f>
        <v>0</v>
      </c>
      <c r="E97" s="373"/>
      <c r="F97" s="373"/>
      <c r="G97" s="373"/>
      <c r="H97" s="906"/>
      <c r="I97" s="906"/>
      <c r="J97" s="906"/>
      <c r="K97" s="906"/>
      <c r="L97" s="906"/>
      <c r="M97" s="730"/>
      <c r="N97" s="730"/>
      <c r="O97" s="730"/>
      <c r="P97" s="730"/>
      <c r="Q97" s="730"/>
      <c r="R97" s="730"/>
      <c r="S97" s="730"/>
      <c r="T97" s="730"/>
      <c r="U97" s="730"/>
      <c r="V97" s="579"/>
      <c r="W97" s="580"/>
      <c r="X97" s="579"/>
      <c r="Y97" s="579"/>
      <c r="AA97" s="466">
        <f t="shared" si="14"/>
        <v>73</v>
      </c>
    </row>
    <row r="98" spans="1:27" x14ac:dyDescent="0.25">
      <c r="A98" s="139" t="str">
        <f t="shared" ca="1" si="13"/>
        <v>KW4 / 74</v>
      </c>
      <c r="B98" s="136" t="str">
        <f ca="1">OFFSET(Sprachen!A449,0,'Allg. Informationen'!$B$4-1,1,1)</f>
        <v>Jahresgewinn</v>
      </c>
      <c r="C98" s="100" t="s">
        <v>24</v>
      </c>
      <c r="D98" s="196"/>
      <c r="E98" s="581"/>
      <c r="F98" s="581"/>
      <c r="G98" s="581"/>
      <c r="H98" s="874" t="str">
        <f ca="1">OFFSET(Sprachen!A505,0,'Allg. Informationen'!$B$4-1,1,1)</f>
        <v>Wird nicht angerechnet. Der Vollständigkeit halber aufgeführt.</v>
      </c>
      <c r="I98" s="874"/>
      <c r="J98" s="874"/>
      <c r="K98" s="874"/>
      <c r="L98" s="874"/>
      <c r="M98" s="730"/>
      <c r="N98" s="730"/>
      <c r="O98" s="730"/>
      <c r="P98" s="730"/>
      <c r="Q98" s="730"/>
      <c r="R98" s="730"/>
      <c r="S98" s="730"/>
      <c r="T98" s="730"/>
      <c r="U98" s="730"/>
      <c r="V98" s="541"/>
      <c r="W98" s="297"/>
      <c r="X98" s="541" t="s">
        <v>185</v>
      </c>
      <c r="Y98" s="152"/>
      <c r="AA98" s="466">
        <f t="shared" si="14"/>
        <v>74</v>
      </c>
    </row>
    <row r="99" spans="1:27" x14ac:dyDescent="0.25">
      <c r="A99" s="139" t="str">
        <f t="shared" ca="1" si="13"/>
        <v>KW4 / 75</v>
      </c>
      <c r="B99" s="136" t="str">
        <f ca="1">OFFSET(Sprachen!A450,0,'Allg. Informationen'!$B$4-1,1,1)</f>
        <v>Anrechenbare Gestehungskosten total</v>
      </c>
      <c r="C99" s="100" t="s">
        <v>24</v>
      </c>
      <c r="D99" s="639">
        <f ca="1">D74+D87+D97</f>
        <v>0</v>
      </c>
      <c r="E99" s="374"/>
      <c r="F99" s="374"/>
      <c r="G99" s="374"/>
      <c r="H99" s="869"/>
      <c r="I99" s="869"/>
      <c r="J99" s="869"/>
      <c r="K99" s="869"/>
      <c r="L99" s="869"/>
      <c r="M99" s="730"/>
      <c r="N99" s="730"/>
      <c r="O99" s="730"/>
      <c r="P99" s="730"/>
      <c r="Q99" s="730"/>
      <c r="R99" s="730"/>
      <c r="S99" s="730"/>
      <c r="T99" s="730"/>
      <c r="U99" s="730"/>
      <c r="V99" s="579"/>
      <c r="W99" s="580"/>
      <c r="X99" s="579"/>
      <c r="Y99" s="579"/>
      <c r="AA99" s="466">
        <f t="shared" si="14"/>
        <v>75</v>
      </c>
    </row>
    <row r="100" spans="1:27" x14ac:dyDescent="0.25">
      <c r="A100" s="139" t="str">
        <f t="shared" ca="1" si="13"/>
        <v>KW4 / 76</v>
      </c>
      <c r="B100" s="136" t="str">
        <f ca="1">OFFSET(Sprachen!A451,0,'Allg. Informationen'!$B$4-1,1,1)</f>
        <v>Spezifische Gestehungskosten total</v>
      </c>
      <c r="C100" s="156" t="s">
        <v>39</v>
      </c>
      <c r="D100" s="640">
        <f ca="1">IFERROR(D99*100/(D36*1000000),0)</f>
        <v>0</v>
      </c>
      <c r="E100" s="375"/>
      <c r="F100" s="375"/>
      <c r="G100" s="375"/>
      <c r="H100" s="869"/>
      <c r="I100" s="869"/>
      <c r="J100" s="869"/>
      <c r="K100" s="869"/>
      <c r="L100" s="869"/>
      <c r="M100" s="730"/>
      <c r="N100" s="730"/>
      <c r="O100" s="730"/>
      <c r="P100" s="730"/>
      <c r="Q100" s="730"/>
      <c r="R100" s="730"/>
      <c r="S100" s="730"/>
      <c r="T100" s="730"/>
      <c r="U100" s="730"/>
      <c r="V100" s="541"/>
      <c r="W100" s="297"/>
      <c r="X100" s="541" t="s">
        <v>185</v>
      </c>
      <c r="Y100" s="551" t="s">
        <v>442</v>
      </c>
      <c r="AA100" s="466">
        <f>AA99+1</f>
        <v>76</v>
      </c>
    </row>
    <row r="101" spans="1:27" ht="15.75" hidden="1" customHeight="1" x14ac:dyDescent="0.25">
      <c r="A101" s="139" t="str">
        <f t="shared" ca="1" si="13"/>
        <v>KW4 / 76-G</v>
      </c>
      <c r="B101" s="136" t="str">
        <f ca="1">OFFSET(Sprachen!A452,0,'Allg. Informationen'!$B$4-1,1,1)</f>
        <v>Spezifische Gestehungskosten total</v>
      </c>
      <c r="C101" s="156" t="s">
        <v>39</v>
      </c>
      <c r="D101" s="435"/>
      <c r="E101" s="434"/>
      <c r="F101" s="434"/>
      <c r="G101" s="434"/>
      <c r="H101" s="869"/>
      <c r="I101" s="869"/>
      <c r="J101" s="869"/>
      <c r="K101" s="869"/>
      <c r="L101" s="869"/>
      <c r="M101" s="730"/>
      <c r="N101" s="730"/>
      <c r="O101" s="730"/>
      <c r="P101" s="730"/>
      <c r="Q101" s="730"/>
      <c r="R101" s="730"/>
      <c r="S101" s="730"/>
      <c r="T101" s="730"/>
      <c r="U101" s="730"/>
      <c r="V101" s="541"/>
      <c r="W101" s="582"/>
      <c r="X101" s="541"/>
      <c r="Y101" s="551"/>
      <c r="AA101" s="424" t="s">
        <v>545</v>
      </c>
    </row>
    <row r="102" spans="1:27" x14ac:dyDescent="0.25">
      <c r="A102" s="139" t="str">
        <f t="shared" ca="1" si="13"/>
        <v>KW4 / 77</v>
      </c>
      <c r="B102" s="136" t="str">
        <f ca="1">OFFSET(Sprachen!A453,0,'Allg. Informationen'!$B$4-1,1,1)</f>
        <v>Gestehungskosten Anteil Gesuchsteller</v>
      </c>
      <c r="C102" s="156" t="s">
        <v>24</v>
      </c>
      <c r="D102" s="174">
        <f ca="1">D99*D40</f>
        <v>0</v>
      </c>
      <c r="E102" s="376"/>
      <c r="F102" s="376"/>
      <c r="G102" s="376"/>
      <c r="H102" s="869"/>
      <c r="I102" s="869"/>
      <c r="J102" s="869"/>
      <c r="K102" s="869"/>
      <c r="L102" s="869"/>
      <c r="M102" s="730"/>
      <c r="N102" s="730"/>
      <c r="O102" s="730"/>
      <c r="P102" s="730"/>
      <c r="Q102" s="730"/>
      <c r="R102" s="730"/>
      <c r="S102" s="730"/>
      <c r="T102" s="730"/>
      <c r="U102" s="730"/>
      <c r="V102" s="548"/>
      <c r="W102" s="300"/>
      <c r="X102" s="548"/>
      <c r="Y102" s="548"/>
      <c r="AA102" s="466">
        <f>AA100+1</f>
        <v>77</v>
      </c>
    </row>
    <row r="103" spans="1:27" x14ac:dyDescent="0.25">
      <c r="A103" s="679"/>
      <c r="B103" s="583"/>
      <c r="C103" s="433"/>
      <c r="D103" s="466"/>
      <c r="E103" s="466"/>
      <c r="F103" s="466"/>
      <c r="G103" s="466"/>
      <c r="H103" s="466"/>
      <c r="I103" s="466"/>
    </row>
    <row r="104" spans="1:27" ht="15.6" x14ac:dyDescent="0.3">
      <c r="A104" s="181"/>
      <c r="B104" s="182"/>
      <c r="C104" s="182"/>
      <c r="D104" s="183"/>
      <c r="E104" s="175"/>
      <c r="F104" s="175"/>
      <c r="G104" s="175"/>
      <c r="H104" s="584"/>
      <c r="I104" s="584"/>
      <c r="J104" s="584"/>
      <c r="K104" s="584"/>
      <c r="L104" s="584"/>
      <c r="M104" s="584"/>
      <c r="N104" s="584"/>
      <c r="O104" s="584"/>
      <c r="P104" s="584"/>
      <c r="Q104" s="584"/>
      <c r="R104" s="584"/>
    </row>
    <row r="105" spans="1:27" ht="17.399999999999999" x14ac:dyDescent="0.25">
      <c r="A105" s="176" t="str">
        <f ca="1">OFFSET(Sprachen!A454,0,'Allg. Informationen'!$B$4-1,1,1)</f>
        <v>C. Angaben zu Erlösen</v>
      </c>
      <c r="B105" s="176"/>
      <c r="C105" s="100"/>
      <c r="D105" s="100"/>
      <c r="E105" s="356"/>
      <c r="F105" s="356"/>
      <c r="G105" s="356"/>
      <c r="H105" s="177"/>
      <c r="I105" s="177"/>
      <c r="J105" s="585"/>
      <c r="K105" s="584"/>
      <c r="L105" s="584"/>
      <c r="M105" s="586"/>
      <c r="N105" s="584"/>
      <c r="O105" s="584"/>
      <c r="P105" s="584"/>
      <c r="Q105" s="584"/>
      <c r="R105" s="584"/>
    </row>
    <row r="106" spans="1:27" x14ac:dyDescent="0.25">
      <c r="A106" s="139" t="str">
        <f ca="1">CONCATENATE($A$2," / ",AA106)</f>
        <v>KW4 / 78</v>
      </c>
      <c r="B106" s="100" t="str">
        <f ca="1">OFFSET(Sprachen!A467,0,'Allg. Informationen'!$B$4-1,1,1)</f>
        <v>Referenzmarkterlös  [CHF]</v>
      </c>
      <c r="C106" s="100" t="s">
        <v>24</v>
      </c>
      <c r="D106" s="389">
        <f ca="1">D124</f>
        <v>0</v>
      </c>
      <c r="E106" s="381"/>
      <c r="F106" s="381"/>
      <c r="G106" s="381"/>
      <c r="H106" s="13"/>
      <c r="M106" s="587"/>
      <c r="AA106" s="466">
        <f>AA102+1</f>
        <v>78</v>
      </c>
    </row>
    <row r="107" spans="1:27" x14ac:dyDescent="0.25">
      <c r="A107" s="139" t="str">
        <f ca="1">CONCATENATE($A$2," / ",AA107)</f>
        <v>KW4 / 79</v>
      </c>
      <c r="B107" s="100" t="str">
        <f ca="1">OFFSET(Sprachen!A456,0,'Allg. Informationen'!$B$4-1,1,1)</f>
        <v>Spezifischer Referenzmarkterlös</v>
      </c>
      <c r="C107" s="100" t="s">
        <v>39</v>
      </c>
      <c r="D107" s="390">
        <f ca="1">IFERROR(D124*100/(D36*10^6),0)</f>
        <v>0</v>
      </c>
      <c r="E107" s="382"/>
      <c r="F107" s="382"/>
      <c r="G107" s="382"/>
      <c r="AA107" s="466">
        <f>AA106+1</f>
        <v>79</v>
      </c>
    </row>
    <row r="108" spans="1:27" hidden="1" x14ac:dyDescent="0.25">
      <c r="A108" s="139" t="str">
        <f ca="1">CONCATENATE($A$2," / ",AA108)</f>
        <v>KW4 / 79-G</v>
      </c>
      <c r="B108" s="100" t="str">
        <f ca="1">OFFSET(Sprachen!A457,0,'Allg. Informationen'!$B$4-1,1,1)</f>
        <v>Spezifischer Referenzmarkterlös</v>
      </c>
      <c r="C108" s="100" t="s">
        <v>39</v>
      </c>
      <c r="D108" s="425"/>
      <c r="E108" s="382"/>
      <c r="F108" s="382"/>
      <c r="G108" s="382"/>
      <c r="AA108" s="424" t="s">
        <v>539</v>
      </c>
    </row>
    <row r="109" spans="1:27" x14ac:dyDescent="0.25">
      <c r="A109" s="139" t="str">
        <f ca="1">CONCATENATE($A$2," / ",AA109)</f>
        <v>KW4 / 80</v>
      </c>
      <c r="B109" s="100" t="str">
        <f ca="1">OFFSET(Sprachen!A458,0,'Allg. Informationen'!$B$4-1,1,1)</f>
        <v>Erlös Anteil Gesuchsteller</v>
      </c>
      <c r="C109" s="156" t="s">
        <v>24</v>
      </c>
      <c r="D109" s="389">
        <f ca="1">D106*D40</f>
        <v>0</v>
      </c>
      <c r="E109" s="382"/>
      <c r="F109" s="382"/>
      <c r="G109" s="382"/>
      <c r="AA109" s="466">
        <v>80</v>
      </c>
    </row>
    <row r="110" spans="1:27" ht="15.6" x14ac:dyDescent="0.3">
      <c r="A110" s="181"/>
      <c r="B110" s="182"/>
      <c r="C110" s="182"/>
      <c r="D110" s="183"/>
      <c r="E110" s="178"/>
      <c r="F110" s="178"/>
      <c r="G110" s="178"/>
      <c r="H110" s="179"/>
      <c r="I110" s="131"/>
      <c r="J110" s="131"/>
      <c r="K110" s="131"/>
      <c r="L110" s="131"/>
      <c r="M110" s="131"/>
      <c r="N110" s="131"/>
      <c r="O110" s="131"/>
      <c r="P110" s="131"/>
      <c r="Q110" s="131"/>
    </row>
    <row r="111" spans="1:27" ht="17.399999999999999" x14ac:dyDescent="0.25">
      <c r="A111" s="665" t="str">
        <f ca="1">OFFSET(Sprachen!A459,0,'Allg. Informationen'!$B$4-1,1,1)</f>
        <v>D. Angaben zu den ungedeckten Gestehungskosten</v>
      </c>
      <c r="C111" s="159"/>
      <c r="D111" s="666"/>
      <c r="E111" s="356"/>
      <c r="F111" s="356"/>
      <c r="G111" s="356"/>
    </row>
    <row r="112" spans="1:27" x14ac:dyDescent="0.25">
      <c r="A112" s="139" t="str">
        <f ca="1">CONCATENATE($A$2," / ",AA112)</f>
        <v>KW4 / 81</v>
      </c>
      <c r="B112" s="100" t="str">
        <f ca="1">OFFSET(Sprachen!A460,0,'Allg. Informationen'!$B$4-1,1,1)</f>
        <v>ungedeckte Gestehungskosten</v>
      </c>
      <c r="C112" s="100" t="s">
        <v>24</v>
      </c>
      <c r="D112" s="174">
        <f ca="1">D99-D106</f>
        <v>0</v>
      </c>
      <c r="E112" s="383"/>
      <c r="F112" s="383"/>
      <c r="G112" s="383"/>
      <c r="AA112" s="466">
        <f>AA109+1</f>
        <v>81</v>
      </c>
    </row>
    <row r="113" spans="1:27" x14ac:dyDescent="0.25">
      <c r="A113" s="139" t="str">
        <f ca="1">CONCATENATE($A$2," / ",AA113)</f>
        <v>KW4 / 82</v>
      </c>
      <c r="B113" s="100" t="str">
        <f ca="1">OFFSET(Sprachen!A461,0,'Allg. Informationen'!$B$4-1,1,1)</f>
        <v>Spezifische ungedeckte Gestehungskosten</v>
      </c>
      <c r="C113" s="100" t="s">
        <v>39</v>
      </c>
      <c r="D113" s="390">
        <f ca="1">D100-D107</f>
        <v>0</v>
      </c>
      <c r="E113" s="375"/>
      <c r="F113" s="375"/>
      <c r="G113" s="375"/>
      <c r="I113" s="180"/>
      <c r="AA113" s="466">
        <f>AA112+1</f>
        <v>82</v>
      </c>
    </row>
    <row r="114" spans="1:27" x14ac:dyDescent="0.25">
      <c r="A114" s="139" t="str">
        <f ca="1">CONCATENATE($A$2," / ",AA114)</f>
        <v>KW4 / 83</v>
      </c>
      <c r="B114" s="100" t="str">
        <f ca="1">OFFSET(Sprachen!A462,0,'Allg. Informationen'!$B$4-1,1,1)</f>
        <v>Spez. ungedeckte Gestehungskosten gekürzt</v>
      </c>
      <c r="C114" s="100" t="s">
        <v>39</v>
      </c>
      <c r="D114" s="390">
        <f ca="1">MIN(1,D113)</f>
        <v>0</v>
      </c>
      <c r="E114" s="375"/>
      <c r="F114" s="375"/>
      <c r="G114" s="375"/>
      <c r="I114" s="180"/>
      <c r="Q114" s="584"/>
      <c r="AA114" s="466">
        <f>AA113+1</f>
        <v>83</v>
      </c>
    </row>
    <row r="115" spans="1:27" ht="28.5" customHeight="1" x14ac:dyDescent="0.3">
      <c r="A115" s="139" t="str">
        <f ca="1">CONCATENATE($A$2," / ",AA115)</f>
        <v>KW4 / 84</v>
      </c>
      <c r="B115" s="136" t="str">
        <f ca="1">OFFSET(Sprachen!A463,0,'Allg. Informationen'!$B$4-1,1,1)</f>
        <v>ungedeckte Gestehungskosten Anteil Gesuchsteller</v>
      </c>
      <c r="C115" s="100" t="s">
        <v>24</v>
      </c>
      <c r="D115" s="173">
        <f ca="1">D102-D109</f>
        <v>0</v>
      </c>
      <c r="E115" s="374"/>
      <c r="F115" s="374"/>
      <c r="G115" s="374"/>
      <c r="H115" s="131"/>
      <c r="I115" s="131"/>
      <c r="J115" s="131"/>
      <c r="K115" s="131"/>
      <c r="L115" s="131"/>
      <c r="M115" s="131"/>
      <c r="N115" s="131"/>
      <c r="O115" s="131"/>
      <c r="P115" s="131"/>
      <c r="Q115" s="588"/>
      <c r="R115" s="131"/>
      <c r="S115" s="131"/>
      <c r="AA115" s="466">
        <f>AA114+1</f>
        <v>84</v>
      </c>
    </row>
    <row r="116" spans="1:27" ht="15.6" x14ac:dyDescent="0.3">
      <c r="A116" s="181"/>
      <c r="B116" s="182"/>
      <c r="C116" s="182"/>
      <c r="D116" s="182"/>
      <c r="E116" s="178"/>
      <c r="F116" s="178"/>
      <c r="G116" s="178"/>
      <c r="H116" s="182"/>
      <c r="I116" s="182"/>
      <c r="J116" s="182"/>
      <c r="K116" s="182"/>
      <c r="L116" s="182"/>
      <c r="M116" s="182"/>
      <c r="N116" s="182"/>
      <c r="O116" s="182"/>
      <c r="P116" s="182"/>
      <c r="Q116" s="183"/>
      <c r="R116" s="131"/>
      <c r="S116" s="131"/>
    </row>
    <row r="117" spans="1:27" ht="17.399999999999999" x14ac:dyDescent="0.3">
      <c r="A117" s="184" t="str">
        <f ca="1">OFFSET(Sprachen!A464,0,'Allg. Informationen'!$B$4-1,1,1)</f>
        <v>E. Referenzmarkterlös</v>
      </c>
      <c r="C117" s="589"/>
      <c r="D117" s="589"/>
      <c r="E117" s="590"/>
      <c r="F117" s="590"/>
      <c r="G117" s="590"/>
      <c r="H117" s="907" t="str">
        <f ca="1">H89</f>
        <v>Anmerkungen BFE</v>
      </c>
      <c r="I117" s="879"/>
      <c r="J117" s="879"/>
      <c r="K117" s="879"/>
      <c r="L117" s="879"/>
      <c r="M117" s="879" t="str">
        <f ca="1">M89</f>
        <v>Bemerkungen Gesuchsteller</v>
      </c>
      <c r="N117" s="879"/>
      <c r="O117" s="879"/>
      <c r="P117" s="879"/>
      <c r="Q117" s="879"/>
      <c r="R117" s="131"/>
      <c r="S117" s="163"/>
    </row>
    <row r="118" spans="1:27" ht="15.6" x14ac:dyDescent="0.3">
      <c r="A118" s="139" t="str">
        <f t="shared" ref="A118:A124" ca="1" si="15">CONCATENATE($A$2," / ",AA118)</f>
        <v>KW4 / 85</v>
      </c>
      <c r="B118" s="591" t="str">
        <f ca="1">OFFSET(Sprachen!A465,0,'Allg. Informationen'!$B$4-1,1,1)</f>
        <v xml:space="preserve">Strompreise bei EEX herungergeladen am: </v>
      </c>
      <c r="C118" s="185">
        <v>44615</v>
      </c>
      <c r="D118" s="378">
        <v>0.45833333333333331</v>
      </c>
      <c r="E118" s="384"/>
      <c r="F118" s="384"/>
      <c r="G118" s="384"/>
      <c r="H118" s="856"/>
      <c r="I118" s="869"/>
      <c r="J118" s="869"/>
      <c r="K118" s="869"/>
      <c r="L118" s="869"/>
      <c r="M118" s="871"/>
      <c r="N118" s="872"/>
      <c r="O118" s="872"/>
      <c r="P118" s="872"/>
      <c r="Q118" s="873"/>
      <c r="R118" s="131"/>
      <c r="S118" s="131"/>
      <c r="AA118" s="466">
        <f>AA115+1</f>
        <v>85</v>
      </c>
    </row>
    <row r="119" spans="1:27" ht="15.6" x14ac:dyDescent="0.3">
      <c r="A119" s="139" t="str">
        <f t="shared" ca="1" si="15"/>
        <v>KW4 / 86</v>
      </c>
      <c r="B119" s="186" t="str">
        <f ca="1">OFFSET(Sprachen!A466,0,'Allg. Informationen'!$B$4-1,1,1)</f>
        <v>Jahr</v>
      </c>
      <c r="C119" s="904">
        <f ca="1">IFERROR(IF($D$5="Nein/Non/No","-",INDIRECT(CONCATENATE(E_prod_Eingabe!A2,"!")&amp;CONCATENATE(MID("CDEFGHIJKLMNOPQRSTUVWXYZ",HLOOKUP($A$2,E_prod_Eingabe!$C$5:$AS$6,2,FALSE),1),"8"))),"")</f>
        <v>0</v>
      </c>
      <c r="D119" s="905"/>
      <c r="E119" s="385"/>
      <c r="F119" s="385"/>
      <c r="G119" s="385"/>
      <c r="H119" s="856"/>
      <c r="I119" s="869"/>
      <c r="J119" s="869"/>
      <c r="K119" s="869"/>
      <c r="L119" s="869"/>
      <c r="M119" s="871"/>
      <c r="N119" s="872"/>
      <c r="O119" s="872"/>
      <c r="P119" s="872"/>
      <c r="Q119" s="873"/>
      <c r="R119" s="131"/>
      <c r="S119" s="131"/>
      <c r="AA119" s="466">
        <f t="shared" ref="AA119:AA124" si="16">AA118+1</f>
        <v>86</v>
      </c>
    </row>
    <row r="120" spans="1:27" ht="15.6" x14ac:dyDescent="0.3">
      <c r="A120" s="139" t="str">
        <f t="shared" ca="1" si="15"/>
        <v>KW4 / 87</v>
      </c>
      <c r="B120" s="187" t="str">
        <f ca="1">OFFSET(Sprachen!A467,0,'Allg. Informationen'!$B$4-1,1,1)</f>
        <v>Referenzmarkterlös  [CHF]</v>
      </c>
      <c r="C120" s="638" t="s">
        <v>24</v>
      </c>
      <c r="D120" s="379" t="s">
        <v>82</v>
      </c>
      <c r="E120" s="377"/>
      <c r="F120" s="377"/>
      <c r="G120" s="377"/>
      <c r="H120" s="380" t="str">
        <f ca="1">OFFSET(Sprachen!A336,0,'Allg. Informationen'!$B$4-1,1,1)</f>
        <v>Zentrale 1</v>
      </c>
      <c r="I120" s="186" t="str">
        <f ca="1">OFFSET(Sprachen!A337,0,'Allg. Informationen'!$B$4-1,1,1)</f>
        <v>Zentrale 2</v>
      </c>
      <c r="J120" s="592" t="str">
        <f ca="1">OFFSET(Sprachen!A338,0,'Allg. Informationen'!$B$4-1,1,1)</f>
        <v>Zentrale 3</v>
      </c>
      <c r="K120" s="592" t="str">
        <f ca="1">OFFSET(Sprachen!A339,0,'Allg. Informationen'!$B$4-1,1,1)</f>
        <v>Zentrale 4</v>
      </c>
      <c r="L120" s="592" t="str">
        <f ca="1">OFFSET(Sprachen!A340,0,'Allg. Informationen'!$B$4-1,1,1)</f>
        <v>Zentrale 5</v>
      </c>
      <c r="M120" s="592" t="str">
        <f ca="1">OFFSET(Sprachen!A341,0,'Allg. Informationen'!$B$4-1,1,1)</f>
        <v>Zentrale 6</v>
      </c>
      <c r="N120" s="592" t="str">
        <f ca="1">OFFSET(Sprachen!A342,0,'Allg. Informationen'!$B$4-1,1,1)</f>
        <v>Zentrale 7</v>
      </c>
      <c r="O120" s="592" t="str">
        <f ca="1">OFFSET(Sprachen!A343,0,'Allg. Informationen'!$B$4-1,1,1)</f>
        <v>Zentrale 8</v>
      </c>
      <c r="P120" s="592" t="str">
        <f ca="1">OFFSET(Sprachen!A344,0,'Allg. Informationen'!$B$4-1,1,1)</f>
        <v>Zentrale 9</v>
      </c>
      <c r="Q120" s="592" t="str">
        <f ca="1">OFFSET(Sprachen!A345,0,'Allg. Informationen'!$B$4-1,1,1)</f>
        <v>Zentrale 10</v>
      </c>
      <c r="R120" s="131"/>
      <c r="S120" s="131"/>
      <c r="AA120" s="466">
        <f t="shared" si="16"/>
        <v>87</v>
      </c>
    </row>
    <row r="121" spans="1:27" ht="15.6" x14ac:dyDescent="0.3">
      <c r="A121" s="139" t="str">
        <f t="shared" ca="1" si="15"/>
        <v>KW4 / 88</v>
      </c>
      <c r="B121" s="188" t="str">
        <f ca="1">OFFSET(Sprachen!A468,0,'Allg. Informationen'!$B$4-1,1,1)</f>
        <v>alle Zentralen</v>
      </c>
      <c r="C121" s="189"/>
      <c r="D121" s="593">
        <f ca="1">+SUM(H121:Q121)</f>
        <v>0</v>
      </c>
      <c r="E121" s="594"/>
      <c r="F121" s="594"/>
      <c r="G121" s="594"/>
      <c r="H121" s="595">
        <f ca="1">IFERROR(IF($D$5="Nein/Non/No","-",VLOOKUP(H$120,E_prod_Eingabe!$A$33:$AA$42,HLOOKUP($A$2,E_prod_Eingabe!$C$5:$AS$6,2,FALSE)+2,FALSE)),"")</f>
        <v>0</v>
      </c>
      <c r="I121" s="595">
        <f ca="1">IFERROR(IF($D$5="Nein/Non/No","-",VLOOKUP(I$120,E_prod_Eingabe!$A$33:$AA$42,HLOOKUP($A$2,E_prod_Eingabe!$C$5:$AS$6,2,FALSE)+2,FALSE)),"")</f>
        <v>0</v>
      </c>
      <c r="J121" s="595">
        <f ca="1">IFERROR(IF($D$5="Nein/Non/No","-",VLOOKUP(J$120,E_prod_Eingabe!$A$33:$AA$42,HLOOKUP($A$2,E_prod_Eingabe!$C$5:$AS$6,2,FALSE)+2,FALSE)),"")</f>
        <v>0</v>
      </c>
      <c r="K121" s="595">
        <f ca="1">IFERROR(IF($D$5="Nein/Non/No","-",VLOOKUP(K$120,E_prod_Eingabe!$A$33:$AA$42,HLOOKUP($A$2,E_prod_Eingabe!$C$5:$AS$6,2,FALSE)+2,FALSE)),"")</f>
        <v>0</v>
      </c>
      <c r="L121" s="595">
        <f ca="1">IFERROR(IF($D$5="Nein/Non/No","-",VLOOKUP(L$120,E_prod_Eingabe!$A$33:$AA$42,HLOOKUP($A$2,E_prod_Eingabe!$C$5:$AS$6,2,FALSE)+2,FALSE)),"")</f>
        <v>0</v>
      </c>
      <c r="M121" s="595">
        <f ca="1">IFERROR(IF($D$5="Nein/Non/No","-",VLOOKUP(M$120,E_prod_Eingabe!$A$33:$AA$42,HLOOKUP($A$2,E_prod_Eingabe!$C$5:$AS$6,2,FALSE)+2,FALSE)),"")</f>
        <v>0</v>
      </c>
      <c r="N121" s="595">
        <f ca="1">IFERROR(IF($D$5="Nein/Non/No","-",VLOOKUP(N$120,E_prod_Eingabe!$A$33:$AA$42,HLOOKUP($A$2,E_prod_Eingabe!$C$5:$AS$6,2,FALSE)+2,FALSE)),"")</f>
        <v>0</v>
      </c>
      <c r="O121" s="595">
        <f ca="1">IFERROR(IF($D$5="Nein/Non/No","-",VLOOKUP(O$120,E_prod_Eingabe!$A$33:$AA$42,HLOOKUP($A$2,E_prod_Eingabe!$C$5:$AS$6,2,FALSE)+2,FALSE)),"")</f>
        <v>0</v>
      </c>
      <c r="P121" s="595">
        <f ca="1">IFERROR(IF($D$5="Nein/Non/No","-",VLOOKUP(P$120,E_prod_Eingabe!$A$33:$AA$42,HLOOKUP($A$2,E_prod_Eingabe!$C$5:$AS$6,2,FALSE)+2,FALSE)),"")</f>
        <v>0</v>
      </c>
      <c r="Q121" s="595">
        <f ca="1">IFERROR(IF($D$5="Nein/Non/No","-",VLOOKUP(Q$120,E_prod_Eingabe!$A$33:$AA$42,HLOOKUP($A$2,E_prod_Eingabe!$C$5:$AS$6,2,FALSE)+2,FALSE)),"")</f>
        <v>0</v>
      </c>
      <c r="R121" s="131"/>
      <c r="S121" s="190"/>
      <c r="AA121" s="466">
        <f t="shared" si="16"/>
        <v>88</v>
      </c>
    </row>
    <row r="122" spans="1:27" ht="39.6" x14ac:dyDescent="0.3">
      <c r="A122" s="139" t="str">
        <f t="shared" ca="1" si="15"/>
        <v>KW4 / 89</v>
      </c>
      <c r="B122" s="529" t="str">
        <f ca="1">OFFSET(Sprachen!A469,0,'Allg. Informationen'!$B$4-1,1,1)</f>
        <v>Abzüglich nicht hydraulisch verbundener oder gemeinsam optimierter Anlagen</v>
      </c>
      <c r="C122" s="191"/>
      <c r="D122" s="593">
        <f>+SUM(H122:Q122)</f>
        <v>0</v>
      </c>
      <c r="E122" s="594"/>
      <c r="F122" s="594"/>
      <c r="G122" s="594"/>
      <c r="H122" s="595">
        <f>+IF(OR(H50="Nein",H50="Non",H50="No"),-H121,0)</f>
        <v>0</v>
      </c>
      <c r="I122" s="595">
        <f t="shared" ref="I122:Q122" si="17">+IF(OR(I50="Nein",I50="Non",I50="No"),-I121,0)</f>
        <v>0</v>
      </c>
      <c r="J122" s="595">
        <f t="shared" si="17"/>
        <v>0</v>
      </c>
      <c r="K122" s="595">
        <f t="shared" si="17"/>
        <v>0</v>
      </c>
      <c r="L122" s="595">
        <f t="shared" si="17"/>
        <v>0</v>
      </c>
      <c r="M122" s="595">
        <f t="shared" si="17"/>
        <v>0</v>
      </c>
      <c r="N122" s="595">
        <f t="shared" si="17"/>
        <v>0</v>
      </c>
      <c r="O122" s="595">
        <f t="shared" si="17"/>
        <v>0</v>
      </c>
      <c r="P122" s="595">
        <f t="shared" si="17"/>
        <v>0</v>
      </c>
      <c r="Q122" s="595">
        <f t="shared" si="17"/>
        <v>0</v>
      </c>
      <c r="R122" s="131"/>
      <c r="S122" s="163"/>
      <c r="AA122" s="466">
        <f t="shared" si="16"/>
        <v>89</v>
      </c>
    </row>
    <row r="123" spans="1:27" ht="16.2" thickBot="1" x14ac:dyDescent="0.35">
      <c r="A123" s="139" t="str">
        <f t="shared" ca="1" si="15"/>
        <v>KW4 / 90</v>
      </c>
      <c r="B123" s="188" t="str">
        <f ca="1">OFFSET(Sprachen!A470,0,'Allg. Informationen'!$B$4-1,1,1)</f>
        <v>Abzüglich KEV-Anlagen</v>
      </c>
      <c r="C123" s="192"/>
      <c r="D123" s="596">
        <f>+SUM(H123:Q123)</f>
        <v>0</v>
      </c>
      <c r="E123" s="594"/>
      <c r="F123" s="594"/>
      <c r="G123" s="594"/>
      <c r="H123" s="595">
        <f>+IF(OR(H56="Ja",H56="Oui",H56="Si"),IF(OR(H50="Ja",H50="Oui",H50="Si"),-H121,0),0)</f>
        <v>0</v>
      </c>
      <c r="I123" s="595">
        <f t="shared" ref="I123:Q123" si="18">+IF(OR(I56="Ja",I56="Oui",I56="Si"),IF(OR(I50="Ja",I50="Oui",I50="Si"),-I121,0),0)</f>
        <v>0</v>
      </c>
      <c r="J123" s="595">
        <f t="shared" si="18"/>
        <v>0</v>
      </c>
      <c r="K123" s="595">
        <f t="shared" si="18"/>
        <v>0</v>
      </c>
      <c r="L123" s="595">
        <f t="shared" si="18"/>
        <v>0</v>
      </c>
      <c r="M123" s="595">
        <f t="shared" si="18"/>
        <v>0</v>
      </c>
      <c r="N123" s="595">
        <f t="shared" si="18"/>
        <v>0</v>
      </c>
      <c r="O123" s="595">
        <f t="shared" si="18"/>
        <v>0</v>
      </c>
      <c r="P123" s="595">
        <f t="shared" si="18"/>
        <v>0</v>
      </c>
      <c r="Q123" s="595">
        <f t="shared" si="18"/>
        <v>0</v>
      </c>
      <c r="R123" s="131"/>
      <c r="S123" s="163"/>
      <c r="AA123" s="466">
        <f t="shared" si="16"/>
        <v>90</v>
      </c>
    </row>
    <row r="124" spans="1:27" ht="26.25" customHeight="1" thickBot="1" x14ac:dyDescent="0.35">
      <c r="A124" s="139" t="str">
        <f t="shared" ca="1" si="15"/>
        <v>KW4 / 91</v>
      </c>
      <c r="B124" s="891" t="str">
        <f ca="1">+CONCATENATE(OFFSET(Sprachen!A471,0,'Allg. Informationen'!$B$4-1,1,1)," ",IF(D13=0,"",D13))</f>
        <v>gültig für KW Bitte auswählen, Prière de sélectionner, Prego selezionare</v>
      </c>
      <c r="C124" s="892"/>
      <c r="D124" s="597">
        <f ca="1">IFERROR(+MAX(SUM(D121:D123),0),"")</f>
        <v>0</v>
      </c>
      <c r="E124" s="598"/>
      <c r="F124" s="598"/>
      <c r="G124" s="599"/>
      <c r="H124" s="595">
        <f ca="1">+IF(H121&lt;0,H121,MAX(SUM(H121:H123),0))</f>
        <v>0</v>
      </c>
      <c r="I124" s="595">
        <f t="shared" ref="I124:Q124" ca="1" si="19">+IF(I121&lt;0,I121,MAX(SUM(I121:I123),0))</f>
        <v>0</v>
      </c>
      <c r="J124" s="595">
        <f t="shared" ca="1" si="19"/>
        <v>0</v>
      </c>
      <c r="K124" s="595">
        <f t="shared" ca="1" si="19"/>
        <v>0</v>
      </c>
      <c r="L124" s="595">
        <f t="shared" ca="1" si="19"/>
        <v>0</v>
      </c>
      <c r="M124" s="595">
        <f t="shared" ca="1" si="19"/>
        <v>0</v>
      </c>
      <c r="N124" s="595">
        <f t="shared" ca="1" si="19"/>
        <v>0</v>
      </c>
      <c r="O124" s="595">
        <f t="shared" ca="1" si="19"/>
        <v>0</v>
      </c>
      <c r="P124" s="595">
        <f t="shared" ca="1" si="19"/>
        <v>0</v>
      </c>
      <c r="Q124" s="595">
        <f t="shared" ca="1" si="19"/>
        <v>0</v>
      </c>
      <c r="R124" s="131"/>
      <c r="S124" s="131"/>
      <c r="AA124" s="466">
        <f t="shared" si="16"/>
        <v>91</v>
      </c>
    </row>
    <row r="125" spans="1:27" ht="15.6" x14ac:dyDescent="0.3">
      <c r="D125" s="600"/>
      <c r="E125" s="600"/>
      <c r="F125" s="600"/>
      <c r="G125" s="600"/>
      <c r="R125" s="131"/>
      <c r="S125" s="131"/>
    </row>
    <row r="126" spans="1:27" ht="15.6" x14ac:dyDescent="0.3">
      <c r="R126" s="131"/>
      <c r="S126" s="131"/>
    </row>
    <row r="127" spans="1:27" ht="15.6" x14ac:dyDescent="0.3">
      <c r="R127" s="131"/>
      <c r="S127" s="131"/>
    </row>
    <row r="128" spans="1:27" ht="15.6" x14ac:dyDescent="0.3">
      <c r="D128" s="652"/>
      <c r="R128" s="131"/>
      <c r="S128" s="131"/>
    </row>
    <row r="129" spans="18:19" ht="15.6" x14ac:dyDescent="0.3">
      <c r="R129" s="131"/>
      <c r="S129" s="131"/>
    </row>
    <row r="130" spans="18:19" ht="15.6" x14ac:dyDescent="0.3">
      <c r="R130" s="131"/>
      <c r="S130" s="131"/>
    </row>
    <row r="131" spans="18:19" ht="15.6" x14ac:dyDescent="0.3">
      <c r="R131" s="131"/>
      <c r="S131" s="131"/>
    </row>
  </sheetData>
  <sheetProtection algorithmName="SHA-512" hashValue="AT8VaQngalCF6vrRKopoPUVf5qg9K76cbrE2ck9HQ6KzOOm/H6NoIr/9ns9tyYFmtB8Cc179v120Pm2Jfz4E1Q==" saltValue="uSSI+llJ9uyQwD0rGwXkPg==" spinCount="100000" sheet="1" objects="1" scenarios="1"/>
  <protectedRanges>
    <protectedRange sqref="C5 L15 B14:B15 D16:D24 D26 D31:D32 D34:D35 D38:D40 D42 D44:D45 H49:Q53 H56:Q59 D64:D65 D69:D73 D77:K79 D80:D83 D90:D96 D98" name="Bereichzahlenfelder"/>
    <protectedRange sqref="C5 H6:J7 L6:N7 P6:R7 T6:U7 M13:U45 T48:U59 M62:U73 M74 Q77:U87 M90:U102 M118:Q119" name="Bereichvoll_kommentarfelder"/>
    <protectedRange sqref="C5 H8 L8 B14:B15 D16:D17 D29 D37 D40 D42 D101 D108 L15 M13 M16:M17 M29 M37 M40:M42 M101" name="bereichleer"/>
  </protectedRanges>
  <mergeCells count="192">
    <mergeCell ref="C119:D119"/>
    <mergeCell ref="H119:L119"/>
    <mergeCell ref="M119:Q119"/>
    <mergeCell ref="B124:C124"/>
    <mergeCell ref="H102:L102"/>
    <mergeCell ref="M102:U102"/>
    <mergeCell ref="H117:L117"/>
    <mergeCell ref="M117:Q117"/>
    <mergeCell ref="H118:L118"/>
    <mergeCell ref="M118:Q118"/>
    <mergeCell ref="H99:L99"/>
    <mergeCell ref="M99:U99"/>
    <mergeCell ref="H100:L100"/>
    <mergeCell ref="M100:U100"/>
    <mergeCell ref="H101:L101"/>
    <mergeCell ref="M101:U101"/>
    <mergeCell ref="H96:L96"/>
    <mergeCell ref="M96:U96"/>
    <mergeCell ref="H97:L97"/>
    <mergeCell ref="M97:U97"/>
    <mergeCell ref="H98:L98"/>
    <mergeCell ref="M98:U98"/>
    <mergeCell ref="H93:L93"/>
    <mergeCell ref="M93:U93"/>
    <mergeCell ref="H94:L94"/>
    <mergeCell ref="M94:U94"/>
    <mergeCell ref="H95:L95"/>
    <mergeCell ref="M95:U95"/>
    <mergeCell ref="H90:L90"/>
    <mergeCell ref="M90:U90"/>
    <mergeCell ref="H91:L91"/>
    <mergeCell ref="M91:U91"/>
    <mergeCell ref="H92:L92"/>
    <mergeCell ref="M92:U92"/>
    <mergeCell ref="H86:P86"/>
    <mergeCell ref="Q86:U86"/>
    <mergeCell ref="H87:P87"/>
    <mergeCell ref="Q87:U87"/>
    <mergeCell ref="H89:L89"/>
    <mergeCell ref="M89:U89"/>
    <mergeCell ref="H83:P83"/>
    <mergeCell ref="Q83:U83"/>
    <mergeCell ref="H84:P84"/>
    <mergeCell ref="Q84:U84"/>
    <mergeCell ref="H85:P85"/>
    <mergeCell ref="Q85:U85"/>
    <mergeCell ref="L80:P80"/>
    <mergeCell ref="Q80:U80"/>
    <mergeCell ref="L81:P81"/>
    <mergeCell ref="Q81:U81"/>
    <mergeCell ref="L82:P82"/>
    <mergeCell ref="Q82:U82"/>
    <mergeCell ref="M73:U73"/>
    <mergeCell ref="H74:L74"/>
    <mergeCell ref="M74:U74"/>
    <mergeCell ref="L76:P76"/>
    <mergeCell ref="Q76:U76"/>
    <mergeCell ref="L77:P79"/>
    <mergeCell ref="Q77:U79"/>
    <mergeCell ref="H64:L73"/>
    <mergeCell ref="M64:U64"/>
    <mergeCell ref="M65:U65"/>
    <mergeCell ref="M66:U66"/>
    <mergeCell ref="M67:U67"/>
    <mergeCell ref="M68:U68"/>
    <mergeCell ref="M69:U69"/>
    <mergeCell ref="M70:U70"/>
    <mergeCell ref="M71:U71"/>
    <mergeCell ref="M72:U72"/>
    <mergeCell ref="H61:L61"/>
    <mergeCell ref="M61:U61"/>
    <mergeCell ref="H62:L62"/>
    <mergeCell ref="M62:U62"/>
    <mergeCell ref="H63:L63"/>
    <mergeCell ref="M63:U63"/>
    <mergeCell ref="R57:S57"/>
    <mergeCell ref="T57:U57"/>
    <mergeCell ref="R58:S58"/>
    <mergeCell ref="T58:U58"/>
    <mergeCell ref="R59:S59"/>
    <mergeCell ref="T59:U59"/>
    <mergeCell ref="R53:S53"/>
    <mergeCell ref="T53:U53"/>
    <mergeCell ref="R54:S55"/>
    <mergeCell ref="T54:U54"/>
    <mergeCell ref="T55:U55"/>
    <mergeCell ref="R56:S56"/>
    <mergeCell ref="T56:U56"/>
    <mergeCell ref="R50:S50"/>
    <mergeCell ref="T50:U50"/>
    <mergeCell ref="R51:S51"/>
    <mergeCell ref="T51:U51"/>
    <mergeCell ref="R52:S52"/>
    <mergeCell ref="T52:U52"/>
    <mergeCell ref="H45:L45"/>
    <mergeCell ref="M45:U45"/>
    <mergeCell ref="R47:S47"/>
    <mergeCell ref="R48:S48"/>
    <mergeCell ref="T48:U48"/>
    <mergeCell ref="R49:S49"/>
    <mergeCell ref="T49:U49"/>
    <mergeCell ref="H42:L42"/>
    <mergeCell ref="M42:U42"/>
    <mergeCell ref="H43:L43"/>
    <mergeCell ref="M43:U43"/>
    <mergeCell ref="H44:L44"/>
    <mergeCell ref="M44:U44"/>
    <mergeCell ref="H39:L39"/>
    <mergeCell ref="M39:U39"/>
    <mergeCell ref="H40:L40"/>
    <mergeCell ref="M40:U40"/>
    <mergeCell ref="H41:L41"/>
    <mergeCell ref="M41:U41"/>
    <mergeCell ref="H36:L36"/>
    <mergeCell ref="M36:U36"/>
    <mergeCell ref="H37:L37"/>
    <mergeCell ref="M37:U37"/>
    <mergeCell ref="H38:L38"/>
    <mergeCell ref="M38:U38"/>
    <mergeCell ref="H33:L33"/>
    <mergeCell ref="M33:U33"/>
    <mergeCell ref="H34:L34"/>
    <mergeCell ref="M34:U34"/>
    <mergeCell ref="H35:L35"/>
    <mergeCell ref="M35:U35"/>
    <mergeCell ref="H30:L30"/>
    <mergeCell ref="M30:U30"/>
    <mergeCell ref="H31:L31"/>
    <mergeCell ref="M31:U31"/>
    <mergeCell ref="H32:L32"/>
    <mergeCell ref="M32:U32"/>
    <mergeCell ref="H27:L27"/>
    <mergeCell ref="M27:U27"/>
    <mergeCell ref="H28:L28"/>
    <mergeCell ref="M28:U28"/>
    <mergeCell ref="H29:L29"/>
    <mergeCell ref="M29:U29"/>
    <mergeCell ref="H24:L24"/>
    <mergeCell ref="M24:U24"/>
    <mergeCell ref="H25:L25"/>
    <mergeCell ref="M25:U25"/>
    <mergeCell ref="H26:L26"/>
    <mergeCell ref="M26:U26"/>
    <mergeCell ref="H20:L20"/>
    <mergeCell ref="M20:U20"/>
    <mergeCell ref="H21:L22"/>
    <mergeCell ref="M21:U21"/>
    <mergeCell ref="M22:U22"/>
    <mergeCell ref="H23:L23"/>
    <mergeCell ref="M23:U23"/>
    <mergeCell ref="B17:C17"/>
    <mergeCell ref="H17:L17"/>
    <mergeCell ref="M17:U17"/>
    <mergeCell ref="H18:L18"/>
    <mergeCell ref="M18:U18"/>
    <mergeCell ref="H19:L19"/>
    <mergeCell ref="M19:U19"/>
    <mergeCell ref="V13:V15"/>
    <mergeCell ref="W13:W15"/>
    <mergeCell ref="X13:X15"/>
    <mergeCell ref="Y13:Y15"/>
    <mergeCell ref="H15:K15"/>
    <mergeCell ref="B16:C16"/>
    <mergeCell ref="H16:L16"/>
    <mergeCell ref="M16:U16"/>
    <mergeCell ref="B12:D12"/>
    <mergeCell ref="E12:G12"/>
    <mergeCell ref="H12:L12"/>
    <mergeCell ref="M12:U12"/>
    <mergeCell ref="A13:A15"/>
    <mergeCell ref="C13:C15"/>
    <mergeCell ref="D13:D15"/>
    <mergeCell ref="H13:L14"/>
    <mergeCell ref="M13:U15"/>
    <mergeCell ref="B7:C7"/>
    <mergeCell ref="H7:J7"/>
    <mergeCell ref="L7:N7"/>
    <mergeCell ref="P7:R7"/>
    <mergeCell ref="T7:U7"/>
    <mergeCell ref="B8:C8"/>
    <mergeCell ref="H8:J8"/>
    <mergeCell ref="L8:N8"/>
    <mergeCell ref="H5:U5"/>
    <mergeCell ref="B6:C6"/>
    <mergeCell ref="D6:D7"/>
    <mergeCell ref="H6:J6"/>
    <mergeCell ref="K6:K7"/>
    <mergeCell ref="L6:N6"/>
    <mergeCell ref="O6:O7"/>
    <mergeCell ref="P6:R6"/>
    <mergeCell ref="S6:S7"/>
    <mergeCell ref="T6:U6"/>
  </mergeCells>
  <conditionalFormatting sqref="X13 X16:X25 X27:X30 X33 X36:X37 X46 X54:X55 X60 X75 X84:X86 X88 X97 X99 X101:X102">
    <cfRule type="containsText" dxfId="3167" priority="141" operator="containsText" text="nicht i.O.">
      <formula>NOT(ISERROR(SEARCH("nicht i.O.",X13)))</formula>
    </cfRule>
    <cfRule type="containsText" dxfId="3166" priority="142" operator="containsText" text="in Abklärung">
      <formula>NOT(ISERROR(SEARCH("in Abklärung",X13)))</formula>
    </cfRule>
    <cfRule type="containsText" dxfId="3165" priority="143" operator="containsText" text="i.O.">
      <formula>NOT(ISERROR(SEARCH("i.O.",X13)))</formula>
    </cfRule>
    <cfRule type="containsText" dxfId="3164" priority="144" operator="containsText" text="korrigiert">
      <formula>NOT(ISERROR(SEARCH("korrigiert",X13)))</formula>
    </cfRule>
  </conditionalFormatting>
  <conditionalFormatting sqref="V16:V25 V27:V30 V33 V36:V37 V46 V54:V55 V60 V75 V84:V86 V88 V97 V99 V101:V102">
    <cfRule type="containsText" dxfId="3163" priority="137" operator="containsText" text="nicht i.O.">
      <formula>NOT(ISERROR(SEARCH("nicht i.O.",V16)))</formula>
    </cfRule>
    <cfRule type="containsText" dxfId="3162" priority="138" operator="containsText" text="in Abklärung">
      <formula>NOT(ISERROR(SEARCH("in Abklärung",V16)))</formula>
    </cfRule>
    <cfRule type="containsText" dxfId="3161" priority="139" operator="containsText" text="i.O.">
      <formula>NOT(ISERROR(SEARCH("i.O.",V16)))</formula>
    </cfRule>
    <cfRule type="containsText" dxfId="3160" priority="140" operator="containsText" text="korrigiert">
      <formula>NOT(ISERROR(SEARCH("korrigiert",V16)))</formula>
    </cfRule>
  </conditionalFormatting>
  <conditionalFormatting sqref="X26">
    <cfRule type="containsText" dxfId="3159" priority="133" operator="containsText" text="nicht i.O.">
      <formula>NOT(ISERROR(SEARCH("nicht i.O.",X26)))</formula>
    </cfRule>
    <cfRule type="containsText" dxfId="3158" priority="134" operator="containsText" text="in Abklärung">
      <formula>NOT(ISERROR(SEARCH("in Abklärung",X26)))</formula>
    </cfRule>
    <cfRule type="containsText" dxfId="3157" priority="135" operator="containsText" text="i.O.">
      <formula>NOT(ISERROR(SEARCH("i.O.",X26)))</formula>
    </cfRule>
    <cfRule type="containsText" dxfId="3156" priority="136" operator="containsText" text="korrigiert">
      <formula>NOT(ISERROR(SEARCH("korrigiert",X26)))</formula>
    </cfRule>
  </conditionalFormatting>
  <conditionalFormatting sqref="V26">
    <cfRule type="containsText" dxfId="3155" priority="129" operator="containsText" text="nicht i.O.">
      <formula>NOT(ISERROR(SEARCH("nicht i.O.",V26)))</formula>
    </cfRule>
    <cfRule type="containsText" dxfId="3154" priority="130" operator="containsText" text="in Abklärung">
      <formula>NOT(ISERROR(SEARCH("in Abklärung",V26)))</formula>
    </cfRule>
    <cfRule type="containsText" dxfId="3153" priority="131" operator="containsText" text="i.O.">
      <formula>NOT(ISERROR(SEARCH("i.O.",V26)))</formula>
    </cfRule>
    <cfRule type="containsText" dxfId="3152" priority="132" operator="containsText" text="korrigiert">
      <formula>NOT(ISERROR(SEARCH("korrigiert",V26)))</formula>
    </cfRule>
  </conditionalFormatting>
  <conditionalFormatting sqref="X31">
    <cfRule type="containsText" dxfId="3151" priority="125" operator="containsText" text="nicht i.O.">
      <formula>NOT(ISERROR(SEARCH("nicht i.O.",X31)))</formula>
    </cfRule>
    <cfRule type="containsText" dxfId="3150" priority="126" operator="containsText" text="in Abklärung">
      <formula>NOT(ISERROR(SEARCH("in Abklärung",X31)))</formula>
    </cfRule>
    <cfRule type="containsText" dxfId="3149" priority="127" operator="containsText" text="i.O.">
      <formula>NOT(ISERROR(SEARCH("i.O.",X31)))</formula>
    </cfRule>
    <cfRule type="containsText" dxfId="3148" priority="128" operator="containsText" text="korrigiert">
      <formula>NOT(ISERROR(SEARCH("korrigiert",X31)))</formula>
    </cfRule>
  </conditionalFormatting>
  <conditionalFormatting sqref="V31">
    <cfRule type="containsText" dxfId="3147" priority="121" operator="containsText" text="nicht i.O.">
      <formula>NOT(ISERROR(SEARCH("nicht i.O.",V31)))</formula>
    </cfRule>
    <cfRule type="containsText" dxfId="3146" priority="122" operator="containsText" text="in Abklärung">
      <formula>NOT(ISERROR(SEARCH("in Abklärung",V31)))</formula>
    </cfRule>
    <cfRule type="containsText" dxfId="3145" priority="123" operator="containsText" text="i.O.">
      <formula>NOT(ISERROR(SEARCH("i.O.",V31)))</formula>
    </cfRule>
    <cfRule type="containsText" dxfId="3144" priority="124" operator="containsText" text="korrigiert">
      <formula>NOT(ISERROR(SEARCH("korrigiert",V31)))</formula>
    </cfRule>
  </conditionalFormatting>
  <conditionalFormatting sqref="X32">
    <cfRule type="containsText" dxfId="3143" priority="117" operator="containsText" text="nicht i.O.">
      <formula>NOT(ISERROR(SEARCH("nicht i.O.",X32)))</formula>
    </cfRule>
    <cfRule type="containsText" dxfId="3142" priority="118" operator="containsText" text="in Abklärung">
      <formula>NOT(ISERROR(SEARCH("in Abklärung",X32)))</formula>
    </cfRule>
    <cfRule type="containsText" dxfId="3141" priority="119" operator="containsText" text="i.O.">
      <formula>NOT(ISERROR(SEARCH("i.O.",X32)))</formula>
    </cfRule>
    <cfRule type="containsText" dxfId="3140" priority="120" operator="containsText" text="korrigiert">
      <formula>NOT(ISERROR(SEARCH("korrigiert",X32)))</formula>
    </cfRule>
  </conditionalFormatting>
  <conditionalFormatting sqref="V32">
    <cfRule type="containsText" dxfId="3139" priority="113" operator="containsText" text="nicht i.O.">
      <formula>NOT(ISERROR(SEARCH("nicht i.O.",V32)))</formula>
    </cfRule>
    <cfRule type="containsText" dxfId="3138" priority="114" operator="containsText" text="in Abklärung">
      <formula>NOT(ISERROR(SEARCH("in Abklärung",V32)))</formula>
    </cfRule>
    <cfRule type="containsText" dxfId="3137" priority="115" operator="containsText" text="i.O.">
      <formula>NOT(ISERROR(SEARCH("i.O.",V32)))</formula>
    </cfRule>
    <cfRule type="containsText" dxfId="3136" priority="116" operator="containsText" text="korrigiert">
      <formula>NOT(ISERROR(SEARCH("korrigiert",V32)))</formula>
    </cfRule>
  </conditionalFormatting>
  <conditionalFormatting sqref="X34">
    <cfRule type="containsText" dxfId="3135" priority="109" operator="containsText" text="nicht i.O.">
      <formula>NOT(ISERROR(SEARCH("nicht i.O.",X34)))</formula>
    </cfRule>
    <cfRule type="containsText" dxfId="3134" priority="110" operator="containsText" text="in Abklärung">
      <formula>NOT(ISERROR(SEARCH("in Abklärung",X34)))</formula>
    </cfRule>
    <cfRule type="containsText" dxfId="3133" priority="111" operator="containsText" text="i.O.">
      <formula>NOT(ISERROR(SEARCH("i.O.",X34)))</formula>
    </cfRule>
    <cfRule type="containsText" dxfId="3132" priority="112" operator="containsText" text="korrigiert">
      <formula>NOT(ISERROR(SEARCH("korrigiert",X34)))</formula>
    </cfRule>
  </conditionalFormatting>
  <conditionalFormatting sqref="V34">
    <cfRule type="containsText" dxfId="3131" priority="105" operator="containsText" text="nicht i.O.">
      <formula>NOT(ISERROR(SEARCH("nicht i.O.",V34)))</formula>
    </cfRule>
    <cfRule type="containsText" dxfId="3130" priority="106" operator="containsText" text="in Abklärung">
      <formula>NOT(ISERROR(SEARCH("in Abklärung",V34)))</formula>
    </cfRule>
    <cfRule type="containsText" dxfId="3129" priority="107" operator="containsText" text="i.O.">
      <formula>NOT(ISERROR(SEARCH("i.O.",V34)))</formula>
    </cfRule>
    <cfRule type="containsText" dxfId="3128" priority="108" operator="containsText" text="korrigiert">
      <formula>NOT(ISERROR(SEARCH("korrigiert",V34)))</formula>
    </cfRule>
  </conditionalFormatting>
  <conditionalFormatting sqref="X35">
    <cfRule type="containsText" dxfId="3127" priority="101" operator="containsText" text="nicht i.O.">
      <formula>NOT(ISERROR(SEARCH("nicht i.O.",X35)))</formula>
    </cfRule>
    <cfRule type="containsText" dxfId="3126" priority="102" operator="containsText" text="in Abklärung">
      <formula>NOT(ISERROR(SEARCH("in Abklärung",X35)))</formula>
    </cfRule>
    <cfRule type="containsText" dxfId="3125" priority="103" operator="containsText" text="i.O.">
      <formula>NOT(ISERROR(SEARCH("i.O.",X35)))</formula>
    </cfRule>
    <cfRule type="containsText" dxfId="3124" priority="104" operator="containsText" text="korrigiert">
      <formula>NOT(ISERROR(SEARCH("korrigiert",X35)))</formula>
    </cfRule>
  </conditionalFormatting>
  <conditionalFormatting sqref="V35">
    <cfRule type="containsText" dxfId="3123" priority="97" operator="containsText" text="nicht i.O.">
      <formula>NOT(ISERROR(SEARCH("nicht i.O.",V35)))</formula>
    </cfRule>
    <cfRule type="containsText" dxfId="3122" priority="98" operator="containsText" text="in Abklärung">
      <formula>NOT(ISERROR(SEARCH("in Abklärung",V35)))</formula>
    </cfRule>
    <cfRule type="containsText" dxfId="3121" priority="99" operator="containsText" text="i.O.">
      <formula>NOT(ISERROR(SEARCH("i.O.",V35)))</formula>
    </cfRule>
    <cfRule type="containsText" dxfId="3120" priority="100" operator="containsText" text="korrigiert">
      <formula>NOT(ISERROR(SEARCH("korrigiert",V35)))</formula>
    </cfRule>
  </conditionalFormatting>
  <conditionalFormatting sqref="X38">
    <cfRule type="containsText" dxfId="3119" priority="93" operator="containsText" text="nicht i.O.">
      <formula>NOT(ISERROR(SEARCH("nicht i.O.",X38)))</formula>
    </cfRule>
    <cfRule type="containsText" dxfId="3118" priority="94" operator="containsText" text="in Abklärung">
      <formula>NOT(ISERROR(SEARCH("in Abklärung",X38)))</formula>
    </cfRule>
    <cfRule type="containsText" dxfId="3117" priority="95" operator="containsText" text="i.O.">
      <formula>NOT(ISERROR(SEARCH("i.O.",X38)))</formula>
    </cfRule>
    <cfRule type="containsText" dxfId="3116" priority="96" operator="containsText" text="korrigiert">
      <formula>NOT(ISERROR(SEARCH("korrigiert",X38)))</formula>
    </cfRule>
  </conditionalFormatting>
  <conditionalFormatting sqref="V38">
    <cfRule type="containsText" dxfId="3115" priority="89" operator="containsText" text="nicht i.O.">
      <formula>NOT(ISERROR(SEARCH("nicht i.O.",V38)))</formula>
    </cfRule>
    <cfRule type="containsText" dxfId="3114" priority="90" operator="containsText" text="in Abklärung">
      <formula>NOT(ISERROR(SEARCH("in Abklärung",V38)))</formula>
    </cfRule>
    <cfRule type="containsText" dxfId="3113" priority="91" operator="containsText" text="i.O.">
      <formula>NOT(ISERROR(SEARCH("i.O.",V38)))</formula>
    </cfRule>
    <cfRule type="containsText" dxfId="3112" priority="92" operator="containsText" text="korrigiert">
      <formula>NOT(ISERROR(SEARCH("korrigiert",V38)))</formula>
    </cfRule>
  </conditionalFormatting>
  <conditionalFormatting sqref="X39">
    <cfRule type="containsText" dxfId="3111" priority="85" operator="containsText" text="nicht i.O.">
      <formula>NOT(ISERROR(SEARCH("nicht i.O.",X39)))</formula>
    </cfRule>
    <cfRule type="containsText" dxfId="3110" priority="86" operator="containsText" text="in Abklärung">
      <formula>NOT(ISERROR(SEARCH("in Abklärung",X39)))</formula>
    </cfRule>
    <cfRule type="containsText" dxfId="3109" priority="87" operator="containsText" text="i.O.">
      <formula>NOT(ISERROR(SEARCH("i.O.",X39)))</formula>
    </cfRule>
    <cfRule type="containsText" dxfId="3108" priority="88" operator="containsText" text="korrigiert">
      <formula>NOT(ISERROR(SEARCH("korrigiert",X39)))</formula>
    </cfRule>
  </conditionalFormatting>
  <conditionalFormatting sqref="V39">
    <cfRule type="containsText" dxfId="3107" priority="81" operator="containsText" text="nicht i.O.">
      <formula>NOT(ISERROR(SEARCH("nicht i.O.",V39)))</formula>
    </cfRule>
    <cfRule type="containsText" dxfId="3106" priority="82" operator="containsText" text="in Abklärung">
      <formula>NOT(ISERROR(SEARCH("in Abklärung",V39)))</formula>
    </cfRule>
    <cfRule type="containsText" dxfId="3105" priority="83" operator="containsText" text="i.O.">
      <formula>NOT(ISERROR(SEARCH("i.O.",V39)))</formula>
    </cfRule>
    <cfRule type="containsText" dxfId="3104" priority="84" operator="containsText" text="korrigiert">
      <formula>NOT(ISERROR(SEARCH("korrigiert",V39)))</formula>
    </cfRule>
  </conditionalFormatting>
  <conditionalFormatting sqref="X40:X45">
    <cfRule type="containsText" dxfId="3103" priority="77" operator="containsText" text="nicht i.O.">
      <formula>NOT(ISERROR(SEARCH("nicht i.O.",X40)))</formula>
    </cfRule>
    <cfRule type="containsText" dxfId="3102" priority="78" operator="containsText" text="in Abklärung">
      <formula>NOT(ISERROR(SEARCH("in Abklärung",X40)))</formula>
    </cfRule>
    <cfRule type="containsText" dxfId="3101" priority="79" operator="containsText" text="i.O.">
      <formula>NOT(ISERROR(SEARCH("i.O.",X40)))</formula>
    </cfRule>
    <cfRule type="containsText" dxfId="3100" priority="80" operator="containsText" text="korrigiert">
      <formula>NOT(ISERROR(SEARCH("korrigiert",X40)))</formula>
    </cfRule>
  </conditionalFormatting>
  <conditionalFormatting sqref="V40:V45">
    <cfRule type="containsText" dxfId="3099" priority="73" operator="containsText" text="nicht i.O.">
      <formula>NOT(ISERROR(SEARCH("nicht i.O.",V40)))</formula>
    </cfRule>
    <cfRule type="containsText" dxfId="3098" priority="74" operator="containsText" text="in Abklärung">
      <formula>NOT(ISERROR(SEARCH("in Abklärung",V40)))</formula>
    </cfRule>
    <cfRule type="containsText" dxfId="3097" priority="75" operator="containsText" text="i.O.">
      <formula>NOT(ISERROR(SEARCH("i.O.",V40)))</formula>
    </cfRule>
    <cfRule type="containsText" dxfId="3096" priority="76" operator="containsText" text="korrigiert">
      <formula>NOT(ISERROR(SEARCH("korrigiert",V40)))</formula>
    </cfRule>
  </conditionalFormatting>
  <conditionalFormatting sqref="X48">
    <cfRule type="containsText" dxfId="3095" priority="69" operator="containsText" text="nicht i.O.">
      <formula>NOT(ISERROR(SEARCH("nicht i.O.",X48)))</formula>
    </cfRule>
    <cfRule type="containsText" dxfId="3094" priority="70" operator="containsText" text="in Abklärung">
      <formula>NOT(ISERROR(SEARCH("in Abklärung",X48)))</formula>
    </cfRule>
    <cfRule type="containsText" dxfId="3093" priority="71" operator="containsText" text="i.O.">
      <formula>NOT(ISERROR(SEARCH("i.O.",X48)))</formula>
    </cfRule>
    <cfRule type="containsText" dxfId="3092" priority="72" operator="containsText" text="korrigiert">
      <formula>NOT(ISERROR(SEARCH("korrigiert",X48)))</formula>
    </cfRule>
  </conditionalFormatting>
  <conditionalFormatting sqref="V48">
    <cfRule type="containsText" dxfId="3091" priority="65" operator="containsText" text="nicht i.O.">
      <formula>NOT(ISERROR(SEARCH("nicht i.O.",V48)))</formula>
    </cfRule>
    <cfRule type="containsText" dxfId="3090" priority="66" operator="containsText" text="in Abklärung">
      <formula>NOT(ISERROR(SEARCH("in Abklärung",V48)))</formula>
    </cfRule>
    <cfRule type="containsText" dxfId="3089" priority="67" operator="containsText" text="i.O.">
      <formula>NOT(ISERROR(SEARCH("i.O.",V48)))</formula>
    </cfRule>
    <cfRule type="containsText" dxfId="3088" priority="68" operator="containsText" text="korrigiert">
      <formula>NOT(ISERROR(SEARCH("korrigiert",V48)))</formula>
    </cfRule>
  </conditionalFormatting>
  <conditionalFormatting sqref="X49:X53">
    <cfRule type="containsText" dxfId="3087" priority="61" operator="containsText" text="nicht i.O.">
      <formula>NOT(ISERROR(SEARCH("nicht i.O.",X49)))</formula>
    </cfRule>
    <cfRule type="containsText" dxfId="3086" priority="62" operator="containsText" text="in Abklärung">
      <formula>NOT(ISERROR(SEARCH("in Abklärung",X49)))</formula>
    </cfRule>
    <cfRule type="containsText" dxfId="3085" priority="63" operator="containsText" text="i.O.">
      <formula>NOT(ISERROR(SEARCH("i.O.",X49)))</formula>
    </cfRule>
    <cfRule type="containsText" dxfId="3084" priority="64" operator="containsText" text="korrigiert">
      <formula>NOT(ISERROR(SEARCH("korrigiert",X49)))</formula>
    </cfRule>
  </conditionalFormatting>
  <conditionalFormatting sqref="V49:V53">
    <cfRule type="containsText" dxfId="3083" priority="57" operator="containsText" text="nicht i.O.">
      <formula>NOT(ISERROR(SEARCH("nicht i.O.",V49)))</formula>
    </cfRule>
    <cfRule type="containsText" dxfId="3082" priority="58" operator="containsText" text="in Abklärung">
      <formula>NOT(ISERROR(SEARCH("in Abklärung",V49)))</formula>
    </cfRule>
    <cfRule type="containsText" dxfId="3081" priority="59" operator="containsText" text="i.O.">
      <formula>NOT(ISERROR(SEARCH("i.O.",V49)))</formula>
    </cfRule>
    <cfRule type="containsText" dxfId="3080" priority="60" operator="containsText" text="korrigiert">
      <formula>NOT(ISERROR(SEARCH("korrigiert",V49)))</formula>
    </cfRule>
  </conditionalFormatting>
  <conditionalFormatting sqref="X56:X59">
    <cfRule type="containsText" dxfId="3079" priority="53" operator="containsText" text="nicht i.O.">
      <formula>NOT(ISERROR(SEARCH("nicht i.O.",X56)))</formula>
    </cfRule>
    <cfRule type="containsText" dxfId="3078" priority="54" operator="containsText" text="in Abklärung">
      <formula>NOT(ISERROR(SEARCH("in Abklärung",X56)))</formula>
    </cfRule>
    <cfRule type="containsText" dxfId="3077" priority="55" operator="containsText" text="i.O.">
      <formula>NOT(ISERROR(SEARCH("i.O.",X56)))</formula>
    </cfRule>
    <cfRule type="containsText" dxfId="3076" priority="56" operator="containsText" text="korrigiert">
      <formula>NOT(ISERROR(SEARCH("korrigiert",X56)))</formula>
    </cfRule>
  </conditionalFormatting>
  <conditionalFormatting sqref="V56:V59">
    <cfRule type="containsText" dxfId="3075" priority="49" operator="containsText" text="nicht i.O.">
      <formula>NOT(ISERROR(SEARCH("nicht i.O.",V56)))</formula>
    </cfRule>
    <cfRule type="containsText" dxfId="3074" priority="50" operator="containsText" text="in Abklärung">
      <formula>NOT(ISERROR(SEARCH("in Abklärung",V56)))</formula>
    </cfRule>
    <cfRule type="containsText" dxfId="3073" priority="51" operator="containsText" text="i.O.">
      <formula>NOT(ISERROR(SEARCH("i.O.",V56)))</formula>
    </cfRule>
    <cfRule type="containsText" dxfId="3072" priority="52" operator="containsText" text="korrigiert">
      <formula>NOT(ISERROR(SEARCH("korrigiert",V56)))</formula>
    </cfRule>
  </conditionalFormatting>
  <conditionalFormatting sqref="X62:X74">
    <cfRule type="containsText" dxfId="3071" priority="45" operator="containsText" text="nicht i.O.">
      <formula>NOT(ISERROR(SEARCH("nicht i.O.",X62)))</formula>
    </cfRule>
    <cfRule type="containsText" dxfId="3070" priority="46" operator="containsText" text="in Abklärung">
      <formula>NOT(ISERROR(SEARCH("in Abklärung",X62)))</formula>
    </cfRule>
    <cfRule type="containsText" dxfId="3069" priority="47" operator="containsText" text="i.O.">
      <formula>NOT(ISERROR(SEARCH("i.O.",X62)))</formula>
    </cfRule>
    <cfRule type="containsText" dxfId="3068" priority="48" operator="containsText" text="korrigiert">
      <formula>NOT(ISERROR(SEARCH("korrigiert",X62)))</formula>
    </cfRule>
  </conditionalFormatting>
  <conditionalFormatting sqref="V62:V74">
    <cfRule type="containsText" dxfId="3067" priority="41" operator="containsText" text="nicht i.O.">
      <formula>NOT(ISERROR(SEARCH("nicht i.O.",V62)))</formula>
    </cfRule>
    <cfRule type="containsText" dxfId="3066" priority="42" operator="containsText" text="in Abklärung">
      <formula>NOT(ISERROR(SEARCH("in Abklärung",V62)))</formula>
    </cfRule>
    <cfRule type="containsText" dxfId="3065" priority="43" operator="containsText" text="i.O.">
      <formula>NOT(ISERROR(SEARCH("i.O.",V62)))</formula>
    </cfRule>
    <cfRule type="containsText" dxfId="3064" priority="44" operator="containsText" text="korrigiert">
      <formula>NOT(ISERROR(SEARCH("korrigiert",V62)))</formula>
    </cfRule>
  </conditionalFormatting>
  <conditionalFormatting sqref="X77:X83">
    <cfRule type="containsText" dxfId="3063" priority="37" operator="containsText" text="nicht i.O.">
      <formula>NOT(ISERROR(SEARCH("nicht i.O.",X77)))</formula>
    </cfRule>
    <cfRule type="containsText" dxfId="3062" priority="38" operator="containsText" text="in Abklärung">
      <formula>NOT(ISERROR(SEARCH("in Abklärung",X77)))</formula>
    </cfRule>
    <cfRule type="containsText" dxfId="3061" priority="39" operator="containsText" text="i.O.">
      <formula>NOT(ISERROR(SEARCH("i.O.",X77)))</formula>
    </cfRule>
    <cfRule type="containsText" dxfId="3060" priority="40" operator="containsText" text="korrigiert">
      <formula>NOT(ISERROR(SEARCH("korrigiert",X77)))</formula>
    </cfRule>
  </conditionalFormatting>
  <conditionalFormatting sqref="V77:V83">
    <cfRule type="containsText" dxfId="3059" priority="33" operator="containsText" text="nicht i.O.">
      <formula>NOT(ISERROR(SEARCH("nicht i.O.",V77)))</formula>
    </cfRule>
    <cfRule type="containsText" dxfId="3058" priority="34" operator="containsText" text="in Abklärung">
      <formula>NOT(ISERROR(SEARCH("in Abklärung",V77)))</formula>
    </cfRule>
    <cfRule type="containsText" dxfId="3057" priority="35" operator="containsText" text="i.O.">
      <formula>NOT(ISERROR(SEARCH("i.O.",V77)))</formula>
    </cfRule>
    <cfRule type="containsText" dxfId="3056" priority="36" operator="containsText" text="korrigiert">
      <formula>NOT(ISERROR(SEARCH("korrigiert",V77)))</formula>
    </cfRule>
  </conditionalFormatting>
  <conditionalFormatting sqref="X87">
    <cfRule type="containsText" dxfId="3055" priority="29" operator="containsText" text="nicht i.O.">
      <formula>NOT(ISERROR(SEARCH("nicht i.O.",X87)))</formula>
    </cfRule>
    <cfRule type="containsText" dxfId="3054" priority="30" operator="containsText" text="in Abklärung">
      <formula>NOT(ISERROR(SEARCH("in Abklärung",X87)))</formula>
    </cfRule>
    <cfRule type="containsText" dxfId="3053" priority="31" operator="containsText" text="i.O.">
      <formula>NOT(ISERROR(SEARCH("i.O.",X87)))</formula>
    </cfRule>
    <cfRule type="containsText" dxfId="3052" priority="32" operator="containsText" text="korrigiert">
      <formula>NOT(ISERROR(SEARCH("korrigiert",X87)))</formula>
    </cfRule>
  </conditionalFormatting>
  <conditionalFormatting sqref="V87">
    <cfRule type="containsText" dxfId="3051" priority="25" operator="containsText" text="nicht i.O.">
      <formula>NOT(ISERROR(SEARCH("nicht i.O.",V87)))</formula>
    </cfRule>
    <cfRule type="containsText" dxfId="3050" priority="26" operator="containsText" text="in Abklärung">
      <formula>NOT(ISERROR(SEARCH("in Abklärung",V87)))</formula>
    </cfRule>
    <cfRule type="containsText" dxfId="3049" priority="27" operator="containsText" text="i.O.">
      <formula>NOT(ISERROR(SEARCH("i.O.",V87)))</formula>
    </cfRule>
    <cfRule type="containsText" dxfId="3048" priority="28" operator="containsText" text="korrigiert">
      <formula>NOT(ISERROR(SEARCH("korrigiert",V87)))</formula>
    </cfRule>
  </conditionalFormatting>
  <conditionalFormatting sqref="X90:X96">
    <cfRule type="containsText" dxfId="3047" priority="21" operator="containsText" text="nicht i.O.">
      <formula>NOT(ISERROR(SEARCH("nicht i.O.",X90)))</formula>
    </cfRule>
    <cfRule type="containsText" dxfId="3046" priority="22" operator="containsText" text="in Abklärung">
      <formula>NOT(ISERROR(SEARCH("in Abklärung",X90)))</formula>
    </cfRule>
    <cfRule type="containsText" dxfId="3045" priority="23" operator="containsText" text="i.O.">
      <formula>NOT(ISERROR(SEARCH("i.O.",X90)))</formula>
    </cfRule>
    <cfRule type="containsText" dxfId="3044" priority="24" operator="containsText" text="korrigiert">
      <formula>NOT(ISERROR(SEARCH("korrigiert",X90)))</formula>
    </cfRule>
  </conditionalFormatting>
  <conditionalFormatting sqref="V90:V96">
    <cfRule type="containsText" dxfId="3043" priority="17" operator="containsText" text="nicht i.O.">
      <formula>NOT(ISERROR(SEARCH("nicht i.O.",V90)))</formula>
    </cfRule>
    <cfRule type="containsText" dxfId="3042" priority="18" operator="containsText" text="in Abklärung">
      <formula>NOT(ISERROR(SEARCH("in Abklärung",V90)))</formula>
    </cfRule>
    <cfRule type="containsText" dxfId="3041" priority="19" operator="containsText" text="i.O.">
      <formula>NOT(ISERROR(SEARCH("i.O.",V90)))</formula>
    </cfRule>
    <cfRule type="containsText" dxfId="3040" priority="20" operator="containsText" text="korrigiert">
      <formula>NOT(ISERROR(SEARCH("korrigiert",V90)))</formula>
    </cfRule>
  </conditionalFormatting>
  <conditionalFormatting sqref="X98">
    <cfRule type="containsText" dxfId="3039" priority="13" operator="containsText" text="nicht i.O.">
      <formula>NOT(ISERROR(SEARCH("nicht i.O.",X98)))</formula>
    </cfRule>
    <cfRule type="containsText" dxfId="3038" priority="14" operator="containsText" text="in Abklärung">
      <formula>NOT(ISERROR(SEARCH("in Abklärung",X98)))</formula>
    </cfRule>
    <cfRule type="containsText" dxfId="3037" priority="15" operator="containsText" text="i.O.">
      <formula>NOT(ISERROR(SEARCH("i.O.",X98)))</formula>
    </cfRule>
    <cfRule type="containsText" dxfId="3036" priority="16" operator="containsText" text="korrigiert">
      <formula>NOT(ISERROR(SEARCH("korrigiert",X98)))</formula>
    </cfRule>
  </conditionalFormatting>
  <conditionalFormatting sqref="V98">
    <cfRule type="containsText" dxfId="3035" priority="9" operator="containsText" text="nicht i.O.">
      <formula>NOT(ISERROR(SEARCH("nicht i.O.",V98)))</formula>
    </cfRule>
    <cfRule type="containsText" dxfId="3034" priority="10" operator="containsText" text="in Abklärung">
      <formula>NOT(ISERROR(SEARCH("in Abklärung",V98)))</formula>
    </cfRule>
    <cfRule type="containsText" dxfId="3033" priority="11" operator="containsText" text="i.O.">
      <formula>NOT(ISERROR(SEARCH("i.O.",V98)))</formula>
    </cfRule>
    <cfRule type="containsText" dxfId="3032" priority="12" operator="containsText" text="korrigiert">
      <formula>NOT(ISERROR(SEARCH("korrigiert",V98)))</formula>
    </cfRule>
  </conditionalFormatting>
  <conditionalFormatting sqref="X100">
    <cfRule type="containsText" dxfId="3031" priority="5" operator="containsText" text="nicht i.O.">
      <formula>NOT(ISERROR(SEARCH("nicht i.O.",X100)))</formula>
    </cfRule>
    <cfRule type="containsText" dxfId="3030" priority="6" operator="containsText" text="in Abklärung">
      <formula>NOT(ISERROR(SEARCH("in Abklärung",X100)))</formula>
    </cfRule>
    <cfRule type="containsText" dxfId="3029" priority="7" operator="containsText" text="i.O.">
      <formula>NOT(ISERROR(SEARCH("i.O.",X100)))</formula>
    </cfRule>
    <cfRule type="containsText" dxfId="3028" priority="8" operator="containsText" text="korrigiert">
      <formula>NOT(ISERROR(SEARCH("korrigiert",X100)))</formula>
    </cfRule>
  </conditionalFormatting>
  <conditionalFormatting sqref="V100">
    <cfRule type="containsText" dxfId="3027" priority="1" operator="containsText" text="nicht i.O.">
      <formula>NOT(ISERROR(SEARCH("nicht i.O.",V100)))</formula>
    </cfRule>
    <cfRule type="containsText" dxfId="3026" priority="2" operator="containsText" text="in Abklärung">
      <formula>NOT(ISERROR(SEARCH("in Abklärung",V100)))</formula>
    </cfRule>
    <cfRule type="containsText" dxfId="3025" priority="3" operator="containsText" text="i.O.">
      <formula>NOT(ISERROR(SEARCH("i.O.",V100)))</formula>
    </cfRule>
    <cfRule type="containsText" dxfId="3024" priority="4" operator="containsText" text="korrigiert">
      <formula>NOT(ISERROR(SEARCH("korrigiert",V100)))</formula>
    </cfRule>
  </conditionalFormatting>
  <dataValidations count="5">
    <dataValidation type="date" operator="lessThan" allowBlank="1" showInputMessage="1" showErrorMessage="1" sqref="D21" xr:uid="{2D95A6A5-3D61-4A72-AE1A-8BD682CB8D41}">
      <formula1>44197</formula1>
    </dataValidation>
    <dataValidation type="list" allowBlank="1" showInputMessage="1" showErrorMessage="1" sqref="X16:X17 X13 X101" xr:uid="{5AA28175-D597-4FAF-9360-59D9B250818B}">
      <formula1>"',i.O.,in Abklärung,nicht i.O.,korrigiert"</formula1>
    </dataValidation>
    <dataValidation type="date" operator="greaterThan" allowBlank="1" showInputMessage="1" showErrorMessage="1" sqref="D44:G44" xr:uid="{BE6EF2A6-780E-4DDD-9A74-BEC1C8054367}">
      <formula1>42370</formula1>
    </dataValidation>
    <dataValidation type="date" operator="greaterThan" allowBlank="1" showInputMessage="1" showErrorMessage="1" sqref="D22:G22" xr:uid="{5BEB8FD1-3FC8-4A28-A23A-2A9F5F7756AC}">
      <formula1>D21</formula1>
    </dataValidation>
    <dataValidation type="date" operator="lessThan" allowBlank="1" showInputMessage="1" showErrorMessage="1" sqref="E21:G21" xr:uid="{7A7EE12A-5606-4572-BDAA-6971BF7FC3CF}">
      <formula1>43101</formula1>
    </dataValidation>
  </dataValidations>
  <hyperlinks>
    <hyperlink ref="L80:P80" r:id="rId1" display="download" xr:uid="{0B21E025-1811-4A2B-A304-079C51678CD1}"/>
    <hyperlink ref="H74:L74" r:id="rId2" display="download" xr:uid="{C5ABE3BD-668A-4B8E-BA86-43A91223181B}"/>
  </hyperlinks>
  <pageMargins left="0.70866141732283472" right="0.70866141732283472" top="0.78740157480314965" bottom="0.78740157480314965" header="0.31496062992125984" footer="0.31496062992125984"/>
  <pageSetup paperSize="8" scale="67" fitToHeight="0" orientation="landscape" r:id="rId3"/>
  <headerFooter>
    <oddHeader>&amp;LBFE-MP&amp;C &amp;A&amp;R&amp;D</oddHeader>
    <oddFooter>&amp;L&amp;F, &amp;T&amp;RS. &amp;P / &amp;N</oddFooter>
  </headerFooter>
  <drawing r:id="rId4"/>
  <legacyDrawing r:id="rId5"/>
  <controls>
    <mc:AlternateContent xmlns:mc="http://schemas.openxmlformats.org/markup-compatibility/2006">
      <mc:Choice Requires="x14">
        <control shapeId="106498" r:id="rId6" name="CheckBox2">
          <controlPr locked="0" defaultSize="0" autoLine="0" r:id="rId7">
            <anchor moveWithCells="1">
              <from>
                <xdr:col>2</xdr:col>
                <xdr:colOff>236220</xdr:colOff>
                <xdr:row>4</xdr:row>
                <xdr:rowOff>106680</xdr:rowOff>
              </from>
              <to>
                <xdr:col>2</xdr:col>
                <xdr:colOff>403860</xdr:colOff>
                <xdr:row>4</xdr:row>
                <xdr:rowOff>297180</xdr:rowOff>
              </to>
            </anchor>
          </controlPr>
        </control>
      </mc:Choice>
      <mc:Fallback>
        <control shapeId="106498" r:id="rId6" name="CheckBox2"/>
      </mc:Fallback>
    </mc:AlternateContent>
    <mc:AlternateContent xmlns:mc="http://schemas.openxmlformats.org/markup-compatibility/2006">
      <mc:Choice Requires="x14">
        <control shapeId="106497" r:id="rId8" name="CheckBox1">
          <controlPr locked="0" defaultSize="0" autoLine="0" r:id="rId9">
            <anchor moveWithCells="1">
              <from>
                <xdr:col>11</xdr:col>
                <xdr:colOff>304800</xdr:colOff>
                <xdr:row>14</xdr:row>
                <xdr:rowOff>45720</xdr:rowOff>
              </from>
              <to>
                <xdr:col>11</xdr:col>
                <xdr:colOff>464820</xdr:colOff>
                <xdr:row>14</xdr:row>
                <xdr:rowOff>198120</xdr:rowOff>
              </to>
            </anchor>
          </controlPr>
        </control>
      </mc:Choice>
      <mc:Fallback>
        <control shapeId="106497" r:id="rId8" name="CheckBox1"/>
      </mc:Fallback>
    </mc:AlternateContent>
  </controls>
  <extLst>
    <ext xmlns:x14="http://schemas.microsoft.com/office/spreadsheetml/2009/9/main" uri="{CCE6A557-97BC-4b89-ADB6-D9C93CAAB3DF}">
      <x14:dataValidations xmlns:xm="http://schemas.microsoft.com/office/excel/2006/main" count="13">
        <x14:dataValidation type="list" allowBlank="1" showInputMessage="1" showErrorMessage="1" xr:uid="{BFE4E2A1-A6F0-4BC6-829D-A02FC3D4606E}">
          <x14:formula1>
            <xm:f>OFFSET(Dropdown!$AS$7:$AU$19,0,'Allg. Informationen'!$B$4-1,4,1)</xm:f>
          </x14:formula1>
          <xm:sqref>X18:X24 X26 X31:X32 X34:X35 X38:X45 X48:X53 X56:X59 X100 X77:X83 X87 X90:X96 X98 X62:X74</xm:sqref>
        </x14:dataValidation>
        <x14:dataValidation type="list" allowBlank="1" showInputMessage="1" showErrorMessage="1" xr:uid="{639A50AF-EA12-42B6-9E89-3C9B8A8539B9}">
          <x14:formula1>
            <xm:f>OFFSET(Dropdown!$AP$7:$AR$19,0,'Allg. Informationen'!$B$4-1,3,1)</xm:f>
          </x14:formula1>
          <xm:sqref>V13:V15 V18:V24 V26 V31:V32 V34:V35 V38:V45 V48:V53 V56:V59 V100 V77:V83 V87 V90:V96 V98 V62:V74</xm:sqref>
        </x14:dataValidation>
        <x14:dataValidation type="list" allowBlank="1" showInputMessage="1" showErrorMessage="1" xr:uid="{FAFB12F7-680D-497D-A715-34BB290538CB}">
          <x14:formula1>
            <xm:f>OFFSET(Dropdown!$P$7:$R$10,0,'Allg. Informationen'!$B$4-1,4,1)</xm:f>
          </x14:formula1>
          <xm:sqref>D77</xm:sqref>
        </x14:dataValidation>
        <x14:dataValidation type="list" allowBlank="1" showInputMessage="1" showErrorMessage="1" xr:uid="{2EB1C15C-9F61-428F-815A-88F3DC519EDD}">
          <x14:formula1>
            <xm:f>OFFSET(Dropdown!$D$7:$F$8,0,'Allg. Informationen'!$B$4-1,2,1)</xm:f>
          </x14:formula1>
          <xm:sqref>H50:Q50 H56:Q56</xm:sqref>
        </x14:dataValidation>
        <x14:dataValidation type="list" allowBlank="1" showInputMessage="1" showErrorMessage="1" xr:uid="{7E0E333E-7027-4ED4-A82A-BFE4B9A622E6}">
          <x14:formula1>
            <xm:f>OFFSET(Dropdown!$M$7:$O$11,0,'Allg. Informationen'!$B$4-1,5,1)</xm:f>
          </x14:formula1>
          <xm:sqref>D45</xm:sqref>
        </x14:dataValidation>
        <x14:dataValidation type="list" allowBlank="1" showInputMessage="1" showErrorMessage="1" xr:uid="{7425704F-469B-41E1-AF24-BB5CD1ED7EA9}">
          <x14:formula1>
            <xm:f>OFFSET(Dropdown!$A$7:$C$9,0,'Allg. Informationen'!$B$4-1,3,1)</xm:f>
          </x14:formula1>
          <xm:sqref>D42</xm:sqref>
        </x14:dataValidation>
        <x14:dataValidation type="list" allowBlank="1" showInputMessage="1" showErrorMessage="1" xr:uid="{7F031CE8-ECB5-4AA9-8C77-C6AEFA454EAA}">
          <x14:formula1>
            <xm:f>OFFSET(Dropdown!$G$7:$I$11,0,'Allg. Informationen'!$B$4-1,5,1)</xm:f>
          </x14:formula1>
          <xm:sqref>D20</xm:sqref>
        </x14:dataValidation>
        <x14:dataValidation type="list" allowBlank="1" showInputMessage="1" showErrorMessage="1" xr:uid="{D7C8130C-F361-4009-B6F4-E3038F36047C}">
          <x14:formula1>
            <xm:f>Dropdown!$AP$7:$AP$9</xm:f>
          </x14:formula1>
          <xm:sqref>V84:V86 V33 V54:V55 V36:V37 V25 V27:V30 V97 V99 V101:V102</xm:sqref>
        </x14:dataValidation>
        <x14:dataValidation type="list" allowBlank="1" showInputMessage="1" showErrorMessage="1" xr:uid="{CD006245-4599-4DD9-A29C-F4E76650535D}">
          <x14:formula1>
            <xm:f>Dropdown!$P$7:$P$10</xm:f>
          </x14:formula1>
          <xm:sqref>E77:K77</xm:sqref>
        </x14:dataValidation>
        <x14:dataValidation type="list" allowBlank="1" showInputMessage="1" showErrorMessage="1" xr:uid="{4DD3287E-1795-4A87-9EED-AA91DA45D6F9}">
          <x14:formula1>
            <xm:f>Dropdown!$G$7:$G$11</xm:f>
          </x14:formula1>
          <xm:sqref>E20:G20</xm:sqref>
        </x14:dataValidation>
        <x14:dataValidation type="list" allowBlank="1" showInputMessage="1" showErrorMessage="1" xr:uid="{93EDFB7F-88CD-4C9C-BDDC-0BEE00589D93}">
          <x14:formula1>
            <xm:f>Dropdown!$A$7:$A$9</xm:f>
          </x14:formula1>
          <xm:sqref>E42:G42</xm:sqref>
        </x14:dataValidation>
        <x14:dataValidation type="list" allowBlank="1" showInputMessage="1" showErrorMessage="1" xr:uid="{05C8F5F8-F2A4-4A06-8A78-6820D5B3F70E}">
          <x14:formula1>
            <xm:f>Dropdown!$M$7:$M$11</xm:f>
          </x14:formula1>
          <xm:sqref>E45:G45</xm:sqref>
        </x14:dataValidation>
        <x14:dataValidation type="list" allowBlank="1" showInputMessage="1" showErrorMessage="1" xr:uid="{2E58663F-5FAB-408F-A6E4-057AFE944B2C}">
          <x14:formula1>
            <xm:f>Dropdown!$AI$6:$AI$136</xm:f>
          </x14:formula1>
          <xm:sqref>B14</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FDE9F4-6239-4699-8628-5A99216F2F2E}">
  <sheetPr codeName="Tabelle14">
    <tabColor theme="7" tint="0.39997558519241921"/>
    <pageSetUpPr fitToPage="1"/>
  </sheetPr>
  <dimension ref="A1:AC131"/>
  <sheetViews>
    <sheetView workbookViewId="0">
      <selection activeCell="C5" sqref="C5"/>
    </sheetView>
  </sheetViews>
  <sheetFormatPr baseColWidth="10" defaultColWidth="11.44140625" defaultRowHeight="13.2" outlineLevelCol="1" x14ac:dyDescent="0.25"/>
  <cols>
    <col min="1" max="1" width="11" style="466" customWidth="1"/>
    <col min="2" max="2" width="40.5546875" style="31" customWidth="1"/>
    <col min="3" max="3" width="10.5546875" style="31" customWidth="1"/>
    <col min="4" max="4" width="18.5546875" style="31" customWidth="1"/>
    <col min="5" max="7" width="18.5546875" style="31" hidden="1" customWidth="1"/>
    <col min="8" max="9" width="13.109375" style="31" customWidth="1"/>
    <col min="10" max="10" width="13.33203125" style="466" customWidth="1"/>
    <col min="11" max="11" width="13.5546875" style="466" customWidth="1"/>
    <col min="12" max="14" width="11.88671875" style="466" customWidth="1"/>
    <col min="15" max="15" width="13" style="466" customWidth="1"/>
    <col min="16" max="17" width="11.88671875" style="466" customWidth="1"/>
    <col min="18" max="18" width="12.5546875" style="466" customWidth="1"/>
    <col min="19" max="19" width="14.88671875" style="466" customWidth="1"/>
    <col min="20" max="20" width="11.5546875" style="466" customWidth="1"/>
    <col min="21" max="21" width="16.44140625" style="466" customWidth="1"/>
    <col min="22" max="22" width="16.44140625" style="531" hidden="1" customWidth="1" outlineLevel="1"/>
    <col min="23" max="23" width="16.44140625" style="466" hidden="1" customWidth="1" outlineLevel="1"/>
    <col min="24" max="24" width="11.44140625" style="466" hidden="1" customWidth="1" outlineLevel="1"/>
    <col min="25" max="25" width="23.5546875" style="466" hidden="1" customWidth="1" outlineLevel="1"/>
    <col min="26" max="26" width="5.5546875" style="466" customWidth="1" collapsed="1"/>
    <col min="27" max="27" width="8.5546875" style="466" hidden="1" customWidth="1"/>
    <col min="28" max="16384" width="11.44140625" style="466"/>
  </cols>
  <sheetData>
    <row r="1" spans="1:29" ht="21" x14ac:dyDescent="0.4">
      <c r="A1" s="490" t="str">
        <f>VLOOKUP(D13,Dropdown!$AI$6:$AI$136,1,FALSE)</f>
        <v>Bitte auswählen, Prière de sélectionner, Prego selezionare</v>
      </c>
      <c r="B1" s="48"/>
      <c r="C1" s="488"/>
      <c r="D1" s="489"/>
      <c r="E1" s="48"/>
      <c r="F1" s="48"/>
      <c r="G1" s="48"/>
      <c r="H1" s="48"/>
      <c r="I1" s="48"/>
      <c r="J1" s="59"/>
      <c r="K1" s="59"/>
      <c r="L1" s="59"/>
      <c r="M1" s="59"/>
      <c r="N1" s="59"/>
      <c r="O1" s="59"/>
      <c r="P1" s="59"/>
      <c r="Q1" s="59"/>
      <c r="R1" s="59"/>
      <c r="S1" s="59"/>
      <c r="T1" s="59"/>
      <c r="U1" s="59"/>
      <c r="V1" s="59"/>
      <c r="W1" s="59"/>
      <c r="X1" s="59"/>
      <c r="Y1" s="59"/>
    </row>
    <row r="2" spans="1:29" s="531" customFormat="1" ht="15.6" x14ac:dyDescent="0.3">
      <c r="A2" s="530" t="str">
        <f ca="1">IF(D17="",IF(D13=Dropdown!$AI$6,CONCATENATE(OFFSET(Sprachen!A369,0,'Allg. Informationen'!$B$4-1,1,1),_xlfn.SHEET()-9),VLOOKUP($D$13,Dropdown!$AI$6:$AJ$136,2,FALSE)),D17)</f>
        <v>KW5</v>
      </c>
      <c r="B2" s="177" t="str">
        <f ca="1">CONCATENATE(Gesuchsteller!$A$4,": ",Gesuchsteller!$B$4)</f>
        <v>Gesuchsnummer: MP.24.xxx</v>
      </c>
      <c r="C2" s="10"/>
      <c r="E2" s="47"/>
      <c r="F2" s="47"/>
      <c r="G2" s="47"/>
      <c r="H2" s="120"/>
      <c r="J2" s="120"/>
      <c r="K2" s="120"/>
      <c r="L2" s="120"/>
      <c r="M2" s="120"/>
      <c r="N2" s="120"/>
      <c r="O2" s="120"/>
      <c r="P2" s="120"/>
      <c r="Q2" s="47"/>
      <c r="R2" s="120"/>
      <c r="U2" s="532"/>
      <c r="V2" s="532"/>
      <c r="W2" s="532"/>
    </row>
    <row r="3" spans="1:29" s="531" customFormat="1" ht="15.6" x14ac:dyDescent="0.3">
      <c r="A3" s="530"/>
      <c r="B3" s="10"/>
      <c r="C3" s="10"/>
      <c r="E3" s="47"/>
      <c r="F3" s="47"/>
      <c r="G3" s="47"/>
      <c r="H3" s="120"/>
      <c r="I3" s="630"/>
      <c r="J3" s="120"/>
      <c r="K3" s="120"/>
      <c r="L3" s="120"/>
      <c r="M3" s="120"/>
      <c r="N3" s="120"/>
      <c r="O3" s="120"/>
      <c r="P3" s="120"/>
      <c r="Q3" s="47"/>
      <c r="R3" s="120"/>
      <c r="U3" s="532"/>
      <c r="V3" s="532"/>
      <c r="W3" s="532"/>
    </row>
    <row r="4" spans="1:29" s="531" customFormat="1" ht="17.399999999999999" x14ac:dyDescent="0.3">
      <c r="A4" s="133" t="str">
        <f ca="1">OFFSET(Sprachen!A351,0,'Allg. Informationen'!$B$4-1,1,1)</f>
        <v>i. Vollmacht und Auskunftsberechtigung</v>
      </c>
      <c r="C4" s="131"/>
      <c r="E4" s="347"/>
      <c r="F4" s="398"/>
      <c r="G4" s="348"/>
    </row>
    <row r="5" spans="1:29" s="531" customFormat="1" ht="30.75" customHeight="1" x14ac:dyDescent="0.25">
      <c r="B5" s="655" t="str">
        <f ca="1">OFFSET(Sprachen!A352,0,'Allg. Informationen'!$B$4-1,1,1)</f>
        <v>Gesuchsteller ist Kraftwerksbevollmächtigter</v>
      </c>
      <c r="C5" s="601"/>
      <c r="D5" s="533" t="s">
        <v>1706</v>
      </c>
      <c r="H5" s="886" t="str">
        <f ca="1">OFFSET(Sprachen!A356,0,'Allg. Informationen'!$B$4-1,1,1)</f>
        <v>Falls Gesuchsteller nicht kraftwerksbevollmächtigt ist, aber am Kraftwerk beteiligt ist, bitte Kästchen in Zelle C5 nicht ankreuzen. Die kraftwerkspezifischen Daten werden automatisch vom Kraftwerksbevollmächtigten während der Gesuchsprüfung übernommen</v>
      </c>
      <c r="I5" s="886"/>
      <c r="J5" s="886"/>
      <c r="K5" s="886"/>
      <c r="L5" s="886"/>
      <c r="M5" s="886"/>
      <c r="N5" s="886"/>
      <c r="O5" s="886"/>
      <c r="P5" s="886"/>
      <c r="Q5" s="886"/>
      <c r="R5" s="886"/>
      <c r="S5" s="886"/>
      <c r="T5" s="886"/>
      <c r="U5" s="886"/>
    </row>
    <row r="6" spans="1:29" s="531" customFormat="1" ht="18" customHeight="1" x14ac:dyDescent="0.25">
      <c r="B6" s="806" t="str">
        <f ca="1">OFFSET(Sprachen!A353,0,'Allg. Informationen'!$B$4-1,1,1)</f>
        <v>Auskunftsberechtigte Person zu diesem KW</v>
      </c>
      <c r="C6" s="806"/>
      <c r="D6" s="888" t="str">
        <f ca="1">OFFSET(Sprachen!A357,0,'Allg. Informationen'!$B$4-1,1,1)</f>
        <v>Name</v>
      </c>
      <c r="H6" s="887"/>
      <c r="I6" s="887"/>
      <c r="J6" s="887"/>
      <c r="K6" s="889" t="str">
        <f ca="1">OFFSET(Sprachen!A358,0,'Allg. Informationen'!$B$4-1,1,1)</f>
        <v>Organisation</v>
      </c>
      <c r="L6" s="887"/>
      <c r="M6" s="887"/>
      <c r="N6" s="887"/>
      <c r="O6" s="889" t="str">
        <f ca="1">OFFSET(Sprachen!A359,0,'Allg. Informationen'!$B$4-1,1,1)</f>
        <v>Email</v>
      </c>
      <c r="P6" s="887"/>
      <c r="Q6" s="887"/>
      <c r="R6" s="887"/>
      <c r="S6" s="890" t="str">
        <f ca="1">OFFSET(Sprachen!A360,0,'Allg. Informationen'!$B$4-1,1,1)</f>
        <v>Telefon</v>
      </c>
      <c r="T6" s="887"/>
      <c r="U6" s="887"/>
    </row>
    <row r="7" spans="1:29" s="531" customFormat="1" ht="17.25" customHeight="1" x14ac:dyDescent="0.25">
      <c r="B7" s="899" t="str">
        <f ca="1">OFFSET(Sprachen!A354,0,'Allg. Informationen'!$B$4-1,1,1)</f>
        <v>Stellvertretend auskunftsberechtigte Person</v>
      </c>
      <c r="C7" s="899"/>
      <c r="D7" s="888"/>
      <c r="H7" s="887"/>
      <c r="I7" s="887"/>
      <c r="J7" s="887"/>
      <c r="K7" s="889"/>
      <c r="L7" s="887"/>
      <c r="M7" s="887"/>
      <c r="N7" s="887"/>
      <c r="O7" s="889"/>
      <c r="P7" s="887"/>
      <c r="Q7" s="887"/>
      <c r="R7" s="887"/>
      <c r="S7" s="890"/>
      <c r="T7" s="887"/>
      <c r="U7" s="887"/>
      <c r="V7" s="429"/>
      <c r="W7" s="398"/>
      <c r="X7" s="398"/>
      <c r="Y7" s="429"/>
      <c r="Z7" s="429"/>
      <c r="AA7" s="429"/>
      <c r="AC7" s="132"/>
    </row>
    <row r="8" spans="1:29" s="531" customFormat="1" ht="39" hidden="1" customHeight="1" x14ac:dyDescent="0.25">
      <c r="B8" s="864" t="str">
        <f ca="1">OFFSET(Sprachen!A355,0,'Allg. Informationen'!$B$4-1,1,1)</f>
        <v>Zur Prüfung des Gesuchs kann das BFE die Daten und Angaben des Kraftwerksbevollmächtigten übernehmen von:</v>
      </c>
      <c r="C8" s="865"/>
      <c r="D8" s="675" t="str">
        <f ca="1">OFFSET(Sprachen!A361,0,'Allg. Informationen'!$B$4-1,1,1)</f>
        <v>Gesuchsnummer</v>
      </c>
      <c r="E8" s="534"/>
      <c r="F8" s="534"/>
      <c r="G8" s="534"/>
      <c r="H8" s="900"/>
      <c r="I8" s="900"/>
      <c r="J8" s="900"/>
      <c r="K8" s="675" t="str">
        <f ca="1">OFFSET(Sprachen!A362,0,'Allg. Informationen'!$B$4-1,1,1)</f>
        <v>Datum</v>
      </c>
      <c r="L8" s="900"/>
      <c r="M8" s="900"/>
      <c r="N8" s="900"/>
    </row>
    <row r="9" spans="1:29" s="531" customFormat="1" x14ac:dyDescent="0.25"/>
    <row r="10" spans="1:29" ht="17.399999999999999" x14ac:dyDescent="0.25">
      <c r="A10" s="133" t="str">
        <f ca="1">OFFSET(Sprachen!A363,0,'Allg. Informationen'!$B$4-1,1,1)</f>
        <v>A. Angaben zu Kraftwerksanlage und Zentralen</v>
      </c>
      <c r="D10" s="430"/>
      <c r="E10" s="430"/>
      <c r="F10" s="430"/>
      <c r="G10" s="430"/>
      <c r="H10" s="431"/>
      <c r="I10" s="26"/>
      <c r="J10" s="531"/>
      <c r="K10" s="531"/>
      <c r="L10" s="531"/>
      <c r="M10" s="398"/>
      <c r="N10" s="398"/>
      <c r="O10" s="398"/>
      <c r="P10" s="398"/>
      <c r="Q10" s="398"/>
      <c r="R10" s="398"/>
      <c r="S10" s="398"/>
      <c r="T10" s="398"/>
      <c r="U10" s="398"/>
      <c r="V10" s="398"/>
      <c r="W10" s="398"/>
      <c r="X10" s="398"/>
      <c r="Y10" s="429"/>
      <c r="Z10" s="429"/>
      <c r="AA10" s="429"/>
      <c r="AB10" s="531"/>
      <c r="AC10" s="132"/>
    </row>
    <row r="11" spans="1:29" ht="15.6" x14ac:dyDescent="0.3">
      <c r="A11" s="386"/>
      <c r="B11" s="386"/>
      <c r="C11" s="386"/>
      <c r="D11" s="386"/>
      <c r="E11" s="386"/>
      <c r="F11" s="386"/>
      <c r="G11" s="386"/>
      <c r="H11" s="386"/>
      <c r="I11" s="386"/>
      <c r="J11" s="386"/>
      <c r="K11" s="386"/>
      <c r="L11" s="386"/>
      <c r="M11" s="386"/>
      <c r="N11" s="386"/>
      <c r="O11" s="386"/>
      <c r="P11" s="386"/>
      <c r="Q11" s="386"/>
      <c r="R11" s="386"/>
      <c r="S11" s="386"/>
      <c r="T11" s="386"/>
      <c r="U11" s="386"/>
      <c r="V11" s="386"/>
      <c r="W11" s="386"/>
      <c r="X11" s="386"/>
      <c r="Y11" s="386"/>
    </row>
    <row r="12" spans="1:29" ht="26.4" x14ac:dyDescent="0.25">
      <c r="A12" s="134" t="str">
        <f ca="1">OFFSET(Sprachen!A364,0,'Allg. Informationen'!$B$4-1,1,1)</f>
        <v>Ziffer</v>
      </c>
      <c r="B12" s="875" t="str">
        <f ca="1">OFFSET(Sprachen!A365,0,'Allg. Informationen'!$B$4-1,1,1)</f>
        <v>A1. Angaben zur Kraftwerksanlage</v>
      </c>
      <c r="C12" s="876"/>
      <c r="D12" s="877"/>
      <c r="E12" s="901" t="s">
        <v>428</v>
      </c>
      <c r="F12" s="902"/>
      <c r="G12" s="903"/>
      <c r="H12" s="838" t="str">
        <f ca="1">OFFSET(Sprachen!A366,0,'Allg. Informationen'!$B$4-1,1,1)</f>
        <v>Anmerkungen BFE</v>
      </c>
      <c r="I12" s="839"/>
      <c r="J12" s="839"/>
      <c r="K12" s="839"/>
      <c r="L12" s="840"/>
      <c r="M12" s="836" t="str">
        <f ca="1">OFFSET(Sprachen!A367,0,'Allg. Informationen'!$B$4-1,1,1)</f>
        <v>Bemerkungen Gesuchsteller</v>
      </c>
      <c r="N12" s="836"/>
      <c r="O12" s="836"/>
      <c r="P12" s="836"/>
      <c r="Q12" s="836"/>
      <c r="R12" s="836"/>
      <c r="S12" s="836"/>
      <c r="T12" s="836"/>
      <c r="U12" s="836"/>
      <c r="V12" s="450" t="str">
        <f ca="1">OFFSET(Sprachen!A506,0,'Allg. Informationen'!$B$4-1,1,1)</f>
        <v>Prüfung auf Plausibilität</v>
      </c>
      <c r="W12" s="135" t="str">
        <f ca="1">OFFSET(Sprachen!A507,0,'Allg. Informationen'!$B$4-1,1,1)</f>
        <v>Bemerkungen Plausibilität</v>
      </c>
      <c r="X12" s="450" t="str">
        <f ca="1">OFFSET(Sprachen!A508,0,'Allg. Informationen'!$B$4-1,1,1)</f>
        <v>Materielle Prüfung</v>
      </c>
      <c r="Y12" s="135" t="str">
        <f ca="1">OFFSET(Sprachen!A509,0,'Allg. Informationen'!$B$4-1,1,1)</f>
        <v>Bemerkungen Materielle Prüfung</v>
      </c>
    </row>
    <row r="13" spans="1:29" ht="21" x14ac:dyDescent="0.25">
      <c r="A13" s="781" t="str">
        <f ca="1">CONCATENATE($A$2," / ",AA14)</f>
        <v>KW5 / 1</v>
      </c>
      <c r="B13" s="145" t="str">
        <f ca="1">OFFSET(Sprachen!A368,0,'Allg. Informationen'!$B$4-1,1,1)</f>
        <v>Name Kraftwerksanlage:</v>
      </c>
      <c r="C13" s="719"/>
      <c r="D13" s="785" t="str">
        <f>B14</f>
        <v>Bitte auswählen, Prière de sélectionner, Prego selezionare</v>
      </c>
      <c r="E13" s="695"/>
      <c r="F13" s="695"/>
      <c r="G13" s="695"/>
      <c r="H13" s="788" t="str">
        <f ca="1">OFFSET(Sprachen!A472,0,'Allg. Informationen'!$B$4-1,1,1)</f>
        <v>Bitte zuerst die Energieproduktion im Blatt E_prod_Eingabe für dieses Kraftwerk eingeben! Falls Gesuchsteller nicht kraftwerksbevollmächtigt ist, so werden die Daten während der Gesuchsprüfung automatisch vom Kraftwerksbevollmächtigten übernommen. Der Gesuchsteller braucht nur die reduzierten Felder auszufüllen. Dabei sind Kennzahlen mit Ziffern endend auf -G vom Kraftwerksbevollmächtigten zu übernehmen. Massgebend für die MP ist die Bruttoleistung, wobei in der Liste Kraftwerke ab 10 MW installierter Leistung erscheinen können.</v>
      </c>
      <c r="I13" s="789"/>
      <c r="J13" s="789"/>
      <c r="K13" s="789"/>
      <c r="L13" s="790"/>
      <c r="M13" s="793"/>
      <c r="N13" s="794"/>
      <c r="O13" s="794"/>
      <c r="P13" s="794"/>
      <c r="Q13" s="794"/>
      <c r="R13" s="794"/>
      <c r="S13" s="794"/>
      <c r="T13" s="794"/>
      <c r="U13" s="795"/>
      <c r="V13" s="802"/>
      <c r="W13" s="769"/>
      <c r="X13" s="721" t="s">
        <v>185</v>
      </c>
      <c r="Y13" s="769"/>
    </row>
    <row r="14" spans="1:29" ht="117" customHeight="1" x14ac:dyDescent="0.25">
      <c r="A14" s="782"/>
      <c r="B14" s="631" t="s">
        <v>1000</v>
      </c>
      <c r="C14" s="784"/>
      <c r="D14" s="786"/>
      <c r="E14" s="696" t="s">
        <v>1758</v>
      </c>
      <c r="F14" s="696" t="s">
        <v>438</v>
      </c>
      <c r="G14" s="696" t="s">
        <v>429</v>
      </c>
      <c r="H14" s="791"/>
      <c r="I14" s="755"/>
      <c r="J14" s="755"/>
      <c r="K14" s="755"/>
      <c r="L14" s="792"/>
      <c r="M14" s="796"/>
      <c r="N14" s="797"/>
      <c r="O14" s="797"/>
      <c r="P14" s="797"/>
      <c r="Q14" s="797"/>
      <c r="R14" s="797"/>
      <c r="S14" s="797"/>
      <c r="T14" s="797"/>
      <c r="U14" s="798"/>
      <c r="V14" s="803"/>
      <c r="W14" s="821"/>
      <c r="X14" s="823"/>
      <c r="Y14" s="821"/>
      <c r="AA14" s="466">
        <v>1</v>
      </c>
    </row>
    <row r="15" spans="1:29" ht="21.75" customHeight="1" x14ac:dyDescent="0.25">
      <c r="A15" s="783"/>
      <c r="B15" s="456"/>
      <c r="C15" s="720"/>
      <c r="D15" s="787"/>
      <c r="E15" s="696"/>
      <c r="F15" s="696"/>
      <c r="G15" s="696"/>
      <c r="H15" s="826" t="str">
        <f ca="1">OFFSET(Sprachen!A473,0,'Allg. Informationen'!$B$4-1,1,1)</f>
        <v>Falls KW in Liste nicht vorhanden, bitte ankreuzen:</v>
      </c>
      <c r="I15" s="827"/>
      <c r="J15" s="827"/>
      <c r="K15" s="827"/>
      <c r="L15" s="536"/>
      <c r="M15" s="799"/>
      <c r="N15" s="800"/>
      <c r="O15" s="800"/>
      <c r="P15" s="800"/>
      <c r="Q15" s="800"/>
      <c r="R15" s="800"/>
      <c r="S15" s="800"/>
      <c r="T15" s="800"/>
      <c r="U15" s="801"/>
      <c r="V15" s="804"/>
      <c r="W15" s="822"/>
      <c r="X15" s="722"/>
      <c r="Y15" s="822"/>
    </row>
    <row r="16" spans="1:29" ht="38.1" hidden="1" customHeight="1" x14ac:dyDescent="0.25">
      <c r="A16" s="680" t="str">
        <f ca="1">CONCATENATE($A$2," / ",AA16)</f>
        <v>KW5 / 1-G1</v>
      </c>
      <c r="B16" s="833" t="str">
        <f ca="1">OFFSET(Sprachen!A370,0,'Allg. Informationen'!$B$4-1,1,1)</f>
        <v>Kraftwerkname (Angabe Gesuchsteller falls nicht in Liste)</v>
      </c>
      <c r="C16" s="833"/>
      <c r="D16" s="650"/>
      <c r="E16" s="535"/>
      <c r="F16" s="535"/>
      <c r="G16" s="535"/>
      <c r="H16" s="845" t="str">
        <f ca="1">OFFSET(Sprachen!A474,0,'Allg. Informationen'!$B$4-1,1,1)</f>
        <v>Bitte nur eintragen, falls Kraftwerk nicht in Liste</v>
      </c>
      <c r="I16" s="845"/>
      <c r="J16" s="845"/>
      <c r="K16" s="845"/>
      <c r="L16" s="846"/>
      <c r="M16" s="849"/>
      <c r="N16" s="849"/>
      <c r="O16" s="849"/>
      <c r="P16" s="849"/>
      <c r="Q16" s="849"/>
      <c r="R16" s="849"/>
      <c r="S16" s="849"/>
      <c r="T16" s="849"/>
      <c r="U16" s="850"/>
      <c r="V16" s="672"/>
      <c r="W16" s="671"/>
      <c r="X16" s="672"/>
      <c r="Y16" s="538"/>
      <c r="AA16" s="422" t="s">
        <v>537</v>
      </c>
    </row>
    <row r="17" spans="1:27" ht="44.1" hidden="1" customHeight="1" x14ac:dyDescent="0.25">
      <c r="A17" s="539" t="str">
        <f ca="1">CONCATENATE($A$2," / ",AA17)</f>
        <v>KW5 / 1-G2</v>
      </c>
      <c r="B17" s="833" t="str">
        <f ca="1">OFFSET(Sprachen!A371,0,'Allg. Informationen'!$B$4-1,1,1)</f>
        <v>Kürzelvorschlag  (Angabe Gesuchsteller falls nicht in Liste)</v>
      </c>
      <c r="C17" s="833"/>
      <c r="D17" s="651"/>
      <c r="E17" s="540"/>
      <c r="F17" s="540"/>
      <c r="G17" s="540"/>
      <c r="H17" s="847" t="str">
        <f ca="1">OFFSET(Sprachen!A475,0,'Allg. Informationen'!$B$4-1,1,1)</f>
        <v>Bitte nur eintragen, falls Kraftwerk nicht in Liste vorhanden. Auswahl nochmals auf "Bitte auswählen" stellen, damit vorgeschlagenes Kürzel übernommen wird.</v>
      </c>
      <c r="I17" s="847"/>
      <c r="J17" s="847"/>
      <c r="K17" s="847"/>
      <c r="L17" s="848"/>
      <c r="M17" s="851"/>
      <c r="N17" s="851"/>
      <c r="O17" s="851"/>
      <c r="P17" s="851"/>
      <c r="Q17" s="851"/>
      <c r="R17" s="851"/>
      <c r="S17" s="851"/>
      <c r="T17" s="851"/>
      <c r="U17" s="852"/>
      <c r="V17" s="541"/>
      <c r="W17" s="297"/>
      <c r="X17" s="541"/>
      <c r="Y17" s="152"/>
      <c r="AA17" s="424" t="s">
        <v>538</v>
      </c>
    </row>
    <row r="18" spans="1:27" x14ac:dyDescent="0.25">
      <c r="A18" s="139" t="str">
        <f t="shared" ref="A18:A45" ca="1" si="0">CONCATENATE($A$2," / ",AA18)</f>
        <v>KW5 / 2</v>
      </c>
      <c r="B18" s="538" t="str">
        <f ca="1">OFFSET(Sprachen!A372,0,'Allg. Informationen'!$B$4-1,1,1)</f>
        <v>Standortgemeinde(n)</v>
      </c>
      <c r="C18" s="159"/>
      <c r="D18" s="542"/>
      <c r="E18" s="543"/>
      <c r="F18" s="543"/>
      <c r="G18" s="543"/>
      <c r="H18" s="908"/>
      <c r="I18" s="908"/>
      <c r="J18" s="908"/>
      <c r="K18" s="908"/>
      <c r="L18" s="908"/>
      <c r="M18" s="807"/>
      <c r="N18" s="807"/>
      <c r="O18" s="807"/>
      <c r="P18" s="807"/>
      <c r="Q18" s="807"/>
      <c r="R18" s="807"/>
      <c r="S18" s="807"/>
      <c r="T18" s="807"/>
      <c r="U18" s="807"/>
      <c r="V18" s="541"/>
      <c r="W18" s="297"/>
      <c r="X18" s="541" t="s">
        <v>185</v>
      </c>
      <c r="Y18" s="152"/>
      <c r="AA18" s="466">
        <f>+AA14+1</f>
        <v>2</v>
      </c>
    </row>
    <row r="19" spans="1:27" x14ac:dyDescent="0.25">
      <c r="A19" s="139" t="str">
        <f t="shared" ca="1" si="0"/>
        <v>KW5 / 3</v>
      </c>
      <c r="B19" s="538" t="str">
        <f ca="1">OFFSET(Sprachen!A373,0,'Allg. Informationen'!$B$4-1,1,1)</f>
        <v>Standortkanton</v>
      </c>
      <c r="C19" s="100"/>
      <c r="D19" s="193"/>
      <c r="E19" s="349"/>
      <c r="F19" s="349"/>
      <c r="G19" s="349"/>
      <c r="H19" s="805"/>
      <c r="I19" s="805"/>
      <c r="J19" s="805"/>
      <c r="K19" s="805"/>
      <c r="L19" s="805"/>
      <c r="M19" s="807"/>
      <c r="N19" s="807"/>
      <c r="O19" s="807"/>
      <c r="P19" s="807"/>
      <c r="Q19" s="807"/>
      <c r="R19" s="807"/>
      <c r="S19" s="807"/>
      <c r="T19" s="807"/>
      <c r="U19" s="807"/>
      <c r="V19" s="541"/>
      <c r="W19" s="297"/>
      <c r="X19" s="541" t="s">
        <v>185</v>
      </c>
      <c r="Y19" s="152"/>
      <c r="AA19" s="466">
        <f t="shared" ref="AA19:AA45" si="1">+AA18+1</f>
        <v>3</v>
      </c>
    </row>
    <row r="20" spans="1:27" ht="46.5" customHeight="1" x14ac:dyDescent="0.25">
      <c r="A20" s="139" t="str">
        <f t="shared" ca="1" si="0"/>
        <v>KW5 / 4</v>
      </c>
      <c r="B20" s="159" t="str">
        <f ca="1">OFFSET(Sprachen!A374,0,'Allg. Informationen'!$B$4-1,1,1)</f>
        <v>Nutzungsrecht</v>
      </c>
      <c r="C20" s="100"/>
      <c r="D20" s="193"/>
      <c r="E20" s="349"/>
      <c r="F20" s="349"/>
      <c r="G20" s="349"/>
      <c r="H20" s="834" t="str">
        <f ca="1">OFFSET(Sprachen!A476,0,'Allg. Informationen'!$B$4-1,1,1)</f>
        <v>Vertrag für Nutzungsrecht dem Gesuch beilegen.
Falls weder Konzession noch ehaftes Recht, bitte im Bemerkungsfeld spezifizieren.</v>
      </c>
      <c r="I20" s="834"/>
      <c r="J20" s="834"/>
      <c r="K20" s="834"/>
      <c r="L20" s="834"/>
      <c r="M20" s="807"/>
      <c r="N20" s="807"/>
      <c r="O20" s="807"/>
      <c r="P20" s="807"/>
      <c r="Q20" s="807"/>
      <c r="R20" s="807"/>
      <c r="S20" s="807"/>
      <c r="T20" s="807"/>
      <c r="U20" s="807"/>
      <c r="V20" s="541"/>
      <c r="W20" s="297"/>
      <c r="X20" s="541" t="s">
        <v>185</v>
      </c>
      <c r="Y20" s="152"/>
      <c r="AA20" s="466">
        <f t="shared" si="1"/>
        <v>4</v>
      </c>
    </row>
    <row r="21" spans="1:27" ht="12.75" customHeight="1" x14ac:dyDescent="0.25">
      <c r="A21" s="139" t="str">
        <f t="shared" ca="1" si="0"/>
        <v>KW5 / 5</v>
      </c>
      <c r="B21" s="538" t="str">
        <f ca="1">OFFSET(Sprachen!A375,0,'Allg. Informationen'!$B$4-1,1,1)</f>
        <v>Datum der Vergabe des Nutzungsrechts</v>
      </c>
      <c r="C21" s="100" t="s">
        <v>46</v>
      </c>
      <c r="D21" s="544"/>
      <c r="E21" s="545"/>
      <c r="F21" s="545"/>
      <c r="G21" s="545"/>
      <c r="H21" s="841" t="str">
        <f ca="1">OFFSET(Sprachen!A477,0,'Allg. Informationen'!$B$4-1,1,1)</f>
        <v>Frühestes Ende bei zentralenspezifischen Unterschieden.</v>
      </c>
      <c r="I21" s="842"/>
      <c r="J21" s="842"/>
      <c r="K21" s="842"/>
      <c r="L21" s="843"/>
      <c r="M21" s="807"/>
      <c r="N21" s="807"/>
      <c r="O21" s="807"/>
      <c r="P21" s="807"/>
      <c r="Q21" s="807"/>
      <c r="R21" s="807"/>
      <c r="S21" s="807"/>
      <c r="T21" s="807"/>
      <c r="U21" s="807"/>
      <c r="V21" s="541"/>
      <c r="W21" s="297"/>
      <c r="X21" s="541" t="s">
        <v>185</v>
      </c>
      <c r="Y21" s="152"/>
      <c r="AA21" s="466">
        <f t="shared" si="1"/>
        <v>5</v>
      </c>
    </row>
    <row r="22" spans="1:27" ht="12.75" customHeight="1" x14ac:dyDescent="0.25">
      <c r="A22" s="139" t="str">
        <f t="shared" ca="1" si="0"/>
        <v>KW5 / 6</v>
      </c>
      <c r="B22" s="538" t="str">
        <f ca="1">OFFSET(Sprachen!A376,0,'Allg. Informationen'!$B$4-1,1,1)</f>
        <v>Ende des Nutzungsrechts</v>
      </c>
      <c r="C22" s="100" t="s">
        <v>46</v>
      </c>
      <c r="D22" s="544"/>
      <c r="E22" s="545"/>
      <c r="F22" s="545"/>
      <c r="G22" s="545"/>
      <c r="H22" s="826"/>
      <c r="I22" s="827"/>
      <c r="J22" s="827"/>
      <c r="K22" s="827"/>
      <c r="L22" s="844"/>
      <c r="M22" s="807"/>
      <c r="N22" s="807"/>
      <c r="O22" s="807"/>
      <c r="P22" s="807"/>
      <c r="Q22" s="807"/>
      <c r="R22" s="807"/>
      <c r="S22" s="807"/>
      <c r="T22" s="807"/>
      <c r="U22" s="807"/>
      <c r="V22" s="541"/>
      <c r="W22" s="297"/>
      <c r="X22" s="541" t="s">
        <v>185</v>
      </c>
      <c r="Y22" s="152" t="s">
        <v>602</v>
      </c>
      <c r="AA22" s="466">
        <f t="shared" si="1"/>
        <v>6</v>
      </c>
    </row>
    <row r="23" spans="1:27" x14ac:dyDescent="0.25">
      <c r="A23" s="139" t="str">
        <f t="shared" ca="1" si="0"/>
        <v>KW5 / 7</v>
      </c>
      <c r="B23" s="538" t="str">
        <f ca="1">OFFSET(Sprachen!A377,0,'Allg. Informationen'!$B$4-1,1,1)</f>
        <v>Anzahl Zentralen</v>
      </c>
      <c r="C23" s="100" t="s">
        <v>47</v>
      </c>
      <c r="D23" s="207"/>
      <c r="E23" s="350"/>
      <c r="F23" s="350"/>
      <c r="G23" s="350"/>
      <c r="H23" s="805"/>
      <c r="I23" s="805"/>
      <c r="J23" s="805"/>
      <c r="K23" s="805"/>
      <c r="L23" s="805"/>
      <c r="M23" s="837"/>
      <c r="N23" s="807"/>
      <c r="O23" s="807"/>
      <c r="P23" s="807"/>
      <c r="Q23" s="807"/>
      <c r="R23" s="807"/>
      <c r="S23" s="807"/>
      <c r="T23" s="807"/>
      <c r="U23" s="807"/>
      <c r="V23" s="541"/>
      <c r="W23" s="297"/>
      <c r="X23" s="541" t="s">
        <v>185</v>
      </c>
      <c r="Y23" s="152"/>
      <c r="AA23" s="466">
        <f t="shared" si="1"/>
        <v>7</v>
      </c>
    </row>
    <row r="24" spans="1:27" x14ac:dyDescent="0.25">
      <c r="A24" s="139" t="str">
        <f t="shared" ca="1" si="0"/>
        <v>KW5 / 8</v>
      </c>
      <c r="B24" s="538" t="str">
        <f ca="1">OFFSET(Sprachen!A378,0,'Allg. Informationen'!$B$4-1,1,1)</f>
        <v>Hoheitsanteil Schweiz</v>
      </c>
      <c r="C24" s="100" t="s">
        <v>4</v>
      </c>
      <c r="D24" s="546"/>
      <c r="E24" s="547"/>
      <c r="F24" s="547"/>
      <c r="G24" s="547"/>
      <c r="H24" s="805"/>
      <c r="I24" s="805"/>
      <c r="J24" s="805"/>
      <c r="K24" s="805"/>
      <c r="L24" s="805"/>
      <c r="M24" s="807"/>
      <c r="N24" s="807"/>
      <c r="O24" s="807"/>
      <c r="P24" s="807"/>
      <c r="Q24" s="807"/>
      <c r="R24" s="807"/>
      <c r="S24" s="807"/>
      <c r="T24" s="807"/>
      <c r="U24" s="807"/>
      <c r="V24" s="541"/>
      <c r="W24" s="297"/>
      <c r="X24" s="541" t="s">
        <v>185</v>
      </c>
      <c r="Y24" s="152"/>
      <c r="AA24" s="466">
        <f t="shared" si="1"/>
        <v>8</v>
      </c>
    </row>
    <row r="25" spans="1:27" x14ac:dyDescent="0.25">
      <c r="A25" s="139" t="str">
        <f t="shared" ca="1" si="0"/>
        <v>KW5 / 9</v>
      </c>
      <c r="B25" s="538" t="str">
        <f ca="1">OFFSET(Sprachen!A379,0,'Allg. Informationen'!$B$4-1,1,1)</f>
        <v>mittlere mechanische Bruttoleistung</v>
      </c>
      <c r="C25" s="100" t="s">
        <v>6</v>
      </c>
      <c r="D25" s="141">
        <f>D51</f>
        <v>0</v>
      </c>
      <c r="E25" s="351"/>
      <c r="F25" s="351"/>
      <c r="G25" s="351"/>
      <c r="H25" s="805"/>
      <c r="I25" s="805"/>
      <c r="J25" s="805"/>
      <c r="K25" s="805"/>
      <c r="L25" s="805"/>
      <c r="M25" s="807"/>
      <c r="N25" s="807"/>
      <c r="O25" s="807"/>
      <c r="P25" s="807"/>
      <c r="Q25" s="807"/>
      <c r="R25" s="807"/>
      <c r="S25" s="807"/>
      <c r="T25" s="807"/>
      <c r="U25" s="807"/>
      <c r="V25" s="548"/>
      <c r="W25" s="300"/>
      <c r="X25" s="548"/>
      <c r="Y25" s="548"/>
      <c r="AA25" s="466">
        <f t="shared" si="1"/>
        <v>9</v>
      </c>
    </row>
    <row r="26" spans="1:27" ht="33.75" customHeight="1" x14ac:dyDescent="0.25">
      <c r="A26" s="139" t="str">
        <f t="shared" ca="1" si="0"/>
        <v>KW5 / 10</v>
      </c>
      <c r="B26" s="159" t="str">
        <f ca="1">OFFSET(Sprachen!A380,0,'Allg. Informationen'!$B$4-1,1,1)</f>
        <v>Kantonales Wasserzinsregime</v>
      </c>
      <c r="C26" s="156" t="s">
        <v>370</v>
      </c>
      <c r="D26" s="549"/>
      <c r="E26" s="550"/>
      <c r="F26" s="550"/>
      <c r="G26" s="550"/>
      <c r="H26" s="834" t="str">
        <f ca="1">OFFSET(Sprachen!A478,0,'Allg. Informationen'!$B$4-1,1,1)</f>
        <v>Wasserzinssatz oder Bemessung aller äquivalenten kantonalen Abgaben angeben.</v>
      </c>
      <c r="I26" s="834"/>
      <c r="J26" s="834"/>
      <c r="K26" s="834"/>
      <c r="L26" s="834"/>
      <c r="M26" s="807"/>
      <c r="N26" s="807"/>
      <c r="O26" s="807"/>
      <c r="P26" s="807"/>
      <c r="Q26" s="807"/>
      <c r="R26" s="807"/>
      <c r="S26" s="807"/>
      <c r="T26" s="807"/>
      <c r="U26" s="807"/>
      <c r="V26" s="541"/>
      <c r="W26" s="297"/>
      <c r="X26" s="541" t="s">
        <v>185</v>
      </c>
      <c r="Y26" s="551" t="s">
        <v>185</v>
      </c>
      <c r="AA26" s="466">
        <f t="shared" si="1"/>
        <v>10</v>
      </c>
    </row>
    <row r="27" spans="1:27" x14ac:dyDescent="0.25">
      <c r="A27" s="139" t="str">
        <f t="shared" ca="1" si="0"/>
        <v>KW5 / 11</v>
      </c>
      <c r="B27" s="538" t="str">
        <f ca="1">OFFSET(Sprachen!A381,0,'Allg. Informationen'!$B$4-1,1,1)</f>
        <v>Installierte Turbinenleistung</v>
      </c>
      <c r="C27" s="100" t="s">
        <v>6</v>
      </c>
      <c r="D27" s="141">
        <f>D52</f>
        <v>0</v>
      </c>
      <c r="E27" s="351"/>
      <c r="F27" s="351"/>
      <c r="G27" s="351"/>
      <c r="H27" s="805"/>
      <c r="I27" s="805"/>
      <c r="J27" s="805"/>
      <c r="K27" s="805"/>
      <c r="L27" s="805"/>
      <c r="M27" s="807"/>
      <c r="N27" s="807"/>
      <c r="O27" s="807"/>
      <c r="P27" s="807"/>
      <c r="Q27" s="807"/>
      <c r="R27" s="807"/>
      <c r="S27" s="807"/>
      <c r="T27" s="807"/>
      <c r="U27" s="807"/>
      <c r="V27" s="548"/>
      <c r="W27" s="300"/>
      <c r="X27" s="548"/>
      <c r="Y27" s="548"/>
      <c r="AA27" s="466">
        <f t="shared" si="1"/>
        <v>11</v>
      </c>
    </row>
    <row r="28" spans="1:27" x14ac:dyDescent="0.25">
      <c r="A28" s="139" t="str">
        <f t="shared" ca="1" si="0"/>
        <v>KW5 / 12</v>
      </c>
      <c r="B28" s="538" t="str">
        <f ca="1">OFFSET(Sprachen!A382,0,'Allg. Informationen'!$B$4-1,1,1)</f>
        <v>Max. mögliche Leistung ab Generator</v>
      </c>
      <c r="C28" s="100" t="s">
        <v>6</v>
      </c>
      <c r="D28" s="141">
        <f>D53</f>
        <v>0</v>
      </c>
      <c r="E28" s="351"/>
      <c r="F28" s="351"/>
      <c r="G28" s="351"/>
      <c r="H28" s="805"/>
      <c r="I28" s="805"/>
      <c r="J28" s="805"/>
      <c r="K28" s="805"/>
      <c r="L28" s="805"/>
      <c r="M28" s="807"/>
      <c r="N28" s="807"/>
      <c r="O28" s="807"/>
      <c r="P28" s="807"/>
      <c r="Q28" s="807"/>
      <c r="R28" s="807"/>
      <c r="S28" s="807"/>
      <c r="T28" s="807"/>
      <c r="U28" s="807"/>
      <c r="V28" s="548"/>
      <c r="W28" s="300"/>
      <c r="X28" s="548"/>
      <c r="Y28" s="548"/>
      <c r="AA28" s="466">
        <f t="shared" si="1"/>
        <v>12</v>
      </c>
    </row>
    <row r="29" spans="1:27" hidden="1" x14ac:dyDescent="0.25">
      <c r="A29" s="139" t="str">
        <f t="shared" ca="1" si="0"/>
        <v>KW5 / 12-G</v>
      </c>
      <c r="B29" s="538" t="str">
        <f ca="1">OFFSET(Sprachen!A383,0,'Allg. Informationen'!$B$4-1,1,1)</f>
        <v>Max. mögliche Leistung ab Generator</v>
      </c>
      <c r="C29" s="100" t="s">
        <v>6</v>
      </c>
      <c r="D29" s="439"/>
      <c r="E29" s="351"/>
      <c r="F29" s="351"/>
      <c r="G29" s="351"/>
      <c r="H29" s="805"/>
      <c r="I29" s="805"/>
      <c r="J29" s="805"/>
      <c r="K29" s="805"/>
      <c r="L29" s="805"/>
      <c r="M29" s="807"/>
      <c r="N29" s="807"/>
      <c r="O29" s="807"/>
      <c r="P29" s="807"/>
      <c r="Q29" s="807"/>
      <c r="R29" s="807"/>
      <c r="S29" s="807"/>
      <c r="T29" s="807"/>
      <c r="U29" s="807"/>
      <c r="V29" s="548"/>
      <c r="W29" s="300"/>
      <c r="X29" s="548"/>
      <c r="Y29" s="548"/>
      <c r="AA29" s="424" t="s">
        <v>546</v>
      </c>
    </row>
    <row r="30" spans="1:27" x14ac:dyDescent="0.25">
      <c r="A30" s="139" t="str">
        <f t="shared" ca="1" si="0"/>
        <v>KW5 / 13</v>
      </c>
      <c r="B30" s="538" t="str">
        <f ca="1">OFFSET(Sprachen!A384,0,'Allg. Informationen'!$B$4-1,1,1)</f>
        <v>Bruttoproduktion Jahr 2023</v>
      </c>
      <c r="C30" s="100" t="s">
        <v>8</v>
      </c>
      <c r="D30" s="142">
        <f>D31+D32+D33</f>
        <v>0</v>
      </c>
      <c r="E30" s="352"/>
      <c r="F30" s="352"/>
      <c r="G30" s="352"/>
      <c r="H30" s="805"/>
      <c r="I30" s="805"/>
      <c r="J30" s="805"/>
      <c r="K30" s="805"/>
      <c r="L30" s="805"/>
      <c r="M30" s="807"/>
      <c r="N30" s="807"/>
      <c r="O30" s="807"/>
      <c r="P30" s="807"/>
      <c r="Q30" s="807"/>
      <c r="R30" s="807"/>
      <c r="S30" s="807"/>
      <c r="T30" s="807"/>
      <c r="U30" s="807"/>
      <c r="V30" s="548"/>
      <c r="W30" s="300"/>
      <c r="X30" s="548"/>
      <c r="Y30" s="548"/>
      <c r="AA30" s="466">
        <f>+AA28+1</f>
        <v>13</v>
      </c>
    </row>
    <row r="31" spans="1:27" ht="27.6" customHeight="1" x14ac:dyDescent="0.25">
      <c r="A31" s="139" t="str">
        <f t="shared" ca="1" si="0"/>
        <v>KW5 / 14</v>
      </c>
      <c r="B31" s="448" t="str">
        <f ca="1">OFFSET(Sprachen!A385,0,'Allg. Informationen'!$B$4-1,1,1)</f>
        <v>Eigenbedarf Strom (exkl. Pumpenergie)</v>
      </c>
      <c r="C31" s="100" t="s">
        <v>8</v>
      </c>
      <c r="D31" s="552"/>
      <c r="E31" s="553"/>
      <c r="F31" s="553"/>
      <c r="G31" s="553"/>
      <c r="H31" s="806" t="str">
        <f ca="1">OFFSET(Sprachen!A479,0,'Allg. Informationen'!$B$4-1,1,1)</f>
        <v>ist von Nettoproduktion abzuziehen</v>
      </c>
      <c r="I31" s="806"/>
      <c r="J31" s="806"/>
      <c r="K31" s="806"/>
      <c r="L31" s="806"/>
      <c r="M31" s="807"/>
      <c r="N31" s="807"/>
      <c r="O31" s="807"/>
      <c r="P31" s="807"/>
      <c r="Q31" s="807"/>
      <c r="R31" s="807"/>
      <c r="S31" s="807"/>
      <c r="T31" s="807"/>
      <c r="U31" s="807"/>
      <c r="V31" s="541"/>
      <c r="W31" s="297"/>
      <c r="X31" s="541" t="s">
        <v>185</v>
      </c>
      <c r="Y31" s="399"/>
      <c r="AA31" s="466">
        <f t="shared" si="1"/>
        <v>14</v>
      </c>
    </row>
    <row r="32" spans="1:27" x14ac:dyDescent="0.25">
      <c r="A32" s="139" t="str">
        <f t="shared" ca="1" si="0"/>
        <v>KW5 / 15</v>
      </c>
      <c r="B32" s="538" t="str">
        <f ca="1">OFFSET(Sprachen!A386,0,'Allg. Informationen'!$B$4-1,1,1)</f>
        <v>Trafo- und Leitungsverluste</v>
      </c>
      <c r="C32" s="100" t="s">
        <v>8</v>
      </c>
      <c r="D32" s="552"/>
      <c r="E32" s="553"/>
      <c r="F32" s="553"/>
      <c r="G32" s="553"/>
      <c r="H32" s="805" t="str">
        <f ca="1">OFFSET(Sprachen!A480,0,'Allg. Informationen'!$B$4-1,1,1)</f>
        <v>ist von Nettoproduktion abzuziehen</v>
      </c>
      <c r="I32" s="805"/>
      <c r="J32" s="805"/>
      <c r="K32" s="805"/>
      <c r="L32" s="805"/>
      <c r="M32" s="807"/>
      <c r="N32" s="807"/>
      <c r="O32" s="807"/>
      <c r="P32" s="807"/>
      <c r="Q32" s="807"/>
      <c r="R32" s="807"/>
      <c r="S32" s="807"/>
      <c r="T32" s="807"/>
      <c r="U32" s="807"/>
      <c r="V32" s="541"/>
      <c r="W32" s="297"/>
      <c r="X32" s="541" t="s">
        <v>185</v>
      </c>
      <c r="Y32" s="399"/>
      <c r="AA32" s="466">
        <f t="shared" si="1"/>
        <v>15</v>
      </c>
    </row>
    <row r="33" spans="1:27" ht="27" customHeight="1" x14ac:dyDescent="0.25">
      <c r="A33" s="139" t="str">
        <f t="shared" ca="1" si="0"/>
        <v>KW5 / 16</v>
      </c>
      <c r="B33" s="159" t="str">
        <f ca="1">OFFSET(Sprachen!A387,0,'Allg. Informationen'!$B$4-1,1,1)</f>
        <v>Nettoproduktion Jahr 2023</v>
      </c>
      <c r="C33" s="100" t="s">
        <v>8</v>
      </c>
      <c r="D33" s="142">
        <f>D55</f>
        <v>0</v>
      </c>
      <c r="E33" s="352"/>
      <c r="F33" s="352"/>
      <c r="G33" s="352"/>
      <c r="H33" s="835" t="str">
        <f ca="1">OFFSET(Sprachen!A481,0,'Allg. Informationen'!$B$4-1,1,1)</f>
        <v>Trafo- und Leitungsverluste sowie Eigenbedarf müssen abgezogen sein.</v>
      </c>
      <c r="I33" s="835"/>
      <c r="J33" s="835"/>
      <c r="K33" s="835"/>
      <c r="L33" s="835"/>
      <c r="M33" s="807"/>
      <c r="N33" s="807"/>
      <c r="O33" s="807"/>
      <c r="P33" s="807"/>
      <c r="Q33" s="807"/>
      <c r="R33" s="807"/>
      <c r="S33" s="807"/>
      <c r="T33" s="807"/>
      <c r="U33" s="807"/>
      <c r="V33" s="548"/>
      <c r="W33" s="300"/>
      <c r="X33" s="548"/>
      <c r="Y33" s="548"/>
      <c r="AA33" s="466">
        <f t="shared" si="1"/>
        <v>16</v>
      </c>
    </row>
    <row r="34" spans="1:27" ht="36" customHeight="1" x14ac:dyDescent="0.25">
      <c r="A34" s="139" t="str">
        <f t="shared" ca="1" si="0"/>
        <v>KW5 / 17a</v>
      </c>
      <c r="B34" s="448" t="str">
        <f ca="1">OFFSET(Sprachen!A388,0,'Allg. Informationen'!$B$4-1,1,1)</f>
        <v>Abgabe von Einstauersatz / Austauschenergie</v>
      </c>
      <c r="C34" s="100" t="s">
        <v>8</v>
      </c>
      <c r="D34" s="552"/>
      <c r="E34" s="553"/>
      <c r="F34" s="553"/>
      <c r="G34" s="553"/>
      <c r="H34" s="833" t="str">
        <f ca="1">OFFSET(Sprachen!A482,0,'Allg. Informationen'!$B$4-1,1,1)</f>
        <v>Angabe aller Energiemengen. Bitte bei mehreren Energiemengen, detaillierte Auflistung in A.5.xxx.7 auflisten und Summe übertragen.</v>
      </c>
      <c r="I34" s="833"/>
      <c r="J34" s="833"/>
      <c r="K34" s="833"/>
      <c r="L34" s="833"/>
      <c r="M34" s="807"/>
      <c r="N34" s="807"/>
      <c r="O34" s="807"/>
      <c r="P34" s="807"/>
      <c r="Q34" s="807"/>
      <c r="R34" s="807"/>
      <c r="S34" s="807"/>
      <c r="T34" s="807"/>
      <c r="U34" s="807"/>
      <c r="V34" s="541"/>
      <c r="W34" s="297"/>
      <c r="X34" s="541" t="s">
        <v>185</v>
      </c>
      <c r="Y34" s="551" t="s">
        <v>185</v>
      </c>
      <c r="AA34" s="520" t="s">
        <v>946</v>
      </c>
    </row>
    <row r="35" spans="1:27" s="531" customFormat="1" ht="39.6" x14ac:dyDescent="0.25">
      <c r="A35" s="449" t="str">
        <f t="shared" ca="1" si="0"/>
        <v>KW5 / 17b</v>
      </c>
      <c r="B35" s="428" t="str">
        <f ca="1">OFFSET(Sprachen!A389,0,'Allg. Informationen'!$B$4-1,1,1)</f>
        <v>Lieferant / Empfänger von Einstauersatz/Austauschenergie</v>
      </c>
      <c r="C35" s="674" t="s">
        <v>202</v>
      </c>
      <c r="D35" s="682"/>
      <c r="E35" s="554"/>
      <c r="F35" s="554"/>
      <c r="G35" s="554"/>
      <c r="H35" s="806" t="str">
        <f ca="1">OFFSET(Sprachen!A483,0,'Allg. Informationen'!$B$4-1,1,1)</f>
        <v>Lieferung von wem an wen?</v>
      </c>
      <c r="I35" s="806"/>
      <c r="J35" s="806"/>
      <c r="K35" s="806"/>
      <c r="L35" s="806"/>
      <c r="M35" s="807"/>
      <c r="N35" s="807"/>
      <c r="O35" s="807"/>
      <c r="P35" s="807"/>
      <c r="Q35" s="807"/>
      <c r="R35" s="807"/>
      <c r="S35" s="807"/>
      <c r="T35" s="807"/>
      <c r="U35" s="807"/>
      <c r="V35" s="541"/>
      <c r="W35" s="675"/>
      <c r="X35" s="541" t="s">
        <v>185</v>
      </c>
      <c r="Y35" s="551" t="s">
        <v>185</v>
      </c>
      <c r="AA35" s="522" t="s">
        <v>947</v>
      </c>
    </row>
    <row r="36" spans="1:27" ht="26.4" x14ac:dyDescent="0.25">
      <c r="A36" s="139" t="str">
        <f t="shared" ca="1" si="0"/>
        <v>KW5 / 19</v>
      </c>
      <c r="B36" s="428" t="str">
        <f ca="1">OFFSET(Sprachen!A390,0,'Allg. Informationen'!$B$4-1,1,1)</f>
        <v>Jahresenergie zur Verfügung der Energiebezüger</v>
      </c>
      <c r="C36" s="100" t="s">
        <v>8</v>
      </c>
      <c r="D36" s="142">
        <f>D34+D33</f>
        <v>0</v>
      </c>
      <c r="E36" s="352"/>
      <c r="F36" s="352"/>
      <c r="G36" s="352"/>
      <c r="H36" s="805"/>
      <c r="I36" s="805"/>
      <c r="J36" s="805"/>
      <c r="K36" s="805"/>
      <c r="L36" s="805"/>
      <c r="M36" s="807"/>
      <c r="N36" s="807"/>
      <c r="O36" s="807"/>
      <c r="P36" s="807"/>
      <c r="Q36" s="807"/>
      <c r="R36" s="807"/>
      <c r="S36" s="807"/>
      <c r="T36" s="807"/>
      <c r="U36" s="807"/>
      <c r="V36" s="548"/>
      <c r="W36" s="300"/>
      <c r="X36" s="548"/>
      <c r="Y36" s="548"/>
      <c r="AA36" s="422" t="s">
        <v>536</v>
      </c>
    </row>
    <row r="37" spans="1:27" ht="30.75" hidden="1" customHeight="1" x14ac:dyDescent="0.25">
      <c r="A37" s="139" t="str">
        <f t="shared" ca="1" si="0"/>
        <v>KW5 / 19-G</v>
      </c>
      <c r="B37" s="448" t="str">
        <f ca="1">OFFSET(Sprachen!A391,0,'Allg. Informationen'!$B$4-1,1,1)</f>
        <v>Jahresenergie zur Verfügung der Energiebezüger (Angabe Gesuchsteller)</v>
      </c>
      <c r="C37" s="100" t="s">
        <v>8</v>
      </c>
      <c r="D37" s="423"/>
      <c r="E37" s="352"/>
      <c r="F37" s="352"/>
      <c r="G37" s="352"/>
      <c r="H37" s="833" t="str">
        <f ca="1">OFFSET(Sprachen!A484,0,'Allg. Informationen'!$B$4-1,1,1)</f>
        <v>Zahl aus Position xxx / 19 einzutragen, kommuniziert durch Kraftwerksbevollmächtigter</v>
      </c>
      <c r="I37" s="833"/>
      <c r="J37" s="833"/>
      <c r="K37" s="833"/>
      <c r="L37" s="833"/>
      <c r="M37" s="807"/>
      <c r="N37" s="807"/>
      <c r="O37" s="807"/>
      <c r="P37" s="807"/>
      <c r="Q37" s="807"/>
      <c r="R37" s="807"/>
      <c r="S37" s="807"/>
      <c r="T37" s="807"/>
      <c r="U37" s="807"/>
      <c r="V37" s="548"/>
      <c r="W37" s="300"/>
      <c r="X37" s="548"/>
      <c r="Y37" s="548"/>
      <c r="AA37" s="422" t="s">
        <v>535</v>
      </c>
    </row>
    <row r="38" spans="1:27" ht="134.25" customHeight="1" x14ac:dyDescent="0.25">
      <c r="A38" s="139" t="str">
        <f t="shared" ca="1" si="0"/>
        <v>KW5 / 20</v>
      </c>
      <c r="B38" s="159" t="str">
        <f ca="1">OFFSET(Sprachen!A392,0,'Allg. Informationen'!$B$4-1,1,1)</f>
        <v>Eigentümerstruktur</v>
      </c>
      <c r="C38" s="100"/>
      <c r="D38" s="681"/>
      <c r="E38" s="349"/>
      <c r="F38" s="349"/>
      <c r="G38" s="349"/>
      <c r="H38" s="832"/>
      <c r="I38" s="832"/>
      <c r="J38" s="832"/>
      <c r="K38" s="832"/>
      <c r="L38" s="832"/>
      <c r="M38" s="807"/>
      <c r="N38" s="807"/>
      <c r="O38" s="807"/>
      <c r="P38" s="807"/>
      <c r="Q38" s="807"/>
      <c r="R38" s="807"/>
      <c r="S38" s="807"/>
      <c r="T38" s="807"/>
      <c r="U38" s="807"/>
      <c r="V38" s="541"/>
      <c r="W38" s="297"/>
      <c r="X38" s="541" t="s">
        <v>185</v>
      </c>
      <c r="Y38" s="152"/>
      <c r="AA38" s="466">
        <v>20</v>
      </c>
    </row>
    <row r="39" spans="1:27" ht="32.25" customHeight="1" x14ac:dyDescent="0.25">
      <c r="A39" s="139" t="str">
        <f t="shared" ca="1" si="0"/>
        <v>KW5 / 21</v>
      </c>
      <c r="B39" s="159" t="str">
        <f ca="1">OFFSET(Sprachen!A393,0,'Allg. Informationen'!$B$4-1,1,1)</f>
        <v>Struktur Energiebezug Kraftwerk</v>
      </c>
      <c r="C39" s="100"/>
      <c r="D39" s="193"/>
      <c r="E39" s="349"/>
      <c r="F39" s="349"/>
      <c r="G39" s="349"/>
      <c r="H39" s="834" t="str">
        <f ca="1">OFFSET(Sprachen!A485,0,'Allg. Informationen'!$B$4-1,1,1)</f>
        <v>Angabe aller Energiebezüger Kraftwerk; 
wenn leer = wie Eigentümerstruktur.</v>
      </c>
      <c r="I39" s="834"/>
      <c r="J39" s="834"/>
      <c r="K39" s="834"/>
      <c r="L39" s="834"/>
      <c r="M39" s="807"/>
      <c r="N39" s="807"/>
      <c r="O39" s="807"/>
      <c r="P39" s="807"/>
      <c r="Q39" s="807"/>
      <c r="R39" s="807"/>
      <c r="S39" s="807"/>
      <c r="T39" s="807"/>
      <c r="U39" s="807"/>
      <c r="V39" s="541"/>
      <c r="W39" s="297"/>
      <c r="X39" s="541" t="s">
        <v>185</v>
      </c>
      <c r="Y39" s="152"/>
      <c r="AA39" s="466">
        <f t="shared" si="1"/>
        <v>21</v>
      </c>
    </row>
    <row r="40" spans="1:27" x14ac:dyDescent="0.25">
      <c r="A40" s="139" t="str">
        <f t="shared" ca="1" si="0"/>
        <v>KW5 / 22</v>
      </c>
      <c r="B40" s="538" t="str">
        <f ca="1">OFFSET(Sprachen!A394,0,'Allg. Informationen'!$B$4-1,1,1)</f>
        <v>Anteil Energiebezug Gesuchsteller</v>
      </c>
      <c r="C40" s="100" t="s">
        <v>4</v>
      </c>
      <c r="D40" s="555"/>
      <c r="E40" s="556"/>
      <c r="F40" s="556"/>
      <c r="G40" s="556"/>
      <c r="H40" s="805"/>
      <c r="I40" s="805"/>
      <c r="J40" s="805"/>
      <c r="K40" s="805"/>
      <c r="L40" s="805"/>
      <c r="M40" s="807"/>
      <c r="N40" s="807"/>
      <c r="O40" s="807"/>
      <c r="P40" s="807"/>
      <c r="Q40" s="807"/>
      <c r="R40" s="807"/>
      <c r="S40" s="807"/>
      <c r="T40" s="807"/>
      <c r="U40" s="807"/>
      <c r="V40" s="541"/>
      <c r="W40" s="297"/>
      <c r="X40" s="541" t="s">
        <v>185</v>
      </c>
      <c r="Y40" s="152"/>
      <c r="AA40" s="466">
        <f t="shared" si="1"/>
        <v>22</v>
      </c>
    </row>
    <row r="41" spans="1:27" x14ac:dyDescent="0.25">
      <c r="A41" s="139" t="str">
        <f t="shared" ca="1" si="0"/>
        <v>KW5 / 23</v>
      </c>
      <c r="B41" s="538" t="str">
        <f ca="1">OFFSET(Sprachen!A395,0,'Allg. Informationen'!$B$4-1,1,1)</f>
        <v>Jahresenergie Anteil Gesuchsteller</v>
      </c>
      <c r="C41" s="100" t="s">
        <v>8</v>
      </c>
      <c r="D41" s="143">
        <f>IF(D5="Ja/Oui/Si",D36*D40,D37*D40)</f>
        <v>0</v>
      </c>
      <c r="E41" s="353"/>
      <c r="F41" s="353"/>
      <c r="G41" s="353"/>
      <c r="H41" s="805"/>
      <c r="I41" s="805"/>
      <c r="J41" s="805"/>
      <c r="K41" s="805"/>
      <c r="L41" s="805"/>
      <c r="M41" s="807"/>
      <c r="N41" s="807"/>
      <c r="O41" s="807"/>
      <c r="P41" s="807"/>
      <c r="Q41" s="807"/>
      <c r="R41" s="807"/>
      <c r="S41" s="807"/>
      <c r="T41" s="807"/>
      <c r="U41" s="807"/>
      <c r="V41" s="541"/>
      <c r="W41" s="297"/>
      <c r="X41" s="541" t="s">
        <v>185</v>
      </c>
      <c r="Y41" s="152"/>
      <c r="AA41" s="466">
        <v>23</v>
      </c>
    </row>
    <row r="42" spans="1:27" ht="37.5" customHeight="1" x14ac:dyDescent="0.25">
      <c r="A42" s="139" t="str">
        <f t="shared" ca="1" si="0"/>
        <v>KW5 / 24</v>
      </c>
      <c r="B42" s="159" t="str">
        <f ca="1">OFFSET(Sprachen!A396,0,'Allg. Informationen'!$B$4-1,1,1)</f>
        <v>Bezug Gesuchsteller zum Kraftwerk</v>
      </c>
      <c r="C42" s="100"/>
      <c r="D42" s="194"/>
      <c r="E42" s="557"/>
      <c r="F42" s="557"/>
      <c r="G42" s="557"/>
      <c r="H42" s="833" t="str">
        <f ca="1">OFFSET(Sprachen!A486,0,'Allg. Informationen'!$B$4-1,1,1)</f>
        <v>Abnahmevertrag und Bestätgigung der Riskotragung von Betreiber und Eigentümer / Partner in Anhang beilegen</v>
      </c>
      <c r="I42" s="833"/>
      <c r="J42" s="833"/>
      <c r="K42" s="833"/>
      <c r="L42" s="833"/>
      <c r="M42" s="807"/>
      <c r="N42" s="807"/>
      <c r="O42" s="807"/>
      <c r="P42" s="807"/>
      <c r="Q42" s="807"/>
      <c r="R42" s="807"/>
      <c r="S42" s="807"/>
      <c r="T42" s="807"/>
      <c r="U42" s="807"/>
      <c r="V42" s="541"/>
      <c r="W42" s="297"/>
      <c r="X42" s="541" t="s">
        <v>185</v>
      </c>
      <c r="Y42" s="558"/>
      <c r="AA42" s="466">
        <v>24</v>
      </c>
    </row>
    <row r="43" spans="1:27" ht="30.75" customHeight="1" x14ac:dyDescent="0.25">
      <c r="A43" s="139" t="str">
        <f t="shared" ca="1" si="0"/>
        <v>KW5 / 25</v>
      </c>
      <c r="B43" s="159" t="str">
        <f ca="1">OFFSET(Sprachen!A397,0,'Allg. Informationen'!$B$4-1,1,1)</f>
        <v>Geschäftsperiode</v>
      </c>
      <c r="C43" s="100"/>
      <c r="D43" s="144">
        <f ca="1">C119</f>
        <v>0</v>
      </c>
      <c r="E43" s="354"/>
      <c r="F43" s="354"/>
      <c r="G43" s="354"/>
      <c r="H43" s="833" t="str">
        <f ca="1">OFFSET(Sprachen!A487,0,'Allg. Informationen'!$B$4-1,1,1)</f>
        <v>Nur Kalenderjahr oder hydrologisches Jahr (1. Okt. – 30. ‎Sept.) möglich, für alle Zentralen ‎gleich.</v>
      </c>
      <c r="I43" s="833"/>
      <c r="J43" s="833"/>
      <c r="K43" s="833"/>
      <c r="L43" s="833"/>
      <c r="M43" s="807"/>
      <c r="N43" s="807"/>
      <c r="O43" s="807"/>
      <c r="P43" s="807"/>
      <c r="Q43" s="807"/>
      <c r="R43" s="807"/>
      <c r="S43" s="807"/>
      <c r="T43" s="807"/>
      <c r="U43" s="807"/>
      <c r="V43" s="541"/>
      <c r="W43" s="297"/>
      <c r="X43" s="541" t="s">
        <v>185</v>
      </c>
      <c r="Y43" s="558"/>
      <c r="AA43" s="466">
        <f t="shared" si="1"/>
        <v>25</v>
      </c>
    </row>
    <row r="44" spans="1:27" x14ac:dyDescent="0.25">
      <c r="A44" s="139" t="str">
        <f t="shared" ca="1" si="0"/>
        <v>KW5 / 26</v>
      </c>
      <c r="B44" s="538" t="str">
        <f ca="1">OFFSET(Sprachen!A398,0,'Allg. Informationen'!$B$4-1,1,1)</f>
        <v>Datum testierter Einzelabschluss Kraftwerk</v>
      </c>
      <c r="C44" s="100"/>
      <c r="D44" s="195"/>
      <c r="E44" s="355"/>
      <c r="F44" s="355"/>
      <c r="G44" s="355"/>
      <c r="H44" s="806" t="str">
        <f ca="1">OFFSET(Sprachen!A488,0,'Allg. Informationen'!$B$4-1,1,1)</f>
        <v>Einzelabschluss Kraftwerk in Anhang beilegen.</v>
      </c>
      <c r="I44" s="806"/>
      <c r="J44" s="806"/>
      <c r="K44" s="806"/>
      <c r="L44" s="806"/>
      <c r="M44" s="807"/>
      <c r="N44" s="807"/>
      <c r="O44" s="807"/>
      <c r="P44" s="807"/>
      <c r="Q44" s="807"/>
      <c r="R44" s="807"/>
      <c r="S44" s="807"/>
      <c r="T44" s="807"/>
      <c r="U44" s="807"/>
      <c r="V44" s="541"/>
      <c r="W44" s="297"/>
      <c r="X44" s="541" t="s">
        <v>185</v>
      </c>
      <c r="Y44" s="152"/>
      <c r="AA44" s="466">
        <f t="shared" si="1"/>
        <v>26</v>
      </c>
    </row>
    <row r="45" spans="1:27" x14ac:dyDescent="0.25">
      <c r="A45" s="139" t="str">
        <f t="shared" ca="1" si="0"/>
        <v>KW5 / 27</v>
      </c>
      <c r="B45" s="538" t="str">
        <f ca="1">OFFSET(Sprachen!A399,0,'Allg. Informationen'!$B$4-1,1,1)</f>
        <v>Rechnungslegungsstandard</v>
      </c>
      <c r="C45" s="145"/>
      <c r="D45" s="559"/>
      <c r="E45" s="560"/>
      <c r="F45" s="560"/>
      <c r="G45" s="560"/>
      <c r="H45" s="858"/>
      <c r="I45" s="858"/>
      <c r="J45" s="858"/>
      <c r="K45" s="858"/>
      <c r="L45" s="858"/>
      <c r="M45" s="807"/>
      <c r="N45" s="807"/>
      <c r="O45" s="807"/>
      <c r="P45" s="807"/>
      <c r="Q45" s="807"/>
      <c r="R45" s="807"/>
      <c r="S45" s="807"/>
      <c r="T45" s="807"/>
      <c r="U45" s="807"/>
      <c r="V45" s="541"/>
      <c r="W45" s="297"/>
      <c r="X45" s="541" t="s">
        <v>185</v>
      </c>
      <c r="Y45" s="152"/>
      <c r="AA45" s="466">
        <f t="shared" si="1"/>
        <v>27</v>
      </c>
    </row>
    <row r="46" spans="1:27" ht="15.6" x14ac:dyDescent="0.3">
      <c r="A46" s="146"/>
      <c r="B46" s="147"/>
      <c r="C46" s="147"/>
      <c r="D46" s="147"/>
      <c r="E46" s="147"/>
      <c r="F46" s="147"/>
      <c r="G46" s="147"/>
      <c r="H46" s="147"/>
      <c r="I46" s="147"/>
      <c r="J46" s="147"/>
      <c r="K46" s="147"/>
      <c r="L46" s="147"/>
      <c r="M46" s="147"/>
      <c r="N46" s="147"/>
      <c r="O46" s="147"/>
      <c r="P46" s="147"/>
      <c r="Q46" s="147"/>
      <c r="R46" s="147"/>
      <c r="S46" s="147"/>
      <c r="T46" s="147"/>
      <c r="U46" s="147"/>
      <c r="V46" s="147"/>
      <c r="W46" s="561"/>
      <c r="X46" s="147"/>
      <c r="Y46" s="147"/>
      <c r="Z46" s="562"/>
    </row>
    <row r="47" spans="1:27" ht="26.4" x14ac:dyDescent="0.25">
      <c r="A47" s="139"/>
      <c r="B47" s="148" t="str">
        <f ca="1">OFFSET(Sprachen!A400,0,'Allg. Informationen'!$B$4-1,1,1)</f>
        <v>A2. Angaben zu den Zentralen</v>
      </c>
      <c r="C47" s="100"/>
      <c r="D47" s="100"/>
      <c r="E47" s="356"/>
      <c r="F47" s="356"/>
      <c r="G47" s="356"/>
      <c r="H47" s="673" t="str">
        <f ca="1">OFFSET(Sprachen!A336,0,'Allg. Informationen'!$B$4-1,1,1)</f>
        <v>Zentrale 1</v>
      </c>
      <c r="I47" s="673" t="str">
        <f ca="1">OFFSET(Sprachen!A337,0,'Allg. Informationen'!$B$4-1,1,1)</f>
        <v>Zentrale 2</v>
      </c>
      <c r="J47" s="673" t="str">
        <f ca="1">OFFSET(Sprachen!A338,0,'Allg. Informationen'!$B$4-1,1,1)</f>
        <v>Zentrale 3</v>
      </c>
      <c r="K47" s="673" t="str">
        <f ca="1">OFFSET(Sprachen!A339,0,'Allg. Informationen'!$B$4-1,1,1)</f>
        <v>Zentrale 4</v>
      </c>
      <c r="L47" s="673" t="str">
        <f ca="1">OFFSET(Sprachen!A340,0,'Allg. Informationen'!$B$4-1,1,1)</f>
        <v>Zentrale 5</v>
      </c>
      <c r="M47" s="673" t="str">
        <f ca="1">OFFSET(Sprachen!A341,0,'Allg. Informationen'!$B$4-1,1,1)</f>
        <v>Zentrale 6</v>
      </c>
      <c r="N47" s="673" t="str">
        <f ca="1">OFFSET(Sprachen!A342,0,'Allg. Informationen'!$B$4-1,1,1)</f>
        <v>Zentrale 7</v>
      </c>
      <c r="O47" s="673" t="str">
        <f ca="1">OFFSET(Sprachen!A343,0,'Allg. Informationen'!$B$4-1,1,1)</f>
        <v>Zentrale 8</v>
      </c>
      <c r="P47" s="673" t="str">
        <f ca="1">OFFSET(Sprachen!A344,0,'Allg. Informationen'!$B$4-1,1,1)</f>
        <v>Zentrale 9</v>
      </c>
      <c r="Q47" s="673" t="str">
        <f ca="1">OFFSET(Sprachen!A345,0,'Allg. Informationen'!$B$4-1,1,1)</f>
        <v>Zentrale 10</v>
      </c>
      <c r="R47" s="830" t="str">
        <f ca="1">H12</f>
        <v>Anmerkungen BFE</v>
      </c>
      <c r="S47" s="831"/>
      <c r="T47" s="676" t="str">
        <f ca="1">M12</f>
        <v>Bemerkungen Gesuchsteller</v>
      </c>
      <c r="U47" s="677"/>
      <c r="V47" s="450" t="str">
        <f ca="1">V12</f>
        <v>Prüfung auf Plausibilität</v>
      </c>
      <c r="W47" s="450" t="str">
        <f t="shared" ref="W47:Y47" ca="1" si="2">W12</f>
        <v>Bemerkungen Plausibilität</v>
      </c>
      <c r="X47" s="450" t="str">
        <f t="shared" ca="1" si="2"/>
        <v>Materielle Prüfung</v>
      </c>
      <c r="Y47" s="450" t="str">
        <f t="shared" ca="1" si="2"/>
        <v>Bemerkungen Materielle Prüfung</v>
      </c>
      <c r="Z47" s="562"/>
    </row>
    <row r="48" spans="1:27" ht="81.75" customHeight="1" x14ac:dyDescent="0.25">
      <c r="A48" s="139" t="str">
        <f t="shared" ref="A48:A59" ca="1" si="3">CONCATENATE($A$2," / ",AA48)</f>
        <v>KW5 / 28</v>
      </c>
      <c r="B48" s="150" t="str">
        <f ca="1">OFFSET(Sprachen!A401,0,'Allg. Informationen'!$B$4-1,1,1)</f>
        <v>Name Zentrale (oder Einzelanlage im Sinne von Art. 88 EnFV)</v>
      </c>
      <c r="C48" s="100"/>
      <c r="D48" s="388"/>
      <c r="E48" s="356"/>
      <c r="F48" s="356"/>
      <c r="G48" s="356"/>
      <c r="H48" s="635">
        <f ca="1">IFERROR(IF($D$5="Nein","-",VLOOKUP(H$47,E_prod_Eingabe!$A$10:$AA$19,HLOOKUP($A$2,E_prod_Eingabe!$C$5:$AS$6,2,FALSE)+2,FALSE)),"")</f>
        <v>0</v>
      </c>
      <c r="I48" s="635">
        <f ca="1">IFERROR(IF($D$5="Nein","-",VLOOKUP(I$47,E_prod_Eingabe!$A$10:$AA$19,HLOOKUP($A$2,E_prod_Eingabe!$C$5:$AS$6,2,FALSE)+2,FALSE)),"")</f>
        <v>0</v>
      </c>
      <c r="J48" s="635">
        <f ca="1">IFERROR(IF($D$5="Nein","-",VLOOKUP(J$47,E_prod_Eingabe!$A$10:$AA$19,HLOOKUP($A$2,E_prod_Eingabe!$C$5:$AS$6,2,FALSE)+2,FALSE)),"")</f>
        <v>0</v>
      </c>
      <c r="K48" s="635">
        <f ca="1">IFERROR(IF($D$5="Nein","-",VLOOKUP(K$47,E_prod_Eingabe!$A$10:$AA$19,HLOOKUP($A$2,E_prod_Eingabe!$C$5:$AS$6,2,FALSE)+2,FALSE)),"")</f>
        <v>0</v>
      </c>
      <c r="L48" s="635">
        <f ca="1">IFERROR(IF($D$5="Nein","-",VLOOKUP(L$47,E_prod_Eingabe!$A$10:$AA$19,HLOOKUP($A$2,E_prod_Eingabe!$C$5:$AS$6,2,FALSE)+2,FALSE)),"")</f>
        <v>0</v>
      </c>
      <c r="M48" s="635">
        <f ca="1">IFERROR(IF($D$5="Nein","-",VLOOKUP(M$47,E_prod_Eingabe!$A$10:$AA$19,HLOOKUP($A$2,E_prod_Eingabe!$C$5:$AS$6,2,FALSE)+2,FALSE)),"")</f>
        <v>0</v>
      </c>
      <c r="N48" s="635">
        <f ca="1">IFERROR(IF($D$5="Nein","-",VLOOKUP(N$47,E_prod_Eingabe!$A$10:$AA$19,HLOOKUP($A$2,E_prod_Eingabe!$C$5:$AS$6,2,FALSE)+2,FALSE)),"")</f>
        <v>0</v>
      </c>
      <c r="O48" s="635">
        <f ca="1">IFERROR(IF($D$5="Nein","-",VLOOKUP(O$47,E_prod_Eingabe!$A$10:$AA$19,HLOOKUP($A$2,E_prod_Eingabe!$C$5:$AS$6,2,FALSE)+2,FALSE)),"")</f>
        <v>0</v>
      </c>
      <c r="P48" s="635">
        <f ca="1">IFERROR(IF($D$5="Nein","-",VLOOKUP(P$47,E_prod_Eingabe!$A$10:$AA$19,HLOOKUP($A$2,E_prod_Eingabe!$C$5:$AS$6,2,FALSE)+2,FALSE)),"")</f>
        <v>0</v>
      </c>
      <c r="Q48" s="635">
        <f ca="1">IFERROR(IF($D$5="Nein","-",VLOOKUP(Q$47,E_prod_Eingabe!$A$10:$AA$19,HLOOKUP($A$2,E_prod_Eingabe!$C$5:$AS$6,2,FALSE)+2,FALSE)),"")</f>
        <v>0</v>
      </c>
      <c r="R48" s="867" t="str">
        <f ca="1">OFFSET(Sprachen!A491,0,'Allg. Informationen'!$B$4-1,1,1)</f>
        <v>Vertrag für Nutzungsrecht beilegen.</v>
      </c>
      <c r="S48" s="868"/>
      <c r="T48" s="828"/>
      <c r="U48" s="829"/>
      <c r="V48" s="541"/>
      <c r="W48" s="297"/>
      <c r="X48" s="541" t="s">
        <v>185</v>
      </c>
      <c r="Y48" s="152"/>
      <c r="Z48" s="562"/>
      <c r="AA48" s="466">
        <f>+AA45+1</f>
        <v>28</v>
      </c>
    </row>
    <row r="49" spans="1:27" x14ac:dyDescent="0.25">
      <c r="A49" s="139" t="str">
        <f t="shared" ca="1" si="3"/>
        <v>KW5 / 29</v>
      </c>
      <c r="B49" s="136" t="str">
        <f ca="1">OFFSET(Sprachen!A402,0,'Allg. Informationen'!$B$4-1,1,1)</f>
        <v>Nr. Zentrale aus WASTA</v>
      </c>
      <c r="C49" s="100"/>
      <c r="D49" s="388"/>
      <c r="E49" s="356"/>
      <c r="F49" s="356"/>
      <c r="G49" s="356"/>
      <c r="H49" s="193"/>
      <c r="I49" s="193"/>
      <c r="J49" s="193"/>
      <c r="K49" s="193"/>
      <c r="L49" s="193"/>
      <c r="M49" s="193"/>
      <c r="N49" s="563"/>
      <c r="O49" s="563"/>
      <c r="P49" s="563"/>
      <c r="Q49" s="563"/>
      <c r="R49" s="859"/>
      <c r="S49" s="860"/>
      <c r="T49" s="828"/>
      <c r="U49" s="829"/>
      <c r="V49" s="541"/>
      <c r="W49" s="297"/>
      <c r="X49" s="541" t="s">
        <v>185</v>
      </c>
      <c r="Y49" s="152"/>
      <c r="Z49" s="562"/>
      <c r="AA49" s="466">
        <f>+AA48+1</f>
        <v>29</v>
      </c>
    </row>
    <row r="50" spans="1:27" ht="26.4" x14ac:dyDescent="0.25">
      <c r="A50" s="139" t="str">
        <f t="shared" ca="1" si="3"/>
        <v>KW5 / 30</v>
      </c>
      <c r="B50" s="136" t="str">
        <f ca="1">OFFSET(Sprachen!A403,0,'Allg. Informationen'!$B$4-1,1,1)</f>
        <v>Hydraulische Verknüpfung und gemeinsame Optimierung vorhanden</v>
      </c>
      <c r="C50" s="100" t="str">
        <f ca="1">OFFSET(Sprachen!A404,0,'Allg. Informationen'!$B$4-1,1,1)</f>
        <v>[Ja/Nein]</v>
      </c>
      <c r="D50" s="153"/>
      <c r="E50" s="357"/>
      <c r="F50" s="357"/>
      <c r="G50" s="357"/>
      <c r="H50" s="564"/>
      <c r="I50" s="564"/>
      <c r="J50" s="564"/>
      <c r="K50" s="564"/>
      <c r="L50" s="564"/>
      <c r="M50" s="564"/>
      <c r="N50" s="564"/>
      <c r="O50" s="564"/>
      <c r="P50" s="564"/>
      <c r="Q50" s="564"/>
      <c r="R50" s="824" t="str">
        <f ca="1">OFFSET(Sprachen!A492,0,'Allg. Informationen'!$B$4-1,1,1)</f>
        <v>Plan der Kraftwerksanlage beilegen.</v>
      </c>
      <c r="S50" s="825"/>
      <c r="T50" s="828"/>
      <c r="U50" s="829"/>
      <c r="V50" s="541"/>
      <c r="W50" s="297"/>
      <c r="X50" s="541" t="s">
        <v>185</v>
      </c>
      <c r="Y50" s="565"/>
      <c r="Z50" s="562"/>
      <c r="AA50" s="466">
        <f t="shared" ref="AA50:AA57" si="4">+AA49+1</f>
        <v>30</v>
      </c>
    </row>
    <row r="51" spans="1:27" x14ac:dyDescent="0.25">
      <c r="A51" s="139" t="str">
        <f t="shared" ca="1" si="3"/>
        <v>KW5 / 31</v>
      </c>
      <c r="B51" s="136" t="str">
        <f ca="1">OFFSET(Sprachen!A405,0,'Allg. Informationen'!$B$4-1,1,1)</f>
        <v>mittlere mechanische Bruttoleistung</v>
      </c>
      <c r="C51" s="100" t="s">
        <v>6</v>
      </c>
      <c r="D51" s="646">
        <f>SUMIF($H$50:$Q$50,"Ja",H51:Q51)+SUMIF($H$50:$Q$50,"Oui",H51:Q51)+SUMIF($H$50:$Q$50,"Si",H51:Q51)</f>
        <v>0</v>
      </c>
      <c r="E51" s="351"/>
      <c r="F51" s="351"/>
      <c r="G51" s="351"/>
      <c r="H51" s="566"/>
      <c r="I51" s="566"/>
      <c r="J51" s="566"/>
      <c r="K51" s="566"/>
      <c r="L51" s="566"/>
      <c r="M51" s="566"/>
      <c r="N51" s="566"/>
      <c r="O51" s="566"/>
      <c r="P51" s="566"/>
      <c r="Q51" s="566"/>
      <c r="R51" s="859"/>
      <c r="S51" s="860"/>
      <c r="T51" s="828"/>
      <c r="U51" s="829"/>
      <c r="V51" s="541"/>
      <c r="W51" s="297"/>
      <c r="X51" s="541" t="s">
        <v>185</v>
      </c>
      <c r="Y51" s="565" t="s">
        <v>185</v>
      </c>
      <c r="Z51" s="562"/>
      <c r="AA51" s="466">
        <f t="shared" si="4"/>
        <v>31</v>
      </c>
    </row>
    <row r="52" spans="1:27" x14ac:dyDescent="0.25">
      <c r="A52" s="139" t="str">
        <f t="shared" ca="1" si="3"/>
        <v>KW5 / 32</v>
      </c>
      <c r="B52" s="136" t="str">
        <f ca="1">OFFSET(Sprachen!A406,0,'Allg. Informationen'!$B$4-1,1,1)</f>
        <v>Installierte Turbinenleistung</v>
      </c>
      <c r="C52" s="100" t="s">
        <v>6</v>
      </c>
      <c r="D52" s="646">
        <f>SUMIF($H$50:$Q$50,"Ja",H52:Q52)+SUMIF($H$50:$Q$50,"Oui",H52:Q52)+SUMIF($H$50:$Q$50,"Si",H52:Q52)</f>
        <v>0</v>
      </c>
      <c r="E52" s="351"/>
      <c r="F52" s="351"/>
      <c r="G52" s="351"/>
      <c r="H52" s="566"/>
      <c r="I52" s="566"/>
      <c r="J52" s="566"/>
      <c r="K52" s="566"/>
      <c r="L52" s="566"/>
      <c r="M52" s="566"/>
      <c r="N52" s="566"/>
      <c r="O52" s="566"/>
      <c r="P52" s="566"/>
      <c r="Q52" s="566"/>
      <c r="R52" s="859"/>
      <c r="S52" s="860"/>
      <c r="T52" s="828"/>
      <c r="U52" s="829"/>
      <c r="V52" s="541"/>
      <c r="W52" s="297"/>
      <c r="X52" s="541" t="s">
        <v>185</v>
      </c>
      <c r="Y52" s="152"/>
      <c r="Z52" s="562"/>
      <c r="AA52" s="466">
        <f t="shared" si="4"/>
        <v>32</v>
      </c>
    </row>
    <row r="53" spans="1:27" x14ac:dyDescent="0.25">
      <c r="A53" s="139" t="str">
        <f t="shared" ca="1" si="3"/>
        <v>KW5 / 33</v>
      </c>
      <c r="B53" s="136" t="str">
        <f ca="1">OFFSET(Sprachen!A407,0,'Allg. Informationen'!$B$4-1,1,1)</f>
        <v>Max. mögliche Leistung ab Generator</v>
      </c>
      <c r="C53" s="100" t="s">
        <v>6</v>
      </c>
      <c r="D53" s="646">
        <f>SUMIF($H$50:$Q$50,"Ja",H53:Q53)+SUMIF($H$50:$Q$50,"Oui",H53:Q53)+SUMIF($H$50:$Q$50,"Si",H53:Q53)</f>
        <v>0</v>
      </c>
      <c r="E53" s="351"/>
      <c r="F53" s="351"/>
      <c r="G53" s="351"/>
      <c r="H53" s="566"/>
      <c r="I53" s="566"/>
      <c r="J53" s="566"/>
      <c r="K53" s="566"/>
      <c r="L53" s="566"/>
      <c r="M53" s="566"/>
      <c r="N53" s="566"/>
      <c r="O53" s="566"/>
      <c r="P53" s="566"/>
      <c r="Q53" s="566"/>
      <c r="R53" s="859"/>
      <c r="S53" s="860"/>
      <c r="T53" s="828"/>
      <c r="U53" s="829"/>
      <c r="V53" s="541"/>
      <c r="W53" s="297"/>
      <c r="X53" s="541" t="s">
        <v>185</v>
      </c>
      <c r="Y53" s="152"/>
      <c r="Z53" s="562"/>
      <c r="AA53" s="466">
        <f t="shared" si="4"/>
        <v>33</v>
      </c>
    </row>
    <row r="54" spans="1:27" ht="31.5" customHeight="1" x14ac:dyDescent="0.25">
      <c r="A54" s="139" t="str">
        <f t="shared" ca="1" si="3"/>
        <v>KW5 / 34</v>
      </c>
      <c r="B54" s="136" t="str">
        <f ca="1">OFFSET(Sprachen!A408,0,'Allg. Informationen'!$B$4-1,1,1)</f>
        <v>Nettoproduktion alle Zentralen</v>
      </c>
      <c r="C54" s="100" t="s">
        <v>8</v>
      </c>
      <c r="D54" s="647">
        <f ca="1">IFERROR(SUM(H54:Q54),"")</f>
        <v>0</v>
      </c>
      <c r="E54" s="358"/>
      <c r="F54" s="358"/>
      <c r="G54" s="358"/>
      <c r="H54" s="154">
        <f ca="1">IFERROR(IF($D$5="Nein/Non/No","-",VLOOKUP(H$47,E_prod_Eingabe!$A$21:$AA$30,HLOOKUP($A$2,E_prod_Eingabe!$C$5:$AS$6,2,FALSE)+2,FALSE)),"")</f>
        <v>0</v>
      </c>
      <c r="I54" s="154">
        <f ca="1">IFERROR(IF($D$5="Nein/Non/No","-",VLOOKUP(I$47,E_prod_Eingabe!$A$21:$AA$30,HLOOKUP($A$2,E_prod_Eingabe!$C$5:$AS$6,2,FALSE)+2,FALSE)),"")</f>
        <v>0</v>
      </c>
      <c r="J54" s="154">
        <f ca="1">IFERROR(IF($D$5="Nein/Non/No","-",VLOOKUP(J$47,E_prod_Eingabe!$A$21:$AA$30,HLOOKUP($A$2,E_prod_Eingabe!$C$5:$AS$6,2,FALSE)+2,FALSE)),"")</f>
        <v>0</v>
      </c>
      <c r="K54" s="154">
        <f ca="1">IFERROR(IF($D$5="Nein/Non/No","-",VLOOKUP(K$47,E_prod_Eingabe!$A$21:$AA$30,HLOOKUP($A$2,E_prod_Eingabe!$C$5:$AS$6,2,FALSE)+2,FALSE)),"")</f>
        <v>0</v>
      </c>
      <c r="L54" s="154">
        <f ca="1">IFERROR(IF($D$5="Nein/Non/No","-",VLOOKUP(L$47,E_prod_Eingabe!$A$21:$AA$30,HLOOKUP($A$2,E_prod_Eingabe!$C$5:$AS$6,2,FALSE)+2,FALSE)),"")</f>
        <v>0</v>
      </c>
      <c r="M54" s="154">
        <f ca="1">IFERROR(IF($D$5="Nein/Non/No","-",VLOOKUP(M$47,E_prod_Eingabe!$A$21:$AA$30,HLOOKUP($A$2,E_prod_Eingabe!$C$5:$AS$6,2,FALSE)+2,FALSE)),"")</f>
        <v>0</v>
      </c>
      <c r="N54" s="154">
        <f ca="1">IFERROR(IF($D$5="Nein/Non/No","-",VLOOKUP(N$47,E_prod_Eingabe!$A$21:$AA$30,HLOOKUP($A$2,E_prod_Eingabe!$C$5:$AS$6,2,FALSE)+2,FALSE)),"")</f>
        <v>0</v>
      </c>
      <c r="O54" s="154">
        <f ca="1">IFERROR(IF($D$5="Nein/Non/No","-",VLOOKUP(O$47,E_prod_Eingabe!$A$21:$AA$30,HLOOKUP($A$2,E_prod_Eingabe!$C$5:$AS$6,2,FALSE)+2,FALSE)),"")</f>
        <v>0</v>
      </c>
      <c r="P54" s="154">
        <f ca="1">IFERROR(IF($D$5="Nein/Non/No","-",VLOOKUP(P$47,E_prod_Eingabe!$A$21:$AA$30,HLOOKUP($A$2,E_prod_Eingabe!$C$5:$AS$6,2,FALSE)+2,FALSE)),"")</f>
        <v>0</v>
      </c>
      <c r="Q54" s="154">
        <f ca="1">IFERROR(IF($D$5="Nein/Non/No","-",VLOOKUP(Q$47,E_prod_Eingabe!$A$21:$AA$30,HLOOKUP($A$2,E_prod_Eingabe!$C$5:$AS$6,2,FALSE)+2,FALSE)),"")</f>
        <v>0</v>
      </c>
      <c r="R54" s="862" t="str">
        <f ca="1">OFFSET(Sprachen!A493,0,'Allg. Informationen'!$B$4-1,1,1)</f>
        <v>Nur hydraulisch verknüpfte und gemeinsam optimierte Anlagen werden berücksichtigt.</v>
      </c>
      <c r="S54" s="863"/>
      <c r="T54" s="861"/>
      <c r="U54" s="861"/>
      <c r="V54" s="567"/>
      <c r="W54" s="300"/>
      <c r="X54" s="567"/>
      <c r="Y54" s="400"/>
      <c r="Z54" s="562"/>
      <c r="AA54" s="466">
        <f t="shared" si="4"/>
        <v>34</v>
      </c>
    </row>
    <row r="55" spans="1:27" ht="31.5" customHeight="1" x14ac:dyDescent="0.25">
      <c r="A55" s="139" t="str">
        <f t="shared" ca="1" si="3"/>
        <v>KW5 / 35</v>
      </c>
      <c r="B55" s="136" t="str">
        <f ca="1">OFFSET(Sprachen!A409,0,'Allg. Informationen'!$B$4-1,1,1)</f>
        <v>Nettoproduktion hydraulisch verknüpfter und gemeinsam optimierter Anlagen</v>
      </c>
      <c r="C55" s="100" t="s">
        <v>8</v>
      </c>
      <c r="D55" s="647">
        <f>SUM(H55:Q55)</f>
        <v>0</v>
      </c>
      <c r="E55" s="358"/>
      <c r="F55" s="358"/>
      <c r="G55" s="358"/>
      <c r="H55" s="154">
        <f>+IF(H50="Ja",H54,0)+IF(H50="Oui",H54,0)+IF(H50="Si",H54,0)</f>
        <v>0</v>
      </c>
      <c r="I55" s="154">
        <f t="shared" ref="I55:Q55" si="5">+IF(I50="Ja",I54,0)+IF(I50="Oui",I54,0)+IF(I50="Si",I54,0)</f>
        <v>0</v>
      </c>
      <c r="J55" s="154">
        <f t="shared" si="5"/>
        <v>0</v>
      </c>
      <c r="K55" s="154">
        <f t="shared" si="5"/>
        <v>0</v>
      </c>
      <c r="L55" s="154">
        <f t="shared" si="5"/>
        <v>0</v>
      </c>
      <c r="M55" s="154">
        <f t="shared" si="5"/>
        <v>0</v>
      </c>
      <c r="N55" s="154">
        <f t="shared" si="5"/>
        <v>0</v>
      </c>
      <c r="O55" s="154">
        <f t="shared" si="5"/>
        <v>0</v>
      </c>
      <c r="P55" s="154">
        <f t="shared" si="5"/>
        <v>0</v>
      </c>
      <c r="Q55" s="154">
        <f t="shared" si="5"/>
        <v>0</v>
      </c>
      <c r="R55" s="864"/>
      <c r="S55" s="865"/>
      <c r="T55" s="861"/>
      <c r="U55" s="861"/>
      <c r="V55" s="567"/>
      <c r="W55" s="300"/>
      <c r="X55" s="567"/>
      <c r="Y55" s="400"/>
      <c r="Z55" s="562"/>
      <c r="AA55" s="466">
        <f t="shared" si="4"/>
        <v>35</v>
      </c>
    </row>
    <row r="56" spans="1:27" x14ac:dyDescent="0.25">
      <c r="A56" s="139" t="str">
        <f t="shared" ca="1" si="3"/>
        <v>KW5 / 36</v>
      </c>
      <c r="B56" s="136" t="str">
        <f ca="1">OFFSET(Sprachen!A410,0,'Allg. Informationen'!$B$4-1,1,1)</f>
        <v>Bezug EV/KEV</v>
      </c>
      <c r="C56" s="100" t="str">
        <f ca="1">OFFSET(Sprachen!A404,0,'Allg. Informationen'!$B$4-1,1,1)</f>
        <v>[Ja/Nein]</v>
      </c>
      <c r="D56" s="648">
        <f>IF(COUNTIF(H56:Q56,"Ja")&gt;0,COUNTIF(H56:Q56,"Ja"),0)</f>
        <v>0</v>
      </c>
      <c r="E56" s="359"/>
      <c r="F56" s="359"/>
      <c r="G56" s="359"/>
      <c r="H56" s="564"/>
      <c r="I56" s="564"/>
      <c r="J56" s="564"/>
      <c r="K56" s="564"/>
      <c r="L56" s="564"/>
      <c r="M56" s="564"/>
      <c r="N56" s="564"/>
      <c r="O56" s="564"/>
      <c r="P56" s="564"/>
      <c r="Q56" s="564"/>
      <c r="R56" s="824"/>
      <c r="S56" s="825"/>
      <c r="T56" s="828"/>
      <c r="U56" s="829"/>
      <c r="V56" s="541"/>
      <c r="W56" s="297"/>
      <c r="X56" s="541" t="s">
        <v>185</v>
      </c>
      <c r="Y56" s="565" t="s">
        <v>185</v>
      </c>
      <c r="Z56" s="562"/>
      <c r="AA56" s="466">
        <f t="shared" si="4"/>
        <v>36</v>
      </c>
    </row>
    <row r="57" spans="1:27" x14ac:dyDescent="0.25">
      <c r="A57" s="139" t="str">
        <f t="shared" ca="1" si="3"/>
        <v>KW5 / 37</v>
      </c>
      <c r="B57" s="136" t="str">
        <f ca="1">OFFSET(Sprachen!A411,0,'Allg. Informationen'!$B$4-1,1,1)</f>
        <v>Erlös EV/KEV Jahr</v>
      </c>
      <c r="C57" s="100" t="s">
        <v>24</v>
      </c>
      <c r="D57" s="649">
        <f>SUMIF(H50:Q50,"Ja",H57:Q57)+SUMIF(H50:Q50,"Oui",H57:Q57)+SUMIF(H50:Q50,"Si",H57:Q57)</f>
        <v>0</v>
      </c>
      <c r="E57" s="360"/>
      <c r="F57" s="360"/>
      <c r="G57" s="360"/>
      <c r="H57" s="207"/>
      <c r="I57" s="207"/>
      <c r="J57" s="207"/>
      <c r="K57" s="207"/>
      <c r="L57" s="207"/>
      <c r="M57" s="207"/>
      <c r="N57" s="207"/>
      <c r="O57" s="207"/>
      <c r="P57" s="207"/>
      <c r="Q57" s="207"/>
      <c r="R57" s="859"/>
      <c r="S57" s="860"/>
      <c r="T57" s="828"/>
      <c r="U57" s="829"/>
      <c r="V57" s="541"/>
      <c r="W57" s="297"/>
      <c r="X57" s="541" t="s">
        <v>185</v>
      </c>
      <c r="Y57" s="565" t="s">
        <v>185</v>
      </c>
      <c r="Z57" s="562"/>
      <c r="AA57" s="466">
        <f t="shared" si="4"/>
        <v>37</v>
      </c>
    </row>
    <row r="58" spans="1:27" ht="26.4" x14ac:dyDescent="0.25">
      <c r="A58" s="139" t="str">
        <f t="shared" ca="1" si="3"/>
        <v>KW5 / 39</v>
      </c>
      <c r="B58" s="136" t="str">
        <f ca="1">OFFSET(Sprachen!A412,0,'Allg. Informationen'!$B$4-1,1,1)</f>
        <v>Erlös aus Entschädigungen Sanierungen nach Gewässerschutzgesetz</v>
      </c>
      <c r="C58" s="157" t="s">
        <v>24</v>
      </c>
      <c r="D58" s="649">
        <f>SUMIF($H$50:$Q$50,"Ja",H58:Q58)+SUMIF($H$50:$Q$50,"Oui",H58:Q58)+SUMIF($H$50:$Q$50,"Si",H58:Q58)</f>
        <v>0</v>
      </c>
      <c r="E58" s="360"/>
      <c r="F58" s="360"/>
      <c r="G58" s="360"/>
      <c r="H58" s="207"/>
      <c r="I58" s="207"/>
      <c r="J58" s="207"/>
      <c r="K58" s="207"/>
      <c r="L58" s="207"/>
      <c r="M58" s="207"/>
      <c r="N58" s="207"/>
      <c r="O58" s="207"/>
      <c r="P58" s="207"/>
      <c r="Q58" s="207"/>
      <c r="R58" s="813"/>
      <c r="S58" s="814"/>
      <c r="T58" s="828"/>
      <c r="U58" s="829"/>
      <c r="V58" s="541"/>
      <c r="W58" s="297"/>
      <c r="X58" s="541" t="s">
        <v>185</v>
      </c>
      <c r="Y58" s="565" t="s">
        <v>185</v>
      </c>
      <c r="Z58" s="562"/>
      <c r="AA58" s="466">
        <v>39</v>
      </c>
    </row>
    <row r="59" spans="1:27" ht="26.4" x14ac:dyDescent="0.25">
      <c r="A59" s="139" t="str">
        <f t="shared" ca="1" si="3"/>
        <v>KW5 / 41</v>
      </c>
      <c r="B59" s="136" t="str">
        <f ca="1">OFFSET(Sprachen!A413,0,'Allg. Informationen'!$B$4-1,1,1)</f>
        <v>Erlös aus weiterer Förderung der öffentlichen Hand</v>
      </c>
      <c r="C59" s="157" t="s">
        <v>24</v>
      </c>
      <c r="D59" s="649">
        <f>SUMIF(H50:Q50,"Ja",H59:Q59)+SUMIF(H50:Q50,"Qui",H59:Q59)+SUMIF(H50:Q50,"Si",H59:Q59)</f>
        <v>0</v>
      </c>
      <c r="E59" s="360"/>
      <c r="F59" s="360"/>
      <c r="G59" s="360"/>
      <c r="H59" s="207"/>
      <c r="I59" s="207"/>
      <c r="J59" s="207"/>
      <c r="K59" s="207"/>
      <c r="L59" s="207"/>
      <c r="M59" s="207"/>
      <c r="N59" s="207"/>
      <c r="O59" s="207"/>
      <c r="P59" s="207"/>
      <c r="Q59" s="207"/>
      <c r="R59" s="813"/>
      <c r="S59" s="814"/>
      <c r="T59" s="828"/>
      <c r="U59" s="829"/>
      <c r="V59" s="541"/>
      <c r="W59" s="297"/>
      <c r="X59" s="541" t="s">
        <v>185</v>
      </c>
      <c r="Y59" s="152"/>
      <c r="Z59" s="562"/>
      <c r="AA59" s="466">
        <v>41</v>
      </c>
    </row>
    <row r="60" spans="1:27" ht="15.6" x14ac:dyDescent="0.3">
      <c r="A60" s="146"/>
      <c r="B60" s="147"/>
      <c r="C60" s="147"/>
      <c r="D60" s="147"/>
      <c r="E60" s="147"/>
      <c r="F60" s="147"/>
      <c r="G60" s="147"/>
      <c r="H60" s="147"/>
      <c r="I60" s="147"/>
      <c r="J60" s="147"/>
      <c r="K60" s="147"/>
      <c r="L60" s="147"/>
      <c r="M60" s="147"/>
      <c r="N60" s="147"/>
      <c r="O60" s="147"/>
      <c r="P60" s="147"/>
      <c r="Q60" s="147"/>
      <c r="R60" s="147"/>
      <c r="S60" s="147"/>
      <c r="T60" s="147"/>
      <c r="U60" s="147"/>
      <c r="V60" s="147"/>
      <c r="W60" s="561"/>
      <c r="X60" s="147"/>
      <c r="Y60" s="147"/>
      <c r="Z60" s="562"/>
    </row>
    <row r="61" spans="1:27" ht="26.4" x14ac:dyDescent="0.25">
      <c r="A61" s="158" t="str">
        <f ca="1">OFFSET(Sprachen!A414,0,'Allg. Informationen'!$B$4-1,1,1)</f>
        <v>B. Angaben zu den Gestehungskosten</v>
      </c>
      <c r="B61" s="158"/>
      <c r="C61" s="159"/>
      <c r="D61" s="160"/>
      <c r="E61" s="361"/>
      <c r="F61" s="361"/>
      <c r="G61" s="361"/>
      <c r="H61" s="866" t="str">
        <f ca="1">R47</f>
        <v>Anmerkungen BFE</v>
      </c>
      <c r="I61" s="866"/>
      <c r="J61" s="866"/>
      <c r="K61" s="866"/>
      <c r="L61" s="866"/>
      <c r="M61" s="809" t="str">
        <f ca="1">T47</f>
        <v>Bemerkungen Gesuchsteller</v>
      </c>
      <c r="N61" s="810"/>
      <c r="O61" s="810"/>
      <c r="P61" s="810"/>
      <c r="Q61" s="810"/>
      <c r="R61" s="810"/>
      <c r="S61" s="810"/>
      <c r="T61" s="810"/>
      <c r="U61" s="811"/>
      <c r="V61" s="450" t="str">
        <f ca="1">V47</f>
        <v>Prüfung auf Plausibilität</v>
      </c>
      <c r="W61" s="450" t="str">
        <f t="shared" ref="W61:Y61" ca="1" si="6">W47</f>
        <v>Bemerkungen Plausibilität</v>
      </c>
      <c r="X61" s="450" t="str">
        <f t="shared" ca="1" si="6"/>
        <v>Materielle Prüfung</v>
      </c>
      <c r="Y61" s="450" t="str">
        <f t="shared" ca="1" si="6"/>
        <v>Bemerkungen Materielle Prüfung</v>
      </c>
    </row>
    <row r="62" spans="1:27" ht="27.75" customHeight="1" x14ac:dyDescent="0.25">
      <c r="A62" s="139"/>
      <c r="B62" s="161" t="str">
        <f ca="1">OFFSET(Sprachen!A415,0,'Allg. Informationen'!$B$4-1,1,1)</f>
        <v>B 1. Betriebserträge und -kosten</v>
      </c>
      <c r="C62" s="100"/>
      <c r="D62" s="100"/>
      <c r="E62" s="362"/>
      <c r="F62" s="362"/>
      <c r="G62" s="362"/>
      <c r="H62" s="808"/>
      <c r="I62" s="808"/>
      <c r="J62" s="808"/>
      <c r="K62" s="808"/>
      <c r="L62" s="808"/>
      <c r="M62" s="812"/>
      <c r="N62" s="812"/>
      <c r="O62" s="812"/>
      <c r="P62" s="812"/>
      <c r="Q62" s="812"/>
      <c r="R62" s="812"/>
      <c r="S62" s="812"/>
      <c r="T62" s="812"/>
      <c r="U62" s="812"/>
      <c r="V62" s="541"/>
      <c r="W62" s="297"/>
      <c r="X62" s="541" t="s">
        <v>185</v>
      </c>
      <c r="Y62" s="551" t="s">
        <v>185</v>
      </c>
    </row>
    <row r="63" spans="1:27" ht="26.4" x14ac:dyDescent="0.25">
      <c r="A63" s="139" t="str">
        <f t="shared" ref="A63:A72" ca="1" si="7">CONCATENATE($A$2," / ",AA63)</f>
        <v>KW5 / 42</v>
      </c>
      <c r="B63" s="136" t="str">
        <f ca="1">OFFSET(Sprachen!A416,0,'Allg. Informationen'!$B$4-1,1,1)</f>
        <v>Summe Förderungen/Vergütungen der öffentlichen Hand</v>
      </c>
      <c r="C63" s="100"/>
      <c r="D63" s="634">
        <f>D59+D57</f>
        <v>0</v>
      </c>
      <c r="E63" s="633"/>
      <c r="F63" s="633"/>
      <c r="G63" s="633"/>
      <c r="H63" s="815"/>
      <c r="I63" s="816"/>
      <c r="J63" s="816"/>
      <c r="K63" s="816"/>
      <c r="L63" s="817"/>
      <c r="M63" s="818"/>
      <c r="N63" s="819"/>
      <c r="O63" s="819"/>
      <c r="P63" s="819"/>
      <c r="Q63" s="819"/>
      <c r="R63" s="819"/>
      <c r="S63" s="819"/>
      <c r="T63" s="819"/>
      <c r="U63" s="820"/>
      <c r="V63" s="541"/>
      <c r="W63" s="297"/>
      <c r="X63" s="541" t="s">
        <v>185</v>
      </c>
      <c r="Y63" s="551" t="s">
        <v>185</v>
      </c>
      <c r="AA63" s="466">
        <v>42</v>
      </c>
    </row>
    <row r="64" spans="1:27" ht="33" customHeight="1" x14ac:dyDescent="0.25">
      <c r="A64" s="139" t="str">
        <f t="shared" ca="1" si="7"/>
        <v>KW5 / 43</v>
      </c>
      <c r="B64" s="136" t="str">
        <f ca="1">OFFSET(Sprachen!A417,0,'Allg. Informationen'!$B$4-1,1,1)</f>
        <v>Übriger Betriebsertrag (ohne Förderungen)</v>
      </c>
      <c r="C64" s="673" t="s">
        <v>24</v>
      </c>
      <c r="D64" s="196"/>
      <c r="E64" s="363"/>
      <c r="F64" s="363"/>
      <c r="G64" s="363"/>
      <c r="H64" s="893" t="str">
        <f ca="1">CONCATENATE(OFFSET(Sprachen!A495,0,'Allg. Informationen'!$B$4-1,1,1)," 5.",A2,".7")</f>
        <v>Gemäss Richtlinie des BFE zu anrechenbaren Betriebs- und Kapitalkosten. Bei abweichenden Angaben zum Geschäftsbericht ist das folgende Anhangsformular auszufüllen: 5.KW5.7</v>
      </c>
      <c r="I64" s="894"/>
      <c r="J64" s="894"/>
      <c r="K64" s="894"/>
      <c r="L64" s="895"/>
      <c r="M64" s="812"/>
      <c r="N64" s="812"/>
      <c r="O64" s="812"/>
      <c r="P64" s="812"/>
      <c r="Q64" s="812"/>
      <c r="R64" s="812"/>
      <c r="S64" s="812"/>
      <c r="T64" s="812"/>
      <c r="U64" s="812"/>
      <c r="V64" s="541"/>
      <c r="W64" s="297"/>
      <c r="X64" s="541" t="s">
        <v>185</v>
      </c>
      <c r="Y64" s="551" t="s">
        <v>185</v>
      </c>
      <c r="AA64" s="466">
        <v>43</v>
      </c>
    </row>
    <row r="65" spans="1:27" x14ac:dyDescent="0.25">
      <c r="A65" s="139" t="str">
        <f t="shared" ca="1" si="7"/>
        <v>KW5 / 44</v>
      </c>
      <c r="B65" s="136" t="str">
        <f ca="1">OFFSET(Sprachen!A418,0,'Allg. Informationen'!$B$4-1,1,1)</f>
        <v>Aktivierte Eigenleistungen</v>
      </c>
      <c r="C65" s="673" t="s">
        <v>24</v>
      </c>
      <c r="D65" s="196"/>
      <c r="E65" s="364"/>
      <c r="F65" s="364"/>
      <c r="G65" s="364"/>
      <c r="H65" s="893"/>
      <c r="I65" s="894"/>
      <c r="J65" s="894"/>
      <c r="K65" s="894"/>
      <c r="L65" s="895"/>
      <c r="M65" s="812"/>
      <c r="N65" s="812"/>
      <c r="O65" s="812"/>
      <c r="P65" s="812"/>
      <c r="Q65" s="812"/>
      <c r="R65" s="812"/>
      <c r="S65" s="812"/>
      <c r="T65" s="812"/>
      <c r="U65" s="812"/>
      <c r="V65" s="541"/>
      <c r="W65" s="297"/>
      <c r="X65" s="541" t="s">
        <v>185</v>
      </c>
      <c r="Y65" s="551" t="s">
        <v>185</v>
      </c>
      <c r="AA65" s="466">
        <f t="shared" ref="AA65:AA72" si="8">AA64+1</f>
        <v>44</v>
      </c>
    </row>
    <row r="66" spans="1:27" x14ac:dyDescent="0.25">
      <c r="A66" s="139" t="str">
        <f t="shared" ca="1" si="7"/>
        <v>KW5 / 45</v>
      </c>
      <c r="B66" s="136" t="str">
        <f ca="1">OFFSET(Sprachen!A419,0,'Allg. Informationen'!$B$4-1,1,1)</f>
        <v>Pumpenergie</v>
      </c>
      <c r="C66" s="673" t="s">
        <v>8</v>
      </c>
      <c r="D66" s="644">
        <f ca="1">IFERROR(IF($D$5="Nein/Non/No","-",INDIRECT(CONCATENATE(E_prod_Eingabe!$A$2,"!")&amp;CONCATENATE(MID("CDEFGHIJKLMNOPQRSTUVWXYZ",HLOOKUP($A$2,E_prod_Eingabe!$C$5:$AS$6,2,FALSE),1),"55"))),"")</f>
        <v>0</v>
      </c>
      <c r="E66" s="353"/>
      <c r="F66" s="353"/>
      <c r="G66" s="353"/>
      <c r="H66" s="893"/>
      <c r="I66" s="894"/>
      <c r="J66" s="894"/>
      <c r="K66" s="894"/>
      <c r="L66" s="895"/>
      <c r="M66" s="812"/>
      <c r="N66" s="812"/>
      <c r="O66" s="812"/>
      <c r="P66" s="812"/>
      <c r="Q66" s="812"/>
      <c r="R66" s="812"/>
      <c r="S66" s="812"/>
      <c r="T66" s="812"/>
      <c r="U66" s="812"/>
      <c r="V66" s="541"/>
      <c r="W66" s="297"/>
      <c r="X66" s="541" t="s">
        <v>185</v>
      </c>
      <c r="Y66" s="551" t="s">
        <v>185</v>
      </c>
      <c r="AA66" s="466">
        <f t="shared" si="8"/>
        <v>45</v>
      </c>
    </row>
    <row r="67" spans="1:27" ht="26.4" x14ac:dyDescent="0.25">
      <c r="A67" s="139" t="str">
        <f t="shared" ca="1" si="7"/>
        <v>KW5 / 46</v>
      </c>
      <c r="B67" s="136" t="str">
        <f ca="1">OFFSET(Sprachen!A420,0,'Allg. Informationen'!$B$4-1,1,1)</f>
        <v>Spezif. Kosten Pumpenergie zu Marktpreisen</v>
      </c>
      <c r="C67" s="673" t="s">
        <v>39</v>
      </c>
      <c r="D67" s="645" t="str">
        <f ca="1">IFERROR(D68*100/(D66*1000000),"")</f>
        <v/>
      </c>
      <c r="E67" s="365"/>
      <c r="F67" s="365"/>
      <c r="G67" s="365"/>
      <c r="H67" s="893"/>
      <c r="I67" s="894"/>
      <c r="J67" s="894"/>
      <c r="K67" s="894"/>
      <c r="L67" s="895"/>
      <c r="M67" s="812"/>
      <c r="N67" s="812"/>
      <c r="O67" s="812"/>
      <c r="P67" s="812"/>
      <c r="Q67" s="812"/>
      <c r="R67" s="812"/>
      <c r="S67" s="812"/>
      <c r="T67" s="812"/>
      <c r="U67" s="812"/>
      <c r="V67" s="541"/>
      <c r="W67" s="297"/>
      <c r="X67" s="541" t="s">
        <v>185</v>
      </c>
      <c r="Y67" s="551" t="s">
        <v>185</v>
      </c>
      <c r="AA67" s="466">
        <f t="shared" si="8"/>
        <v>46</v>
      </c>
    </row>
    <row r="68" spans="1:27" ht="26.4" x14ac:dyDescent="0.25">
      <c r="A68" s="139" t="str">
        <f t="shared" ca="1" si="7"/>
        <v>KW5 / 47</v>
      </c>
      <c r="B68" s="136" t="str">
        <f ca="1">OFFSET(Sprachen!A421,0,'Allg. Informationen'!$B$4-1,1,1)</f>
        <v>Pumpenergie zu Marktpreisen</v>
      </c>
      <c r="C68" s="673" t="s">
        <v>24</v>
      </c>
      <c r="D68" s="644">
        <f ca="1">IFERROR(IF($D$5="Nein/Non/No","-",INDIRECT(CONCATENATE(E_prod_Eingabe!$A$2,"!")&amp;CONCATENATE(MID("CDEFGHIJKLMNOPQRSTUVWXYZ",HLOOKUP($A$2,E_prod_Eingabe!$C$5:$AS$6,2,FALSE),1),"67"))),"")</f>
        <v>0</v>
      </c>
      <c r="E68" s="366"/>
      <c r="F68" s="366"/>
      <c r="G68" s="366"/>
      <c r="H68" s="893"/>
      <c r="I68" s="894"/>
      <c r="J68" s="894"/>
      <c r="K68" s="894"/>
      <c r="L68" s="895"/>
      <c r="M68" s="812"/>
      <c r="N68" s="812"/>
      <c r="O68" s="812"/>
      <c r="P68" s="812"/>
      <c r="Q68" s="812"/>
      <c r="R68" s="812"/>
      <c r="S68" s="812"/>
      <c r="T68" s="812"/>
      <c r="U68" s="812"/>
      <c r="V68" s="541"/>
      <c r="W68" s="297"/>
      <c r="X68" s="541" t="s">
        <v>185</v>
      </c>
      <c r="Y68" s="551" t="s">
        <v>185</v>
      </c>
      <c r="AA68" s="466">
        <f t="shared" si="8"/>
        <v>47</v>
      </c>
    </row>
    <row r="69" spans="1:27" x14ac:dyDescent="0.25">
      <c r="A69" s="139" t="str">
        <f t="shared" ca="1" si="7"/>
        <v>KW5 / 48</v>
      </c>
      <c r="B69" s="136" t="str">
        <f ca="1">OFFSET(Sprachen!A422,0,'Allg. Informationen'!$B$4-1,1,1)</f>
        <v>Energieaufwand</v>
      </c>
      <c r="C69" s="673" t="s">
        <v>24</v>
      </c>
      <c r="D69" s="196"/>
      <c r="E69" s="364"/>
      <c r="F69" s="364"/>
      <c r="G69" s="364"/>
      <c r="H69" s="893"/>
      <c r="I69" s="894"/>
      <c r="J69" s="894"/>
      <c r="K69" s="894"/>
      <c r="L69" s="895"/>
      <c r="M69" s="812"/>
      <c r="N69" s="812"/>
      <c r="O69" s="812"/>
      <c r="P69" s="812"/>
      <c r="Q69" s="812"/>
      <c r="R69" s="812"/>
      <c r="S69" s="812"/>
      <c r="T69" s="812"/>
      <c r="U69" s="812"/>
      <c r="V69" s="541"/>
      <c r="W69" s="297"/>
      <c r="X69" s="541" t="s">
        <v>185</v>
      </c>
      <c r="Y69" s="551" t="s">
        <v>185</v>
      </c>
      <c r="AA69" s="466">
        <f t="shared" si="8"/>
        <v>48</v>
      </c>
    </row>
    <row r="70" spans="1:27" x14ac:dyDescent="0.25">
      <c r="A70" s="139" t="str">
        <f t="shared" ca="1" si="7"/>
        <v>KW5 / 49</v>
      </c>
      <c r="B70" s="136" t="str">
        <f ca="1">OFFSET(Sprachen!A423,0,'Allg. Informationen'!$B$4-1,1,1)</f>
        <v>Netznutzungsaufwand</v>
      </c>
      <c r="C70" s="673" t="s">
        <v>24</v>
      </c>
      <c r="D70" s="196"/>
      <c r="E70" s="364"/>
      <c r="F70" s="364"/>
      <c r="G70" s="364"/>
      <c r="H70" s="893"/>
      <c r="I70" s="894"/>
      <c r="J70" s="894"/>
      <c r="K70" s="894"/>
      <c r="L70" s="895"/>
      <c r="M70" s="812"/>
      <c r="N70" s="812"/>
      <c r="O70" s="812"/>
      <c r="P70" s="812"/>
      <c r="Q70" s="812"/>
      <c r="R70" s="812"/>
      <c r="S70" s="812"/>
      <c r="T70" s="812"/>
      <c r="U70" s="812"/>
      <c r="V70" s="541"/>
      <c r="W70" s="297"/>
      <c r="X70" s="541" t="s">
        <v>185</v>
      </c>
      <c r="Y70" s="551" t="s">
        <v>185</v>
      </c>
      <c r="AA70" s="466">
        <f t="shared" si="8"/>
        <v>49</v>
      </c>
    </row>
    <row r="71" spans="1:27" x14ac:dyDescent="0.25">
      <c r="A71" s="139" t="str">
        <f t="shared" ca="1" si="7"/>
        <v>KW5 / 50</v>
      </c>
      <c r="B71" s="136" t="str">
        <f ca="1">OFFSET(Sprachen!A424,0,'Allg. Informationen'!$B$4-1,1,1)</f>
        <v>Material und Fremdleistungen</v>
      </c>
      <c r="C71" s="673" t="s">
        <v>24</v>
      </c>
      <c r="D71" s="196"/>
      <c r="E71" s="364"/>
      <c r="F71" s="364"/>
      <c r="G71" s="364"/>
      <c r="H71" s="893"/>
      <c r="I71" s="894"/>
      <c r="J71" s="894"/>
      <c r="K71" s="894"/>
      <c r="L71" s="895"/>
      <c r="M71" s="812"/>
      <c r="N71" s="812"/>
      <c r="O71" s="812"/>
      <c r="P71" s="812"/>
      <c r="Q71" s="812"/>
      <c r="R71" s="812"/>
      <c r="S71" s="812"/>
      <c r="T71" s="812"/>
      <c r="U71" s="812"/>
      <c r="V71" s="541"/>
      <c r="W71" s="297"/>
      <c r="X71" s="541" t="s">
        <v>185</v>
      </c>
      <c r="Y71" s="551" t="s">
        <v>185</v>
      </c>
      <c r="AA71" s="466">
        <f t="shared" si="8"/>
        <v>50</v>
      </c>
    </row>
    <row r="72" spans="1:27" x14ac:dyDescent="0.25">
      <c r="A72" s="139" t="str">
        <f t="shared" ca="1" si="7"/>
        <v>KW5 / 51</v>
      </c>
      <c r="B72" s="136" t="str">
        <f ca="1">OFFSET(Sprachen!A425,0,'Allg. Informationen'!$B$4-1,1,1)</f>
        <v>Personalaufwand</v>
      </c>
      <c r="C72" s="673" t="s">
        <v>24</v>
      </c>
      <c r="D72" s="196"/>
      <c r="E72" s="367"/>
      <c r="F72" s="367"/>
      <c r="G72" s="367"/>
      <c r="H72" s="893"/>
      <c r="I72" s="894"/>
      <c r="J72" s="894"/>
      <c r="K72" s="894"/>
      <c r="L72" s="895"/>
      <c r="M72" s="812"/>
      <c r="N72" s="812"/>
      <c r="O72" s="812"/>
      <c r="P72" s="812"/>
      <c r="Q72" s="812"/>
      <c r="R72" s="812"/>
      <c r="S72" s="812"/>
      <c r="T72" s="812"/>
      <c r="U72" s="812"/>
      <c r="V72" s="541"/>
      <c r="W72" s="297"/>
      <c r="X72" s="541" t="s">
        <v>185</v>
      </c>
      <c r="Y72" s="551" t="s">
        <v>185</v>
      </c>
      <c r="AA72" s="466">
        <f t="shared" si="8"/>
        <v>51</v>
      </c>
    </row>
    <row r="73" spans="1:27" x14ac:dyDescent="0.25">
      <c r="A73" s="139" t="str">
        <f ca="1">CONCATENATE($A$2," / ",AA73)</f>
        <v>KW5 / 52</v>
      </c>
      <c r="B73" s="136" t="str">
        <f ca="1">OFFSET(Sprachen!A426,0,'Allg. Informationen'!$B$4-1,1,1)</f>
        <v>übriger Betriebsaufwand (inkl. HKN)</v>
      </c>
      <c r="C73" s="673" t="s">
        <v>24</v>
      </c>
      <c r="D73" s="196"/>
      <c r="E73" s="368"/>
      <c r="F73" s="368"/>
      <c r="G73" s="368"/>
      <c r="H73" s="896"/>
      <c r="I73" s="897"/>
      <c r="J73" s="897"/>
      <c r="K73" s="897"/>
      <c r="L73" s="898"/>
      <c r="M73" s="812"/>
      <c r="N73" s="812"/>
      <c r="O73" s="812"/>
      <c r="P73" s="812"/>
      <c r="Q73" s="812"/>
      <c r="R73" s="812"/>
      <c r="S73" s="812"/>
      <c r="T73" s="812"/>
      <c r="U73" s="812"/>
      <c r="V73" s="541"/>
      <c r="W73" s="297"/>
      <c r="X73" s="541" t="s">
        <v>185</v>
      </c>
      <c r="Y73" s="551" t="s">
        <v>185</v>
      </c>
      <c r="AA73" s="466">
        <f>AA72+1</f>
        <v>52</v>
      </c>
    </row>
    <row r="74" spans="1:27" x14ac:dyDescent="0.25">
      <c r="A74" s="139" t="str">
        <f ca="1">CONCATENATE($A$2," / ",AA74)</f>
        <v>KW5 / 54</v>
      </c>
      <c r="B74" s="136" t="str">
        <f ca="1">OFFSET(Sprachen!A427,0,'Allg. Informationen'!$B$4-1,1,1)</f>
        <v>Total Betriebskosten</v>
      </c>
      <c r="C74" s="673" t="s">
        <v>24</v>
      </c>
      <c r="D74" s="643">
        <f ca="1">SUM(D68:D73)-SUM(D63:G65)</f>
        <v>0</v>
      </c>
      <c r="E74" s="369"/>
      <c r="F74" s="369"/>
      <c r="G74" s="369"/>
      <c r="H74" s="853" t="s">
        <v>613</v>
      </c>
      <c r="I74" s="853"/>
      <c r="J74" s="853"/>
      <c r="K74" s="853"/>
      <c r="L74" s="854"/>
      <c r="M74" s="883"/>
      <c r="N74" s="883"/>
      <c r="O74" s="883"/>
      <c r="P74" s="883"/>
      <c r="Q74" s="883"/>
      <c r="R74" s="883"/>
      <c r="S74" s="883"/>
      <c r="T74" s="883"/>
      <c r="U74" s="883"/>
      <c r="V74" s="541"/>
      <c r="W74" s="297"/>
      <c r="X74" s="541" t="s">
        <v>185</v>
      </c>
      <c r="Y74" s="551" t="s">
        <v>442</v>
      </c>
      <c r="AA74" s="568">
        <f>AA73+2</f>
        <v>54</v>
      </c>
    </row>
    <row r="75" spans="1:27" ht="15.6" x14ac:dyDescent="0.3">
      <c r="A75" s="146"/>
      <c r="B75" s="147"/>
      <c r="C75" s="147"/>
      <c r="D75" s="147"/>
      <c r="E75" s="147"/>
      <c r="F75" s="147"/>
      <c r="G75" s="147"/>
      <c r="H75" s="147"/>
      <c r="I75" s="147"/>
      <c r="J75" s="147"/>
      <c r="K75" s="147"/>
      <c r="L75" s="147"/>
      <c r="M75" s="147"/>
      <c r="N75" s="147"/>
      <c r="O75" s="147"/>
      <c r="P75" s="147"/>
      <c r="Q75" s="147"/>
      <c r="R75" s="147"/>
      <c r="S75" s="147"/>
      <c r="T75" s="147"/>
      <c r="U75" s="147"/>
      <c r="V75" s="147"/>
      <c r="W75" s="561"/>
      <c r="X75" s="147"/>
      <c r="Y75" s="147"/>
    </row>
    <row r="76" spans="1:27" ht="26.4" x14ac:dyDescent="0.25">
      <c r="A76" s="164"/>
      <c r="B76" s="165" t="str">
        <f ca="1">OFFSET(Sprachen!A428,0,'Allg. Informationen'!$B$4-1,1,1)</f>
        <v>B2. Kapitalkosten</v>
      </c>
      <c r="C76" s="159"/>
      <c r="D76" s="678">
        <v>2022</v>
      </c>
      <c r="E76" s="637"/>
      <c r="F76" s="637"/>
      <c r="G76" s="637"/>
      <c r="H76" s="678">
        <v>2022</v>
      </c>
      <c r="I76" s="678">
        <v>2021</v>
      </c>
      <c r="J76" s="678">
        <v>2020</v>
      </c>
      <c r="K76" s="678">
        <v>2019</v>
      </c>
      <c r="L76" s="838" t="str">
        <f ca="1">H61</f>
        <v>Anmerkungen BFE</v>
      </c>
      <c r="M76" s="839"/>
      <c r="N76" s="839"/>
      <c r="O76" s="839"/>
      <c r="P76" s="840"/>
      <c r="Q76" s="880" t="str">
        <f ca="1">M61</f>
        <v>Bemerkungen Gesuchsteller</v>
      </c>
      <c r="R76" s="881"/>
      <c r="S76" s="881"/>
      <c r="T76" s="881"/>
      <c r="U76" s="882"/>
      <c r="V76" s="450" t="str">
        <f ca="1">V61</f>
        <v>Prüfung auf Plausibilität</v>
      </c>
      <c r="W76" s="450" t="str">
        <f t="shared" ref="W76:Y76" ca="1" si="9">W61</f>
        <v>Bemerkungen Plausibilität</v>
      </c>
      <c r="X76" s="450" t="str">
        <f t="shared" ca="1" si="9"/>
        <v>Materielle Prüfung</v>
      </c>
      <c r="Y76" s="450" t="str">
        <f t="shared" ca="1" si="9"/>
        <v>Bemerkungen Materielle Prüfung</v>
      </c>
    </row>
    <row r="77" spans="1:27" ht="39" customHeight="1" x14ac:dyDescent="0.25">
      <c r="A77" s="139" t="str">
        <f t="shared" ref="A77:A87" ca="1" si="10">CONCATENATE($A$2," / ",AA77)</f>
        <v>KW5 / 55</v>
      </c>
      <c r="B77" s="136" t="str">
        <f ca="1">OFFSET(Sprachen!A429,0,'Allg. Informationen'!$B$4-1,1,1)</f>
        <v>Abschreibungsmethodik</v>
      </c>
      <c r="C77" s="100"/>
      <c r="D77" s="569"/>
      <c r="E77" s="570"/>
      <c r="F77" s="570"/>
      <c r="G77" s="570"/>
      <c r="H77" s="197"/>
      <c r="I77" s="197"/>
      <c r="J77" s="197"/>
      <c r="K77" s="197"/>
      <c r="L77" s="701" t="str">
        <f ca="1">CONCATENATE(OFFSET(Sprachen!A496,0,'Allg. Informationen'!$B$4-1,1,1)," 5.",$A$2,".7")</f>
        <v>Für alle Kostenarten jeweils positive Werte eingeben. Die Vorzeichen werden in der Summenformel korrigiert. Negative Werte bedeuten negative Erträge respektive negative Aufwände. Bei abweichenden Angaben zum Geschäftsbericht ist das folgende Anhangsformular  auszufüllen:  5.KW5.7</v>
      </c>
      <c r="M77" s="702"/>
      <c r="N77" s="702"/>
      <c r="O77" s="702"/>
      <c r="P77" s="703"/>
      <c r="Q77" s="812"/>
      <c r="R77" s="812"/>
      <c r="S77" s="812"/>
      <c r="T77" s="812"/>
      <c r="U77" s="812"/>
      <c r="V77" s="541"/>
      <c r="W77" s="297"/>
      <c r="X77" s="541" t="s">
        <v>185</v>
      </c>
      <c r="Y77" s="162"/>
      <c r="AA77" s="466">
        <f>AA74+1</f>
        <v>55</v>
      </c>
    </row>
    <row r="78" spans="1:27" ht="22.5" customHeight="1" x14ac:dyDescent="0.25">
      <c r="A78" s="139" t="str">
        <f t="shared" ca="1" si="10"/>
        <v>KW5 / 56</v>
      </c>
      <c r="B78" s="136" t="str">
        <f ca="1">OFFSET(Sprachen!A430,0,'Allg. Informationen'!$B$4-1,1,1)</f>
        <v>Ordentliche Abschreibungen</v>
      </c>
      <c r="C78" s="100" t="s">
        <v>24</v>
      </c>
      <c r="D78" s="198"/>
      <c r="E78" s="370"/>
      <c r="F78" s="370"/>
      <c r="G78" s="370"/>
      <c r="H78" s="198"/>
      <c r="I78" s="198"/>
      <c r="J78" s="198"/>
      <c r="K78" s="198"/>
      <c r="L78" s="704"/>
      <c r="M78" s="705"/>
      <c r="N78" s="705"/>
      <c r="O78" s="705"/>
      <c r="P78" s="706"/>
      <c r="Q78" s="812"/>
      <c r="R78" s="812"/>
      <c r="S78" s="812"/>
      <c r="T78" s="812"/>
      <c r="U78" s="812"/>
      <c r="V78" s="541"/>
      <c r="W78" s="297"/>
      <c r="X78" s="541" t="s">
        <v>185</v>
      </c>
      <c r="Y78" s="162"/>
      <c r="AA78" s="466">
        <f>AA77+1</f>
        <v>56</v>
      </c>
    </row>
    <row r="79" spans="1:27" ht="22.5" customHeight="1" x14ac:dyDescent="0.25">
      <c r="A79" s="139" t="str">
        <f t="shared" ca="1" si="10"/>
        <v>KW5 / 57</v>
      </c>
      <c r="B79" s="136" t="str">
        <f ca="1">OFFSET(Sprachen!A431,0,'Allg. Informationen'!$B$4-1,1,1)</f>
        <v>Ausserordentliche Abschreibungen</v>
      </c>
      <c r="C79" s="100" t="s">
        <v>24</v>
      </c>
      <c r="D79" s="196"/>
      <c r="E79" s="364"/>
      <c r="F79" s="364"/>
      <c r="G79" s="364"/>
      <c r="H79" s="199"/>
      <c r="I79" s="199"/>
      <c r="J79" s="199"/>
      <c r="K79" s="199"/>
      <c r="L79" s="704"/>
      <c r="M79" s="705"/>
      <c r="N79" s="705"/>
      <c r="O79" s="705"/>
      <c r="P79" s="706"/>
      <c r="Q79" s="812"/>
      <c r="R79" s="812"/>
      <c r="S79" s="812"/>
      <c r="T79" s="812"/>
      <c r="U79" s="812"/>
      <c r="V79" s="541"/>
      <c r="W79" s="297"/>
      <c r="X79" s="541" t="s">
        <v>185</v>
      </c>
      <c r="Y79" s="162"/>
      <c r="AA79" s="466">
        <f t="shared" ref="AA79:AA87" si="11">AA78+1</f>
        <v>57</v>
      </c>
    </row>
    <row r="80" spans="1:27" ht="26.4" x14ac:dyDescent="0.25">
      <c r="A80" s="139" t="str">
        <f t="shared" ca="1" si="10"/>
        <v>KW5 / 58</v>
      </c>
      <c r="B80" s="136" t="str">
        <f ca="1">OFFSET(Sprachen!A432,0,'Allg. Informationen'!$B$4-1,1,1)</f>
        <v>Anlagenrestwert per 30.09.2023 oder 31.12.2023</v>
      </c>
      <c r="C80" s="100" t="s">
        <v>24</v>
      </c>
      <c r="D80" s="196"/>
      <c r="E80" s="370"/>
      <c r="F80" s="370"/>
      <c r="G80" s="370"/>
      <c r="H80" s="166"/>
      <c r="I80" s="167"/>
      <c r="J80" s="571"/>
      <c r="K80" s="572"/>
      <c r="L80" s="853" t="s">
        <v>613</v>
      </c>
      <c r="M80" s="853"/>
      <c r="N80" s="853"/>
      <c r="O80" s="853"/>
      <c r="P80" s="854"/>
      <c r="Q80" s="812"/>
      <c r="R80" s="812"/>
      <c r="S80" s="812"/>
      <c r="T80" s="812"/>
      <c r="U80" s="812"/>
      <c r="V80" s="541"/>
      <c r="W80" s="297"/>
      <c r="X80" s="541" t="s">
        <v>185</v>
      </c>
      <c r="Y80" s="162"/>
      <c r="AA80" s="466">
        <f t="shared" si="11"/>
        <v>58</v>
      </c>
    </row>
    <row r="81" spans="1:27" ht="31.5" customHeight="1" x14ac:dyDescent="0.25">
      <c r="A81" s="139" t="str">
        <f t="shared" ca="1" si="10"/>
        <v>KW5 / 59</v>
      </c>
      <c r="B81" s="136" t="str">
        <f ca="1">OFFSET(Sprachen!A433,0,'Allg. Informationen'!$B$4-1,1,1)</f>
        <v>Restwert anrechenbare immaterielle Anlagen per 30.09.2023 oder 31.12.2023</v>
      </c>
      <c r="C81" s="100" t="s">
        <v>24</v>
      </c>
      <c r="D81" s="196"/>
      <c r="E81" s="370"/>
      <c r="F81" s="370"/>
      <c r="G81" s="370"/>
      <c r="H81" s="168"/>
      <c r="I81" s="169"/>
      <c r="J81" s="573"/>
      <c r="K81" s="574"/>
      <c r="L81" s="884" t="str">
        <f ca="1">OFFSET(Sprachen!A498,0,'Allg. Informationen'!$B$4-1,1,1)</f>
        <v>Restwert von Konzessionen dürfen berücksichtigt werden.</v>
      </c>
      <c r="M81" s="885"/>
      <c r="N81" s="885"/>
      <c r="O81" s="885"/>
      <c r="P81" s="885"/>
      <c r="Q81" s="812"/>
      <c r="R81" s="812"/>
      <c r="S81" s="812"/>
      <c r="T81" s="812"/>
      <c r="U81" s="812"/>
      <c r="V81" s="541"/>
      <c r="W81" s="297"/>
      <c r="X81" s="541" t="s">
        <v>185</v>
      </c>
      <c r="Y81" s="162"/>
      <c r="AA81" s="466">
        <f t="shared" si="11"/>
        <v>59</v>
      </c>
    </row>
    <row r="82" spans="1:27" ht="26.4" x14ac:dyDescent="0.25">
      <c r="A82" s="139" t="str">
        <f t="shared" ca="1" si="10"/>
        <v>KW5 / 60</v>
      </c>
      <c r="B82" s="136" t="str">
        <f ca="1">OFFSET(Sprachen!A434,0,'Allg. Informationen'!$B$4-1,1,1)</f>
        <v>Umlaufvermögen Kraftwerk</v>
      </c>
      <c r="C82" s="100" t="s">
        <v>24</v>
      </c>
      <c r="D82" s="196"/>
      <c r="E82" s="370"/>
      <c r="F82" s="370"/>
      <c r="G82" s="370"/>
      <c r="H82" s="170"/>
      <c r="I82" s="171"/>
      <c r="J82" s="575"/>
      <c r="K82" s="576"/>
      <c r="L82" s="855"/>
      <c r="M82" s="855"/>
      <c r="N82" s="855"/>
      <c r="O82" s="855"/>
      <c r="P82" s="856"/>
      <c r="Q82" s="812"/>
      <c r="R82" s="812"/>
      <c r="S82" s="812"/>
      <c r="T82" s="812"/>
      <c r="U82" s="812"/>
      <c r="V82" s="541"/>
      <c r="W82" s="297"/>
      <c r="X82" s="541" t="s">
        <v>185</v>
      </c>
      <c r="Y82" s="162"/>
      <c r="AA82" s="466">
        <f t="shared" si="11"/>
        <v>60</v>
      </c>
    </row>
    <row r="83" spans="1:27" ht="33" customHeight="1" x14ac:dyDescent="0.25">
      <c r="A83" s="139" t="str">
        <f t="shared" ca="1" si="10"/>
        <v>KW5 / 61</v>
      </c>
      <c r="B83" s="136" t="str">
        <f ca="1">OFFSET(Sprachen!A435,0,'Allg. Informationen'!$B$4-1,1,1)</f>
        <v>Kurzfristige Verbindlichkeiten Kraftwerk</v>
      </c>
      <c r="C83" s="100" t="s">
        <v>24</v>
      </c>
      <c r="D83" s="196"/>
      <c r="E83" s="370"/>
      <c r="F83" s="370"/>
      <c r="G83" s="370"/>
      <c r="H83" s="707" t="str">
        <f ca="1">OFFSET(Sprachen!A499,0,'Allg. Informationen'!$B$4-1,1,1)</f>
        <v>Anzugeben sind kurzfristige, nicht verzinsliche Darlehen. Kurzfristige verzinsliche Kapitalien (darunter auch langfrisitge Darlehen mit Fälligkeit unter 1 Jahr) müssen nicht angegeben werden. Siehe Richtlinie Punkt 3.2.2.</v>
      </c>
      <c r="I83" s="708"/>
      <c r="J83" s="708"/>
      <c r="K83" s="708"/>
      <c r="L83" s="708"/>
      <c r="M83" s="708"/>
      <c r="N83" s="708"/>
      <c r="O83" s="708"/>
      <c r="P83" s="709"/>
      <c r="Q83" s="812"/>
      <c r="R83" s="812"/>
      <c r="S83" s="812"/>
      <c r="T83" s="812"/>
      <c r="U83" s="812"/>
      <c r="V83" s="541"/>
      <c r="W83" s="297"/>
      <c r="X83" s="541" t="s">
        <v>185</v>
      </c>
      <c r="Y83" s="162"/>
      <c r="AA83" s="466">
        <f t="shared" si="11"/>
        <v>61</v>
      </c>
    </row>
    <row r="84" spans="1:27" ht="32.25" customHeight="1" x14ac:dyDescent="0.25">
      <c r="A84" s="139" t="str">
        <f t="shared" ca="1" si="10"/>
        <v>KW5 / 62</v>
      </c>
      <c r="B84" s="136" t="str">
        <f ca="1">OFFSET(Sprachen!A436,0,'Allg. Informationen'!$B$4-1,1,1)</f>
        <v>Nettoumlaufvermögen Kraftwerk</v>
      </c>
      <c r="C84" s="100" t="s">
        <v>24</v>
      </c>
      <c r="D84" s="642">
        <f>D82-D83</f>
        <v>0</v>
      </c>
      <c r="E84" s="360"/>
      <c r="F84" s="360"/>
      <c r="G84" s="360"/>
      <c r="H84" s="857" t="str">
        <f ca="1">OFFSET(Sprachen!A500,0,'Allg. Informationen'!$B$4-1,1,1)</f>
        <v>Gemäss der Richtlinie Punkt 3.2.2. ist das Nettoumlaufvermögen (Umlaufvermögen minus kurzfristiges, nicht verzinsliches Fremdkapital) für den Betrieb notwendig und kann im Gesuch berücksichtigt werden.</v>
      </c>
      <c r="I84" s="857"/>
      <c r="J84" s="857"/>
      <c r="K84" s="857"/>
      <c r="L84" s="857"/>
      <c r="M84" s="857"/>
      <c r="N84" s="857"/>
      <c r="O84" s="857"/>
      <c r="P84" s="857"/>
      <c r="Q84" s="812"/>
      <c r="R84" s="812"/>
      <c r="S84" s="812"/>
      <c r="T84" s="812"/>
      <c r="U84" s="812"/>
      <c r="V84" s="548"/>
      <c r="W84" s="300"/>
      <c r="X84" s="548"/>
      <c r="Y84" s="400"/>
      <c r="AA84" s="466">
        <f t="shared" si="11"/>
        <v>62</v>
      </c>
    </row>
    <row r="85" spans="1:27" x14ac:dyDescent="0.25">
      <c r="A85" s="139" t="str">
        <f t="shared" ca="1" si="10"/>
        <v>KW5 / 63</v>
      </c>
      <c r="B85" s="136" t="str">
        <f ca="1">OFFSET(Sprachen!A437,0,'Allg. Informationen'!$B$4-1,1,1)</f>
        <v>WACC</v>
      </c>
      <c r="C85" s="100" t="s">
        <v>4</v>
      </c>
      <c r="D85" s="172">
        <v>5.11E-2</v>
      </c>
      <c r="E85" s="371"/>
      <c r="F85" s="371"/>
      <c r="G85" s="371"/>
      <c r="H85" s="813"/>
      <c r="I85" s="878"/>
      <c r="J85" s="878"/>
      <c r="K85" s="878"/>
      <c r="L85" s="878"/>
      <c r="M85" s="878"/>
      <c r="N85" s="878"/>
      <c r="O85" s="878"/>
      <c r="P85" s="814"/>
      <c r="Q85" s="812"/>
      <c r="R85" s="812"/>
      <c r="S85" s="812"/>
      <c r="T85" s="812"/>
      <c r="U85" s="812"/>
      <c r="V85" s="548"/>
      <c r="W85" s="300"/>
      <c r="X85" s="548"/>
      <c r="Y85" s="400"/>
      <c r="AA85" s="466">
        <f t="shared" si="11"/>
        <v>63</v>
      </c>
    </row>
    <row r="86" spans="1:27" x14ac:dyDescent="0.25">
      <c r="A86" s="139" t="str">
        <f t="shared" ca="1" si="10"/>
        <v>KW5 / 64</v>
      </c>
      <c r="B86" s="136" t="str">
        <f ca="1">OFFSET(Sprachen!A438,0,'Allg. Informationen'!$B$4-1,1,1)</f>
        <v>Kalkulatorische Kapitalkosten</v>
      </c>
      <c r="C86" s="100" t="s">
        <v>24</v>
      </c>
      <c r="D86" s="642">
        <f>(D80+D81+D84)*D85</f>
        <v>0</v>
      </c>
      <c r="E86" s="360"/>
      <c r="F86" s="360"/>
      <c r="G86" s="360"/>
      <c r="H86" s="813"/>
      <c r="I86" s="878"/>
      <c r="J86" s="878"/>
      <c r="K86" s="878"/>
      <c r="L86" s="878"/>
      <c r="M86" s="878"/>
      <c r="N86" s="878"/>
      <c r="O86" s="878"/>
      <c r="P86" s="814"/>
      <c r="Q86" s="812"/>
      <c r="R86" s="812"/>
      <c r="S86" s="812"/>
      <c r="T86" s="812"/>
      <c r="U86" s="812"/>
      <c r="V86" s="548"/>
      <c r="W86" s="300"/>
      <c r="X86" s="548"/>
      <c r="Y86" s="400"/>
      <c r="AA86" s="466">
        <f t="shared" si="11"/>
        <v>64</v>
      </c>
    </row>
    <row r="87" spans="1:27" x14ac:dyDescent="0.25">
      <c r="A87" s="139" t="str">
        <f t="shared" ca="1" si="10"/>
        <v>KW5 / 65</v>
      </c>
      <c r="B87" s="136" t="str">
        <f ca="1">OFFSET(Sprachen!A439,0,'Allg. Informationen'!$B$4-1,1,1)</f>
        <v>Anrechenbare Kapitalkosten total</v>
      </c>
      <c r="C87" s="100" t="s">
        <v>24</v>
      </c>
      <c r="D87" s="642">
        <f>D86+D78</f>
        <v>0</v>
      </c>
      <c r="E87" s="360"/>
      <c r="F87" s="360"/>
      <c r="G87" s="360"/>
      <c r="H87" s="813"/>
      <c r="I87" s="878"/>
      <c r="J87" s="878"/>
      <c r="K87" s="878"/>
      <c r="L87" s="878"/>
      <c r="M87" s="878"/>
      <c r="N87" s="878"/>
      <c r="O87" s="878"/>
      <c r="P87" s="814"/>
      <c r="Q87" s="812"/>
      <c r="R87" s="812"/>
      <c r="S87" s="812"/>
      <c r="T87" s="812"/>
      <c r="U87" s="812"/>
      <c r="V87" s="541"/>
      <c r="W87" s="297"/>
      <c r="X87" s="541" t="s">
        <v>185</v>
      </c>
      <c r="Y87" s="551" t="s">
        <v>442</v>
      </c>
      <c r="AA87" s="466">
        <f t="shared" si="11"/>
        <v>65</v>
      </c>
    </row>
    <row r="88" spans="1:27" ht="15.6" x14ac:dyDescent="0.3">
      <c r="A88" s="146"/>
      <c r="B88" s="147"/>
      <c r="C88" s="147"/>
      <c r="D88" s="147"/>
      <c r="E88" s="147"/>
      <c r="F88" s="147"/>
      <c r="G88" s="147"/>
      <c r="H88" s="147"/>
      <c r="I88" s="147"/>
      <c r="J88" s="147"/>
      <c r="K88" s="147"/>
      <c r="L88" s="147"/>
      <c r="M88" s="147"/>
      <c r="N88" s="147"/>
      <c r="O88" s="147"/>
      <c r="P88" s="147"/>
      <c r="Q88" s="147"/>
      <c r="R88" s="147"/>
      <c r="S88" s="147"/>
      <c r="T88" s="147"/>
      <c r="U88" s="147"/>
      <c r="V88" s="147"/>
      <c r="W88" s="561"/>
      <c r="X88" s="147"/>
      <c r="Y88" s="147"/>
    </row>
    <row r="89" spans="1:27" ht="26.4" x14ac:dyDescent="0.25">
      <c r="A89" s="139"/>
      <c r="B89" s="148" t="str">
        <f ca="1">OFFSET(Sprachen!A440,0,'Allg. Informationen'!$B$4-1,1,1)</f>
        <v>B3. Abgaben und Steuern</v>
      </c>
      <c r="C89" s="100"/>
      <c r="D89" s="577"/>
      <c r="E89" s="372"/>
      <c r="F89" s="372"/>
      <c r="G89" s="372"/>
      <c r="H89" s="836" t="str">
        <f ca="1">L76</f>
        <v>Anmerkungen BFE</v>
      </c>
      <c r="I89" s="836"/>
      <c r="J89" s="836"/>
      <c r="K89" s="836"/>
      <c r="L89" s="836"/>
      <c r="M89" s="870" t="str">
        <f ca="1">Q76</f>
        <v>Bemerkungen Gesuchsteller</v>
      </c>
      <c r="N89" s="870"/>
      <c r="O89" s="870"/>
      <c r="P89" s="870"/>
      <c r="Q89" s="870"/>
      <c r="R89" s="870"/>
      <c r="S89" s="870"/>
      <c r="T89" s="870"/>
      <c r="U89" s="870"/>
      <c r="V89" s="450" t="str">
        <f ca="1">V76</f>
        <v>Prüfung auf Plausibilität</v>
      </c>
      <c r="W89" s="450" t="str">
        <f t="shared" ref="W89:Y89" ca="1" si="12">W76</f>
        <v>Bemerkungen Plausibilität</v>
      </c>
      <c r="X89" s="450" t="str">
        <f t="shared" ca="1" si="12"/>
        <v>Materielle Prüfung</v>
      </c>
      <c r="Y89" s="450" t="str">
        <f t="shared" ca="1" si="12"/>
        <v>Bemerkungen Materielle Prüfung</v>
      </c>
    </row>
    <row r="90" spans="1:27" ht="26.4" x14ac:dyDescent="0.25">
      <c r="A90" s="139" t="str">
        <f t="shared" ref="A90:A102" ca="1" si="13">CONCATENATE($A$2," / ",AA90)</f>
        <v>KW5 / 66</v>
      </c>
      <c r="B90" s="136" t="str">
        <f ca="1">OFFSET(Sprachen!A441,0,'Allg. Informationen'!$B$4-1,1,1)</f>
        <v>Entgangener Erlös für Gratis- und Vorzugsenergie</v>
      </c>
      <c r="C90" s="100" t="s">
        <v>24</v>
      </c>
      <c r="D90" s="196"/>
      <c r="E90" s="578"/>
      <c r="F90" s="578"/>
      <c r="G90" s="578"/>
      <c r="H90" s="869"/>
      <c r="I90" s="869"/>
      <c r="J90" s="869"/>
      <c r="K90" s="869"/>
      <c r="L90" s="869"/>
      <c r="M90" s="730"/>
      <c r="N90" s="730"/>
      <c r="O90" s="730"/>
      <c r="P90" s="730"/>
      <c r="Q90" s="730"/>
      <c r="R90" s="730"/>
      <c r="S90" s="730"/>
      <c r="T90" s="730"/>
      <c r="U90" s="730"/>
      <c r="V90" s="541"/>
      <c r="W90" s="297"/>
      <c r="X90" s="541" t="s">
        <v>185</v>
      </c>
      <c r="Y90" s="152"/>
      <c r="AA90" s="466">
        <f>AA87+1</f>
        <v>66</v>
      </c>
    </row>
    <row r="91" spans="1:27" ht="26.4" x14ac:dyDescent="0.25">
      <c r="A91" s="139" t="str">
        <f t="shared" ca="1" si="13"/>
        <v>KW5 / 67</v>
      </c>
      <c r="B91" s="136" t="str">
        <f ca="1">OFFSET(Sprachen!A442,0,'Allg. Informationen'!$B$4-1,1,1)</f>
        <v>Aufwand für Konzessionsleistungen</v>
      </c>
      <c r="C91" s="100" t="s">
        <v>24</v>
      </c>
      <c r="D91" s="196"/>
      <c r="E91" s="578"/>
      <c r="F91" s="578"/>
      <c r="G91" s="578"/>
      <c r="H91" s="869" t="str">
        <f ca="1">OFFSET(Sprachen!A501,0,'Allg. Informationen'!$B$4-1,1,1)</f>
        <v>Wird angerechnet.</v>
      </c>
      <c r="I91" s="869"/>
      <c r="J91" s="869"/>
      <c r="K91" s="869"/>
      <c r="L91" s="869"/>
      <c r="M91" s="730"/>
      <c r="N91" s="730"/>
      <c r="O91" s="730"/>
      <c r="P91" s="730"/>
      <c r="Q91" s="730"/>
      <c r="R91" s="730"/>
      <c r="S91" s="730"/>
      <c r="T91" s="730"/>
      <c r="U91" s="730"/>
      <c r="V91" s="541"/>
      <c r="W91" s="297"/>
      <c r="X91" s="541" t="s">
        <v>185</v>
      </c>
      <c r="Y91" s="152"/>
      <c r="AA91" s="466">
        <f t="shared" ref="AA91:AA99" si="14">AA90+1</f>
        <v>67</v>
      </c>
    </row>
    <row r="92" spans="1:27" ht="26.4" x14ac:dyDescent="0.25">
      <c r="A92" s="139" t="str">
        <f t="shared" ca="1" si="13"/>
        <v>KW5 / 68</v>
      </c>
      <c r="B92" s="136" t="str">
        <f ca="1">OFFSET(Sprachen!A443,0,'Allg. Informationen'!$B$4-1,1,1)</f>
        <v>Gewinnsteuer auf Stufe Partnerwerk</v>
      </c>
      <c r="C92" s="100" t="s">
        <v>24</v>
      </c>
      <c r="D92" s="196"/>
      <c r="E92" s="370"/>
      <c r="F92" s="370"/>
      <c r="G92" s="370"/>
      <c r="H92" s="869" t="str">
        <f ca="1">OFFSET(Sprachen!A502,0,'Allg. Informationen'!$B$4-1,1,1)</f>
        <v>Wird nicht angerechnet. Der Vollständigkeit halber aufgeführt.</v>
      </c>
      <c r="I92" s="869"/>
      <c r="J92" s="869"/>
      <c r="K92" s="869"/>
      <c r="L92" s="869"/>
      <c r="M92" s="730"/>
      <c r="N92" s="730"/>
      <c r="O92" s="730"/>
      <c r="P92" s="730"/>
      <c r="Q92" s="730"/>
      <c r="R92" s="730"/>
      <c r="S92" s="730"/>
      <c r="T92" s="730"/>
      <c r="U92" s="730"/>
      <c r="V92" s="541"/>
      <c r="W92" s="297"/>
      <c r="X92" s="541" t="s">
        <v>185</v>
      </c>
      <c r="Y92" s="152"/>
      <c r="AA92" s="466">
        <f t="shared" si="14"/>
        <v>68</v>
      </c>
    </row>
    <row r="93" spans="1:27" ht="49.5" customHeight="1" x14ac:dyDescent="0.25">
      <c r="A93" s="139" t="str">
        <f t="shared" ca="1" si="13"/>
        <v>KW5 / 69</v>
      </c>
      <c r="B93" s="136" t="str">
        <f ca="1">OFFSET(Sprachen!A444,0,'Allg. Informationen'!$B$4-1,1,1)</f>
        <v>anrechenbare Gewinnsteuer gemäss Art. 90 EnFV</v>
      </c>
      <c r="C93" s="100" t="s">
        <v>24</v>
      </c>
      <c r="D93" s="196"/>
      <c r="E93" s="578"/>
      <c r="F93" s="578"/>
      <c r="G93" s="578"/>
      <c r="H93" s="857" t="str">
        <f ca="1">OFFSET(Sprachen!A503,0,'Allg. Informationen'!$B$4-1,1,1)</f>
        <v>Falls Gewinnsteuer angerechnet werden soll, Begründung in Anhang darlegen, wieso trotz Differenz von Gestehungskosten und Marktpreisen ein effektiver Gewinn vorliegt.</v>
      </c>
      <c r="I93" s="857"/>
      <c r="J93" s="857"/>
      <c r="K93" s="857"/>
      <c r="L93" s="857"/>
      <c r="M93" s="730"/>
      <c r="N93" s="730"/>
      <c r="O93" s="730"/>
      <c r="P93" s="730"/>
      <c r="Q93" s="730"/>
      <c r="R93" s="730"/>
      <c r="S93" s="730"/>
      <c r="T93" s="730"/>
      <c r="U93" s="730"/>
      <c r="V93" s="541"/>
      <c r="W93" s="297"/>
      <c r="X93" s="541" t="s">
        <v>185</v>
      </c>
      <c r="Y93" s="152"/>
      <c r="AA93" s="466">
        <f t="shared" si="14"/>
        <v>69</v>
      </c>
    </row>
    <row r="94" spans="1:27" x14ac:dyDescent="0.25">
      <c r="A94" s="139" t="str">
        <f t="shared" ca="1" si="13"/>
        <v>KW5 / 70</v>
      </c>
      <c r="B94" s="136" t="str">
        <f ca="1">OFFSET(Sprachen!A445,0,'Allg. Informationen'!$B$4-1,1,1)</f>
        <v>Kapitalsteuern</v>
      </c>
      <c r="C94" s="100" t="s">
        <v>24</v>
      </c>
      <c r="D94" s="198"/>
      <c r="E94" s="370"/>
      <c r="F94" s="370"/>
      <c r="G94" s="370"/>
      <c r="H94" s="869"/>
      <c r="I94" s="869"/>
      <c r="J94" s="869"/>
      <c r="K94" s="869"/>
      <c r="L94" s="869"/>
      <c r="M94" s="730"/>
      <c r="N94" s="730"/>
      <c r="O94" s="730"/>
      <c r="P94" s="730"/>
      <c r="Q94" s="730"/>
      <c r="R94" s="730"/>
      <c r="S94" s="730"/>
      <c r="T94" s="730"/>
      <c r="U94" s="730"/>
      <c r="V94" s="541"/>
      <c r="W94" s="297"/>
      <c r="X94" s="541" t="s">
        <v>185</v>
      </c>
      <c r="Y94" s="152"/>
      <c r="AA94" s="466">
        <f t="shared" si="14"/>
        <v>70</v>
      </c>
    </row>
    <row r="95" spans="1:27" x14ac:dyDescent="0.25">
      <c r="A95" s="139" t="str">
        <f t="shared" ca="1" si="13"/>
        <v>KW5 / 71</v>
      </c>
      <c r="B95" s="136" t="str">
        <f ca="1">OFFSET(Sprachen!A446,0,'Allg. Informationen'!$B$4-1,1,1)</f>
        <v>weitere anrechenbare Steuern</v>
      </c>
      <c r="C95" s="100" t="s">
        <v>24</v>
      </c>
      <c r="D95" s="196"/>
      <c r="E95" s="578"/>
      <c r="F95" s="578"/>
      <c r="G95" s="578"/>
      <c r="H95" s="874" t="str">
        <f ca="1">OFFSET(Sprachen!A504,0,'Allg. Informationen'!$B$4-1,1,1)</f>
        <v>Liegenschaftssteuer. Sonstige Steuern.</v>
      </c>
      <c r="I95" s="874"/>
      <c r="J95" s="874"/>
      <c r="K95" s="874"/>
      <c r="L95" s="874"/>
      <c r="M95" s="730"/>
      <c r="N95" s="730"/>
      <c r="O95" s="730"/>
      <c r="P95" s="730"/>
      <c r="Q95" s="730"/>
      <c r="R95" s="730"/>
      <c r="S95" s="730"/>
      <c r="T95" s="730"/>
      <c r="U95" s="730"/>
      <c r="V95" s="541"/>
      <c r="W95" s="297"/>
      <c r="X95" s="541" t="s">
        <v>185</v>
      </c>
      <c r="Y95" s="152"/>
      <c r="AA95" s="466">
        <f t="shared" si="14"/>
        <v>71</v>
      </c>
    </row>
    <row r="96" spans="1:27" ht="26.4" x14ac:dyDescent="0.25">
      <c r="A96" s="139" t="str">
        <f t="shared" ca="1" si="13"/>
        <v>KW5 / 72</v>
      </c>
      <c r="B96" s="136" t="str">
        <f ca="1">OFFSET(Sprachen!A447,0,'Allg. Informationen'!$B$4-1,1,1)</f>
        <v>Wasserzinsen (inkl. Wasserwerksteuern und andere äquivalente Abgaben)</v>
      </c>
      <c r="C96" s="100" t="s">
        <v>24</v>
      </c>
      <c r="D96" s="196"/>
      <c r="E96" s="370"/>
      <c r="F96" s="370"/>
      <c r="G96" s="370"/>
      <c r="H96" s="869"/>
      <c r="I96" s="869"/>
      <c r="J96" s="869"/>
      <c r="K96" s="869"/>
      <c r="L96" s="869"/>
      <c r="M96" s="730"/>
      <c r="N96" s="730"/>
      <c r="O96" s="730"/>
      <c r="P96" s="730"/>
      <c r="Q96" s="730"/>
      <c r="R96" s="730"/>
      <c r="S96" s="730"/>
      <c r="T96" s="730"/>
      <c r="U96" s="730"/>
      <c r="V96" s="541"/>
      <c r="W96" s="297"/>
      <c r="X96" s="541" t="s">
        <v>185</v>
      </c>
      <c r="Y96" s="152"/>
      <c r="AA96" s="466">
        <f t="shared" si="14"/>
        <v>72</v>
      </c>
    </row>
    <row r="97" spans="1:27" x14ac:dyDescent="0.25">
      <c r="A97" s="139" t="str">
        <f t="shared" ca="1" si="13"/>
        <v>KW5 / 73</v>
      </c>
      <c r="B97" s="136" t="str">
        <f ca="1">OFFSET(Sprachen!A448,0,'Allg. Informationen'!$B$4-1,1,1)</f>
        <v>Abgaben und Steuern Total</v>
      </c>
      <c r="C97" s="100" t="s">
        <v>24</v>
      </c>
      <c r="D97" s="641">
        <f>D90+D91+D93+D94+D95+D96</f>
        <v>0</v>
      </c>
      <c r="E97" s="373"/>
      <c r="F97" s="373"/>
      <c r="G97" s="373"/>
      <c r="H97" s="906"/>
      <c r="I97" s="906"/>
      <c r="J97" s="906"/>
      <c r="K97" s="906"/>
      <c r="L97" s="906"/>
      <c r="M97" s="730"/>
      <c r="N97" s="730"/>
      <c r="O97" s="730"/>
      <c r="P97" s="730"/>
      <c r="Q97" s="730"/>
      <c r="R97" s="730"/>
      <c r="S97" s="730"/>
      <c r="T97" s="730"/>
      <c r="U97" s="730"/>
      <c r="V97" s="579"/>
      <c r="W97" s="580"/>
      <c r="X97" s="579"/>
      <c r="Y97" s="579"/>
      <c r="AA97" s="466">
        <f t="shared" si="14"/>
        <v>73</v>
      </c>
    </row>
    <row r="98" spans="1:27" x14ac:dyDescent="0.25">
      <c r="A98" s="139" t="str">
        <f t="shared" ca="1" si="13"/>
        <v>KW5 / 74</v>
      </c>
      <c r="B98" s="136" t="str">
        <f ca="1">OFFSET(Sprachen!A449,0,'Allg. Informationen'!$B$4-1,1,1)</f>
        <v>Jahresgewinn</v>
      </c>
      <c r="C98" s="100" t="s">
        <v>24</v>
      </c>
      <c r="D98" s="196"/>
      <c r="E98" s="581"/>
      <c r="F98" s="581"/>
      <c r="G98" s="581"/>
      <c r="H98" s="874" t="str">
        <f ca="1">OFFSET(Sprachen!A505,0,'Allg. Informationen'!$B$4-1,1,1)</f>
        <v>Wird nicht angerechnet. Der Vollständigkeit halber aufgeführt.</v>
      </c>
      <c r="I98" s="874"/>
      <c r="J98" s="874"/>
      <c r="K98" s="874"/>
      <c r="L98" s="874"/>
      <c r="M98" s="730"/>
      <c r="N98" s="730"/>
      <c r="O98" s="730"/>
      <c r="P98" s="730"/>
      <c r="Q98" s="730"/>
      <c r="R98" s="730"/>
      <c r="S98" s="730"/>
      <c r="T98" s="730"/>
      <c r="U98" s="730"/>
      <c r="V98" s="541"/>
      <c r="W98" s="297"/>
      <c r="X98" s="541" t="s">
        <v>185</v>
      </c>
      <c r="Y98" s="152"/>
      <c r="AA98" s="466">
        <f t="shared" si="14"/>
        <v>74</v>
      </c>
    </row>
    <row r="99" spans="1:27" x14ac:dyDescent="0.25">
      <c r="A99" s="139" t="str">
        <f t="shared" ca="1" si="13"/>
        <v>KW5 / 75</v>
      </c>
      <c r="B99" s="136" t="str">
        <f ca="1">OFFSET(Sprachen!A450,0,'Allg. Informationen'!$B$4-1,1,1)</f>
        <v>Anrechenbare Gestehungskosten total</v>
      </c>
      <c r="C99" s="100" t="s">
        <v>24</v>
      </c>
      <c r="D99" s="639">
        <f ca="1">D74+D87+D97</f>
        <v>0</v>
      </c>
      <c r="E99" s="374"/>
      <c r="F99" s="374"/>
      <c r="G99" s="374"/>
      <c r="H99" s="869"/>
      <c r="I99" s="869"/>
      <c r="J99" s="869"/>
      <c r="K99" s="869"/>
      <c r="L99" s="869"/>
      <c r="M99" s="730"/>
      <c r="N99" s="730"/>
      <c r="O99" s="730"/>
      <c r="P99" s="730"/>
      <c r="Q99" s="730"/>
      <c r="R99" s="730"/>
      <c r="S99" s="730"/>
      <c r="T99" s="730"/>
      <c r="U99" s="730"/>
      <c r="V99" s="579"/>
      <c r="W99" s="580"/>
      <c r="X99" s="579"/>
      <c r="Y99" s="579"/>
      <c r="AA99" s="466">
        <f t="shared" si="14"/>
        <v>75</v>
      </c>
    </row>
    <row r="100" spans="1:27" x14ac:dyDescent="0.25">
      <c r="A100" s="139" t="str">
        <f t="shared" ca="1" si="13"/>
        <v>KW5 / 76</v>
      </c>
      <c r="B100" s="136" t="str">
        <f ca="1">OFFSET(Sprachen!A451,0,'Allg. Informationen'!$B$4-1,1,1)</f>
        <v>Spezifische Gestehungskosten total</v>
      </c>
      <c r="C100" s="156" t="s">
        <v>39</v>
      </c>
      <c r="D100" s="640">
        <f ca="1">IFERROR(D99*100/(D36*1000000),0)</f>
        <v>0</v>
      </c>
      <c r="E100" s="375"/>
      <c r="F100" s="375"/>
      <c r="G100" s="375"/>
      <c r="H100" s="869"/>
      <c r="I100" s="869"/>
      <c r="J100" s="869"/>
      <c r="K100" s="869"/>
      <c r="L100" s="869"/>
      <c r="M100" s="730"/>
      <c r="N100" s="730"/>
      <c r="O100" s="730"/>
      <c r="P100" s="730"/>
      <c r="Q100" s="730"/>
      <c r="R100" s="730"/>
      <c r="S100" s="730"/>
      <c r="T100" s="730"/>
      <c r="U100" s="730"/>
      <c r="V100" s="541"/>
      <c r="W100" s="297"/>
      <c r="X100" s="541" t="s">
        <v>185</v>
      </c>
      <c r="Y100" s="551" t="s">
        <v>442</v>
      </c>
      <c r="AA100" s="466">
        <f>AA99+1</f>
        <v>76</v>
      </c>
    </row>
    <row r="101" spans="1:27" ht="15.75" hidden="1" customHeight="1" x14ac:dyDescent="0.25">
      <c r="A101" s="139" t="str">
        <f t="shared" ca="1" si="13"/>
        <v>KW5 / 76-G</v>
      </c>
      <c r="B101" s="136" t="str">
        <f ca="1">OFFSET(Sprachen!A452,0,'Allg. Informationen'!$B$4-1,1,1)</f>
        <v>Spezifische Gestehungskosten total</v>
      </c>
      <c r="C101" s="156" t="s">
        <v>39</v>
      </c>
      <c r="D101" s="435"/>
      <c r="E101" s="434"/>
      <c r="F101" s="434"/>
      <c r="G101" s="434"/>
      <c r="H101" s="869"/>
      <c r="I101" s="869"/>
      <c r="J101" s="869"/>
      <c r="K101" s="869"/>
      <c r="L101" s="869"/>
      <c r="M101" s="730"/>
      <c r="N101" s="730"/>
      <c r="O101" s="730"/>
      <c r="P101" s="730"/>
      <c r="Q101" s="730"/>
      <c r="R101" s="730"/>
      <c r="S101" s="730"/>
      <c r="T101" s="730"/>
      <c r="U101" s="730"/>
      <c r="V101" s="541"/>
      <c r="W101" s="582"/>
      <c r="X101" s="541"/>
      <c r="Y101" s="551"/>
      <c r="AA101" s="424" t="s">
        <v>545</v>
      </c>
    </row>
    <row r="102" spans="1:27" x14ac:dyDescent="0.25">
      <c r="A102" s="139" t="str">
        <f t="shared" ca="1" si="13"/>
        <v>KW5 / 77</v>
      </c>
      <c r="B102" s="136" t="str">
        <f ca="1">OFFSET(Sprachen!A453,0,'Allg. Informationen'!$B$4-1,1,1)</f>
        <v>Gestehungskosten Anteil Gesuchsteller</v>
      </c>
      <c r="C102" s="156" t="s">
        <v>24</v>
      </c>
      <c r="D102" s="174">
        <f ca="1">D99*D40</f>
        <v>0</v>
      </c>
      <c r="E102" s="376"/>
      <c r="F102" s="376"/>
      <c r="G102" s="376"/>
      <c r="H102" s="869"/>
      <c r="I102" s="869"/>
      <c r="J102" s="869"/>
      <c r="K102" s="869"/>
      <c r="L102" s="869"/>
      <c r="M102" s="730"/>
      <c r="N102" s="730"/>
      <c r="O102" s="730"/>
      <c r="P102" s="730"/>
      <c r="Q102" s="730"/>
      <c r="R102" s="730"/>
      <c r="S102" s="730"/>
      <c r="T102" s="730"/>
      <c r="U102" s="730"/>
      <c r="V102" s="548"/>
      <c r="W102" s="300"/>
      <c r="X102" s="548"/>
      <c r="Y102" s="548"/>
      <c r="AA102" s="466">
        <f>AA100+1</f>
        <v>77</v>
      </c>
    </row>
    <row r="103" spans="1:27" x14ac:dyDescent="0.25">
      <c r="A103" s="679"/>
      <c r="B103" s="583"/>
      <c r="C103" s="433"/>
      <c r="D103" s="466"/>
      <c r="E103" s="466"/>
      <c r="F103" s="466"/>
      <c r="G103" s="466"/>
      <c r="H103" s="466"/>
      <c r="I103" s="466"/>
    </row>
    <row r="104" spans="1:27" ht="15.6" x14ac:dyDescent="0.3">
      <c r="A104" s="181"/>
      <c r="B104" s="182"/>
      <c r="C104" s="182"/>
      <c r="D104" s="183"/>
      <c r="E104" s="175"/>
      <c r="F104" s="175"/>
      <c r="G104" s="175"/>
      <c r="H104" s="584"/>
      <c r="I104" s="584"/>
      <c r="J104" s="584"/>
      <c r="K104" s="584"/>
      <c r="L104" s="584"/>
      <c r="M104" s="584"/>
      <c r="N104" s="584"/>
      <c r="O104" s="584"/>
      <c r="P104" s="584"/>
      <c r="Q104" s="584"/>
      <c r="R104" s="584"/>
    </row>
    <row r="105" spans="1:27" ht="17.399999999999999" x14ac:dyDescent="0.25">
      <c r="A105" s="176" t="str">
        <f ca="1">OFFSET(Sprachen!A454,0,'Allg. Informationen'!$B$4-1,1,1)</f>
        <v>C. Angaben zu Erlösen</v>
      </c>
      <c r="B105" s="176"/>
      <c r="C105" s="100"/>
      <c r="D105" s="100"/>
      <c r="E105" s="356"/>
      <c r="F105" s="356"/>
      <c r="G105" s="356"/>
      <c r="H105" s="177"/>
      <c r="I105" s="177"/>
      <c r="J105" s="585"/>
      <c r="K105" s="584"/>
      <c r="L105" s="584"/>
      <c r="M105" s="586"/>
      <c r="N105" s="584"/>
      <c r="O105" s="584"/>
      <c r="P105" s="584"/>
      <c r="Q105" s="584"/>
      <c r="R105" s="584"/>
    </row>
    <row r="106" spans="1:27" x14ac:dyDescent="0.25">
      <c r="A106" s="139" t="str">
        <f ca="1">CONCATENATE($A$2," / ",AA106)</f>
        <v>KW5 / 78</v>
      </c>
      <c r="B106" s="100" t="str">
        <f ca="1">OFFSET(Sprachen!A467,0,'Allg. Informationen'!$B$4-1,1,1)</f>
        <v>Referenzmarkterlös  [CHF]</v>
      </c>
      <c r="C106" s="100" t="s">
        <v>24</v>
      </c>
      <c r="D106" s="389">
        <f ca="1">D124</f>
        <v>0</v>
      </c>
      <c r="E106" s="381"/>
      <c r="F106" s="381"/>
      <c r="G106" s="381"/>
      <c r="H106" s="13"/>
      <c r="M106" s="587"/>
      <c r="AA106" s="466">
        <f>AA102+1</f>
        <v>78</v>
      </c>
    </row>
    <row r="107" spans="1:27" x14ac:dyDescent="0.25">
      <c r="A107" s="139" t="str">
        <f ca="1">CONCATENATE($A$2," / ",AA107)</f>
        <v>KW5 / 79</v>
      </c>
      <c r="B107" s="100" t="str">
        <f ca="1">OFFSET(Sprachen!A456,0,'Allg. Informationen'!$B$4-1,1,1)</f>
        <v>Spezifischer Referenzmarkterlös</v>
      </c>
      <c r="C107" s="100" t="s">
        <v>39</v>
      </c>
      <c r="D107" s="390">
        <f ca="1">IFERROR(D124*100/(D36*10^6),0)</f>
        <v>0</v>
      </c>
      <c r="E107" s="382"/>
      <c r="F107" s="382"/>
      <c r="G107" s="382"/>
      <c r="AA107" s="466">
        <f>AA106+1</f>
        <v>79</v>
      </c>
    </row>
    <row r="108" spans="1:27" hidden="1" x14ac:dyDescent="0.25">
      <c r="A108" s="139" t="str">
        <f ca="1">CONCATENATE($A$2," / ",AA108)</f>
        <v>KW5 / 79-G</v>
      </c>
      <c r="B108" s="100" t="str">
        <f ca="1">OFFSET(Sprachen!A457,0,'Allg. Informationen'!$B$4-1,1,1)</f>
        <v>Spezifischer Referenzmarkterlös</v>
      </c>
      <c r="C108" s="100" t="s">
        <v>39</v>
      </c>
      <c r="D108" s="425"/>
      <c r="E108" s="382"/>
      <c r="F108" s="382"/>
      <c r="G108" s="382"/>
      <c r="AA108" s="424" t="s">
        <v>539</v>
      </c>
    </row>
    <row r="109" spans="1:27" x14ac:dyDescent="0.25">
      <c r="A109" s="139" t="str">
        <f ca="1">CONCATENATE($A$2," / ",AA109)</f>
        <v>KW5 / 80</v>
      </c>
      <c r="B109" s="100" t="str">
        <f ca="1">OFFSET(Sprachen!A458,0,'Allg. Informationen'!$B$4-1,1,1)</f>
        <v>Erlös Anteil Gesuchsteller</v>
      </c>
      <c r="C109" s="156" t="s">
        <v>24</v>
      </c>
      <c r="D109" s="389">
        <f ca="1">D106*D40</f>
        <v>0</v>
      </c>
      <c r="E109" s="382"/>
      <c r="F109" s="382"/>
      <c r="G109" s="382"/>
      <c r="AA109" s="466">
        <v>80</v>
      </c>
    </row>
    <row r="110" spans="1:27" ht="15.6" x14ac:dyDescent="0.3">
      <c r="A110" s="181"/>
      <c r="B110" s="182"/>
      <c r="C110" s="182"/>
      <c r="D110" s="183"/>
      <c r="E110" s="178"/>
      <c r="F110" s="178"/>
      <c r="G110" s="178"/>
      <c r="H110" s="179"/>
      <c r="I110" s="131"/>
      <c r="J110" s="131"/>
      <c r="K110" s="131"/>
      <c r="L110" s="131"/>
      <c r="M110" s="131"/>
      <c r="N110" s="131"/>
      <c r="O110" s="131"/>
      <c r="P110" s="131"/>
      <c r="Q110" s="131"/>
    </row>
    <row r="111" spans="1:27" ht="17.399999999999999" x14ac:dyDescent="0.25">
      <c r="A111" s="665" t="str">
        <f ca="1">OFFSET(Sprachen!A459,0,'Allg. Informationen'!$B$4-1,1,1)</f>
        <v>D. Angaben zu den ungedeckten Gestehungskosten</v>
      </c>
      <c r="C111" s="159"/>
      <c r="D111" s="666"/>
      <c r="E111" s="356"/>
      <c r="F111" s="356"/>
      <c r="G111" s="356"/>
    </row>
    <row r="112" spans="1:27" x14ac:dyDescent="0.25">
      <c r="A112" s="139" t="str">
        <f ca="1">CONCATENATE($A$2," / ",AA112)</f>
        <v>KW5 / 81</v>
      </c>
      <c r="B112" s="100" t="str">
        <f ca="1">OFFSET(Sprachen!A460,0,'Allg. Informationen'!$B$4-1,1,1)</f>
        <v>ungedeckte Gestehungskosten</v>
      </c>
      <c r="C112" s="100" t="s">
        <v>24</v>
      </c>
      <c r="D112" s="174">
        <f ca="1">D99-D106</f>
        <v>0</v>
      </c>
      <c r="E112" s="383"/>
      <c r="F112" s="383"/>
      <c r="G112" s="383"/>
      <c r="AA112" s="466">
        <f>AA109+1</f>
        <v>81</v>
      </c>
    </row>
    <row r="113" spans="1:27" x14ac:dyDescent="0.25">
      <c r="A113" s="139" t="str">
        <f ca="1">CONCATENATE($A$2," / ",AA113)</f>
        <v>KW5 / 82</v>
      </c>
      <c r="B113" s="100" t="str">
        <f ca="1">OFFSET(Sprachen!A461,0,'Allg. Informationen'!$B$4-1,1,1)</f>
        <v>Spezifische ungedeckte Gestehungskosten</v>
      </c>
      <c r="C113" s="100" t="s">
        <v>39</v>
      </c>
      <c r="D113" s="390">
        <f ca="1">D100-D107</f>
        <v>0</v>
      </c>
      <c r="E113" s="375"/>
      <c r="F113" s="375"/>
      <c r="G113" s="375"/>
      <c r="I113" s="180"/>
      <c r="AA113" s="466">
        <f>AA112+1</f>
        <v>82</v>
      </c>
    </row>
    <row r="114" spans="1:27" x14ac:dyDescent="0.25">
      <c r="A114" s="139" t="str">
        <f ca="1">CONCATENATE($A$2," / ",AA114)</f>
        <v>KW5 / 83</v>
      </c>
      <c r="B114" s="100" t="str">
        <f ca="1">OFFSET(Sprachen!A462,0,'Allg. Informationen'!$B$4-1,1,1)</f>
        <v>Spez. ungedeckte Gestehungskosten gekürzt</v>
      </c>
      <c r="C114" s="100" t="s">
        <v>39</v>
      </c>
      <c r="D114" s="390">
        <f ca="1">MIN(1,D113)</f>
        <v>0</v>
      </c>
      <c r="E114" s="375"/>
      <c r="F114" s="375"/>
      <c r="G114" s="375"/>
      <c r="I114" s="180"/>
      <c r="Q114" s="584"/>
      <c r="AA114" s="466">
        <f>AA113+1</f>
        <v>83</v>
      </c>
    </row>
    <row r="115" spans="1:27" ht="28.5" customHeight="1" x14ac:dyDescent="0.3">
      <c r="A115" s="139" t="str">
        <f ca="1">CONCATENATE($A$2," / ",AA115)</f>
        <v>KW5 / 84</v>
      </c>
      <c r="B115" s="136" t="str">
        <f ca="1">OFFSET(Sprachen!A463,0,'Allg. Informationen'!$B$4-1,1,1)</f>
        <v>ungedeckte Gestehungskosten Anteil Gesuchsteller</v>
      </c>
      <c r="C115" s="100" t="s">
        <v>24</v>
      </c>
      <c r="D115" s="173">
        <f ca="1">D102-D109</f>
        <v>0</v>
      </c>
      <c r="E115" s="374"/>
      <c r="F115" s="374"/>
      <c r="G115" s="374"/>
      <c r="H115" s="131"/>
      <c r="I115" s="131"/>
      <c r="J115" s="131"/>
      <c r="K115" s="131"/>
      <c r="L115" s="131"/>
      <c r="M115" s="131"/>
      <c r="N115" s="131"/>
      <c r="O115" s="131"/>
      <c r="P115" s="131"/>
      <c r="Q115" s="588"/>
      <c r="R115" s="131"/>
      <c r="S115" s="131"/>
      <c r="AA115" s="466">
        <f>AA114+1</f>
        <v>84</v>
      </c>
    </row>
    <row r="116" spans="1:27" ht="15.6" x14ac:dyDescent="0.3">
      <c r="A116" s="181"/>
      <c r="B116" s="182"/>
      <c r="C116" s="182"/>
      <c r="D116" s="182"/>
      <c r="E116" s="178"/>
      <c r="F116" s="178"/>
      <c r="G116" s="178"/>
      <c r="H116" s="182"/>
      <c r="I116" s="182"/>
      <c r="J116" s="182"/>
      <c r="K116" s="182"/>
      <c r="L116" s="182"/>
      <c r="M116" s="182"/>
      <c r="N116" s="182"/>
      <c r="O116" s="182"/>
      <c r="P116" s="182"/>
      <c r="Q116" s="183"/>
      <c r="R116" s="131"/>
      <c r="S116" s="131"/>
    </row>
    <row r="117" spans="1:27" ht="17.399999999999999" x14ac:dyDescent="0.3">
      <c r="A117" s="184" t="str">
        <f ca="1">OFFSET(Sprachen!A464,0,'Allg. Informationen'!$B$4-1,1,1)</f>
        <v>E. Referenzmarkterlös</v>
      </c>
      <c r="C117" s="589"/>
      <c r="D117" s="589"/>
      <c r="E117" s="590"/>
      <c r="F117" s="590"/>
      <c r="G117" s="590"/>
      <c r="H117" s="907" t="str">
        <f ca="1">H89</f>
        <v>Anmerkungen BFE</v>
      </c>
      <c r="I117" s="879"/>
      <c r="J117" s="879"/>
      <c r="K117" s="879"/>
      <c r="L117" s="879"/>
      <c r="M117" s="879" t="str">
        <f ca="1">M89</f>
        <v>Bemerkungen Gesuchsteller</v>
      </c>
      <c r="N117" s="879"/>
      <c r="O117" s="879"/>
      <c r="P117" s="879"/>
      <c r="Q117" s="879"/>
      <c r="R117" s="131"/>
      <c r="S117" s="163"/>
    </row>
    <row r="118" spans="1:27" ht="15.6" x14ac:dyDescent="0.3">
      <c r="A118" s="139" t="str">
        <f t="shared" ref="A118:A124" ca="1" si="15">CONCATENATE($A$2," / ",AA118)</f>
        <v>KW5 / 85</v>
      </c>
      <c r="B118" s="591" t="str">
        <f ca="1">OFFSET(Sprachen!A465,0,'Allg. Informationen'!$B$4-1,1,1)</f>
        <v xml:space="preserve">Strompreise bei EEX herungergeladen am: </v>
      </c>
      <c r="C118" s="185">
        <v>44615</v>
      </c>
      <c r="D118" s="378">
        <v>0.45833333333333331</v>
      </c>
      <c r="E118" s="384"/>
      <c r="F118" s="384"/>
      <c r="G118" s="384"/>
      <c r="H118" s="856"/>
      <c r="I118" s="869"/>
      <c r="J118" s="869"/>
      <c r="K118" s="869"/>
      <c r="L118" s="869"/>
      <c r="M118" s="871"/>
      <c r="N118" s="872"/>
      <c r="O118" s="872"/>
      <c r="P118" s="872"/>
      <c r="Q118" s="873"/>
      <c r="R118" s="131"/>
      <c r="S118" s="131"/>
      <c r="AA118" s="466">
        <f>AA115+1</f>
        <v>85</v>
      </c>
    </row>
    <row r="119" spans="1:27" ht="15.6" x14ac:dyDescent="0.3">
      <c r="A119" s="139" t="str">
        <f t="shared" ca="1" si="15"/>
        <v>KW5 / 86</v>
      </c>
      <c r="B119" s="186" t="str">
        <f ca="1">OFFSET(Sprachen!A466,0,'Allg. Informationen'!$B$4-1,1,1)</f>
        <v>Jahr</v>
      </c>
      <c r="C119" s="904">
        <f ca="1">IFERROR(IF($D$5="Nein/Non/No","-",INDIRECT(CONCATENATE(E_prod_Eingabe!A2,"!")&amp;CONCATENATE(MID("CDEFGHIJKLMNOPQRSTUVWXYZ",HLOOKUP($A$2,E_prod_Eingabe!$C$5:$AS$6,2,FALSE),1),"8"))),"")</f>
        <v>0</v>
      </c>
      <c r="D119" s="905"/>
      <c r="E119" s="385"/>
      <c r="F119" s="385"/>
      <c r="G119" s="385"/>
      <c r="H119" s="856"/>
      <c r="I119" s="869"/>
      <c r="J119" s="869"/>
      <c r="K119" s="869"/>
      <c r="L119" s="869"/>
      <c r="M119" s="871"/>
      <c r="N119" s="872"/>
      <c r="O119" s="872"/>
      <c r="P119" s="872"/>
      <c r="Q119" s="873"/>
      <c r="R119" s="131"/>
      <c r="S119" s="131"/>
      <c r="AA119" s="466">
        <f t="shared" ref="AA119:AA124" si="16">AA118+1</f>
        <v>86</v>
      </c>
    </row>
    <row r="120" spans="1:27" ht="15.6" x14ac:dyDescent="0.3">
      <c r="A120" s="139" t="str">
        <f t="shared" ca="1" si="15"/>
        <v>KW5 / 87</v>
      </c>
      <c r="B120" s="187" t="str">
        <f ca="1">OFFSET(Sprachen!A467,0,'Allg. Informationen'!$B$4-1,1,1)</f>
        <v>Referenzmarkterlös  [CHF]</v>
      </c>
      <c r="C120" s="638" t="s">
        <v>24</v>
      </c>
      <c r="D120" s="379" t="s">
        <v>82</v>
      </c>
      <c r="E120" s="377"/>
      <c r="F120" s="377"/>
      <c r="G120" s="377"/>
      <c r="H120" s="380" t="str">
        <f ca="1">OFFSET(Sprachen!A336,0,'Allg. Informationen'!$B$4-1,1,1)</f>
        <v>Zentrale 1</v>
      </c>
      <c r="I120" s="186" t="str">
        <f ca="1">OFFSET(Sprachen!A337,0,'Allg. Informationen'!$B$4-1,1,1)</f>
        <v>Zentrale 2</v>
      </c>
      <c r="J120" s="592" t="str">
        <f ca="1">OFFSET(Sprachen!A338,0,'Allg. Informationen'!$B$4-1,1,1)</f>
        <v>Zentrale 3</v>
      </c>
      <c r="K120" s="592" t="str">
        <f ca="1">OFFSET(Sprachen!A339,0,'Allg. Informationen'!$B$4-1,1,1)</f>
        <v>Zentrale 4</v>
      </c>
      <c r="L120" s="592" t="str">
        <f ca="1">OFFSET(Sprachen!A340,0,'Allg. Informationen'!$B$4-1,1,1)</f>
        <v>Zentrale 5</v>
      </c>
      <c r="M120" s="592" t="str">
        <f ca="1">OFFSET(Sprachen!A341,0,'Allg. Informationen'!$B$4-1,1,1)</f>
        <v>Zentrale 6</v>
      </c>
      <c r="N120" s="592" t="str">
        <f ca="1">OFFSET(Sprachen!A342,0,'Allg. Informationen'!$B$4-1,1,1)</f>
        <v>Zentrale 7</v>
      </c>
      <c r="O120" s="592" t="str">
        <f ca="1">OFFSET(Sprachen!A343,0,'Allg. Informationen'!$B$4-1,1,1)</f>
        <v>Zentrale 8</v>
      </c>
      <c r="P120" s="592" t="str">
        <f ca="1">OFFSET(Sprachen!A344,0,'Allg. Informationen'!$B$4-1,1,1)</f>
        <v>Zentrale 9</v>
      </c>
      <c r="Q120" s="592" t="str">
        <f ca="1">OFFSET(Sprachen!A345,0,'Allg. Informationen'!$B$4-1,1,1)</f>
        <v>Zentrale 10</v>
      </c>
      <c r="R120" s="131"/>
      <c r="S120" s="131"/>
      <c r="AA120" s="466">
        <f t="shared" si="16"/>
        <v>87</v>
      </c>
    </row>
    <row r="121" spans="1:27" ht="15.6" x14ac:dyDescent="0.3">
      <c r="A121" s="139" t="str">
        <f t="shared" ca="1" si="15"/>
        <v>KW5 / 88</v>
      </c>
      <c r="B121" s="188" t="str">
        <f ca="1">OFFSET(Sprachen!A468,0,'Allg. Informationen'!$B$4-1,1,1)</f>
        <v>alle Zentralen</v>
      </c>
      <c r="C121" s="189"/>
      <c r="D121" s="593">
        <f ca="1">+SUM(H121:Q121)</f>
        <v>0</v>
      </c>
      <c r="E121" s="594"/>
      <c r="F121" s="594"/>
      <c r="G121" s="594"/>
      <c r="H121" s="595">
        <f ca="1">IFERROR(IF($D$5="Nein/Non/No","-",VLOOKUP(H$120,E_prod_Eingabe!$A$33:$AA$42,HLOOKUP($A$2,E_prod_Eingabe!$C$5:$AS$6,2,FALSE)+2,FALSE)),"")</f>
        <v>0</v>
      </c>
      <c r="I121" s="595">
        <f ca="1">IFERROR(IF($D$5="Nein/Non/No","-",VLOOKUP(I$120,E_prod_Eingabe!$A$33:$AA$42,HLOOKUP($A$2,E_prod_Eingabe!$C$5:$AS$6,2,FALSE)+2,FALSE)),"")</f>
        <v>0</v>
      </c>
      <c r="J121" s="595">
        <f ca="1">IFERROR(IF($D$5="Nein/Non/No","-",VLOOKUP(J$120,E_prod_Eingabe!$A$33:$AA$42,HLOOKUP($A$2,E_prod_Eingabe!$C$5:$AS$6,2,FALSE)+2,FALSE)),"")</f>
        <v>0</v>
      </c>
      <c r="K121" s="595">
        <f ca="1">IFERROR(IF($D$5="Nein/Non/No","-",VLOOKUP(K$120,E_prod_Eingabe!$A$33:$AA$42,HLOOKUP($A$2,E_prod_Eingabe!$C$5:$AS$6,2,FALSE)+2,FALSE)),"")</f>
        <v>0</v>
      </c>
      <c r="L121" s="595">
        <f ca="1">IFERROR(IF($D$5="Nein/Non/No","-",VLOOKUP(L$120,E_prod_Eingabe!$A$33:$AA$42,HLOOKUP($A$2,E_prod_Eingabe!$C$5:$AS$6,2,FALSE)+2,FALSE)),"")</f>
        <v>0</v>
      </c>
      <c r="M121" s="595">
        <f ca="1">IFERROR(IF($D$5="Nein/Non/No","-",VLOOKUP(M$120,E_prod_Eingabe!$A$33:$AA$42,HLOOKUP($A$2,E_prod_Eingabe!$C$5:$AS$6,2,FALSE)+2,FALSE)),"")</f>
        <v>0</v>
      </c>
      <c r="N121" s="595">
        <f ca="1">IFERROR(IF($D$5="Nein/Non/No","-",VLOOKUP(N$120,E_prod_Eingabe!$A$33:$AA$42,HLOOKUP($A$2,E_prod_Eingabe!$C$5:$AS$6,2,FALSE)+2,FALSE)),"")</f>
        <v>0</v>
      </c>
      <c r="O121" s="595">
        <f ca="1">IFERROR(IF($D$5="Nein/Non/No","-",VLOOKUP(O$120,E_prod_Eingabe!$A$33:$AA$42,HLOOKUP($A$2,E_prod_Eingabe!$C$5:$AS$6,2,FALSE)+2,FALSE)),"")</f>
        <v>0</v>
      </c>
      <c r="P121" s="595">
        <f ca="1">IFERROR(IF($D$5="Nein/Non/No","-",VLOOKUP(P$120,E_prod_Eingabe!$A$33:$AA$42,HLOOKUP($A$2,E_prod_Eingabe!$C$5:$AS$6,2,FALSE)+2,FALSE)),"")</f>
        <v>0</v>
      </c>
      <c r="Q121" s="595">
        <f ca="1">IFERROR(IF($D$5="Nein/Non/No","-",VLOOKUP(Q$120,E_prod_Eingabe!$A$33:$AA$42,HLOOKUP($A$2,E_prod_Eingabe!$C$5:$AS$6,2,FALSE)+2,FALSE)),"")</f>
        <v>0</v>
      </c>
      <c r="R121" s="131"/>
      <c r="S121" s="190"/>
      <c r="AA121" s="466">
        <f t="shared" si="16"/>
        <v>88</v>
      </c>
    </row>
    <row r="122" spans="1:27" ht="39.6" x14ac:dyDescent="0.3">
      <c r="A122" s="139" t="str">
        <f t="shared" ca="1" si="15"/>
        <v>KW5 / 89</v>
      </c>
      <c r="B122" s="529" t="str">
        <f ca="1">OFFSET(Sprachen!A469,0,'Allg. Informationen'!$B$4-1,1,1)</f>
        <v>Abzüglich nicht hydraulisch verbundener oder gemeinsam optimierter Anlagen</v>
      </c>
      <c r="C122" s="191"/>
      <c r="D122" s="593">
        <f>+SUM(H122:Q122)</f>
        <v>0</v>
      </c>
      <c r="E122" s="594"/>
      <c r="F122" s="594"/>
      <c r="G122" s="594"/>
      <c r="H122" s="595">
        <f>+IF(OR(H50="Nein",H50="Non",H50="No"),-H121,0)</f>
        <v>0</v>
      </c>
      <c r="I122" s="595">
        <f t="shared" ref="I122:Q122" si="17">+IF(OR(I50="Nein",I50="Non",I50="No"),-I121,0)</f>
        <v>0</v>
      </c>
      <c r="J122" s="595">
        <f t="shared" si="17"/>
        <v>0</v>
      </c>
      <c r="K122" s="595">
        <f t="shared" si="17"/>
        <v>0</v>
      </c>
      <c r="L122" s="595">
        <f t="shared" si="17"/>
        <v>0</v>
      </c>
      <c r="M122" s="595">
        <f t="shared" si="17"/>
        <v>0</v>
      </c>
      <c r="N122" s="595">
        <f t="shared" si="17"/>
        <v>0</v>
      </c>
      <c r="O122" s="595">
        <f t="shared" si="17"/>
        <v>0</v>
      </c>
      <c r="P122" s="595">
        <f t="shared" si="17"/>
        <v>0</v>
      </c>
      <c r="Q122" s="595">
        <f t="shared" si="17"/>
        <v>0</v>
      </c>
      <c r="R122" s="131"/>
      <c r="S122" s="163"/>
      <c r="AA122" s="466">
        <f t="shared" si="16"/>
        <v>89</v>
      </c>
    </row>
    <row r="123" spans="1:27" ht="16.2" thickBot="1" x14ac:dyDescent="0.35">
      <c r="A123" s="139" t="str">
        <f t="shared" ca="1" si="15"/>
        <v>KW5 / 90</v>
      </c>
      <c r="B123" s="188" t="str">
        <f ca="1">OFFSET(Sprachen!A470,0,'Allg. Informationen'!$B$4-1,1,1)</f>
        <v>Abzüglich KEV-Anlagen</v>
      </c>
      <c r="C123" s="192"/>
      <c r="D123" s="596">
        <f>+SUM(H123:Q123)</f>
        <v>0</v>
      </c>
      <c r="E123" s="594"/>
      <c r="F123" s="594"/>
      <c r="G123" s="594"/>
      <c r="H123" s="595">
        <f>+IF(OR(H56="Ja",H56="Oui",H56="Si"),IF(OR(H50="Ja",H50="Oui",H50="Si"),-H121,0),0)</f>
        <v>0</v>
      </c>
      <c r="I123" s="595">
        <f t="shared" ref="I123:Q123" si="18">+IF(OR(I56="Ja",I56="Oui",I56="Si"),IF(OR(I50="Ja",I50="Oui",I50="Si"),-I121,0),0)</f>
        <v>0</v>
      </c>
      <c r="J123" s="595">
        <f t="shared" si="18"/>
        <v>0</v>
      </c>
      <c r="K123" s="595">
        <f t="shared" si="18"/>
        <v>0</v>
      </c>
      <c r="L123" s="595">
        <f t="shared" si="18"/>
        <v>0</v>
      </c>
      <c r="M123" s="595">
        <f t="shared" si="18"/>
        <v>0</v>
      </c>
      <c r="N123" s="595">
        <f t="shared" si="18"/>
        <v>0</v>
      </c>
      <c r="O123" s="595">
        <f t="shared" si="18"/>
        <v>0</v>
      </c>
      <c r="P123" s="595">
        <f t="shared" si="18"/>
        <v>0</v>
      </c>
      <c r="Q123" s="595">
        <f t="shared" si="18"/>
        <v>0</v>
      </c>
      <c r="R123" s="131"/>
      <c r="S123" s="163"/>
      <c r="AA123" s="466">
        <f t="shared" si="16"/>
        <v>90</v>
      </c>
    </row>
    <row r="124" spans="1:27" ht="26.25" customHeight="1" thickBot="1" x14ac:dyDescent="0.35">
      <c r="A124" s="139" t="str">
        <f t="shared" ca="1" si="15"/>
        <v>KW5 / 91</v>
      </c>
      <c r="B124" s="891" t="str">
        <f ca="1">+CONCATENATE(OFFSET(Sprachen!A471,0,'Allg. Informationen'!$B$4-1,1,1)," ",IF(D13=0,"",D13))</f>
        <v>gültig für KW Bitte auswählen, Prière de sélectionner, Prego selezionare</v>
      </c>
      <c r="C124" s="892"/>
      <c r="D124" s="597">
        <f ca="1">IFERROR(+MAX(SUM(D121:D123),0),"")</f>
        <v>0</v>
      </c>
      <c r="E124" s="598"/>
      <c r="F124" s="598"/>
      <c r="G124" s="599"/>
      <c r="H124" s="595">
        <f ca="1">+IF(H121&lt;0,H121,MAX(SUM(H121:H123),0))</f>
        <v>0</v>
      </c>
      <c r="I124" s="595">
        <f t="shared" ref="I124:Q124" ca="1" si="19">+IF(I121&lt;0,I121,MAX(SUM(I121:I123),0))</f>
        <v>0</v>
      </c>
      <c r="J124" s="595">
        <f t="shared" ca="1" si="19"/>
        <v>0</v>
      </c>
      <c r="K124" s="595">
        <f t="shared" ca="1" si="19"/>
        <v>0</v>
      </c>
      <c r="L124" s="595">
        <f t="shared" ca="1" si="19"/>
        <v>0</v>
      </c>
      <c r="M124" s="595">
        <f t="shared" ca="1" si="19"/>
        <v>0</v>
      </c>
      <c r="N124" s="595">
        <f t="shared" ca="1" si="19"/>
        <v>0</v>
      </c>
      <c r="O124" s="595">
        <f t="shared" ca="1" si="19"/>
        <v>0</v>
      </c>
      <c r="P124" s="595">
        <f t="shared" ca="1" si="19"/>
        <v>0</v>
      </c>
      <c r="Q124" s="595">
        <f t="shared" ca="1" si="19"/>
        <v>0</v>
      </c>
      <c r="R124" s="131"/>
      <c r="S124" s="131"/>
      <c r="AA124" s="466">
        <f t="shared" si="16"/>
        <v>91</v>
      </c>
    </row>
    <row r="125" spans="1:27" ht="15.6" x14ac:dyDescent="0.3">
      <c r="D125" s="600"/>
      <c r="E125" s="600"/>
      <c r="F125" s="600"/>
      <c r="G125" s="600"/>
      <c r="R125" s="131"/>
      <c r="S125" s="131"/>
    </row>
    <row r="126" spans="1:27" ht="15.6" x14ac:dyDescent="0.3">
      <c r="R126" s="131"/>
      <c r="S126" s="131"/>
    </row>
    <row r="127" spans="1:27" ht="15.6" x14ac:dyDescent="0.3">
      <c r="R127" s="131"/>
      <c r="S127" s="131"/>
    </row>
    <row r="128" spans="1:27" ht="15.6" x14ac:dyDescent="0.3">
      <c r="D128" s="652"/>
      <c r="R128" s="131"/>
      <c r="S128" s="131"/>
    </row>
    <row r="129" spans="18:19" ht="15.6" x14ac:dyDescent="0.3">
      <c r="R129" s="131"/>
      <c r="S129" s="131"/>
    </row>
    <row r="130" spans="18:19" ht="15.6" x14ac:dyDescent="0.3">
      <c r="R130" s="131"/>
      <c r="S130" s="131"/>
    </row>
    <row r="131" spans="18:19" ht="15.6" x14ac:dyDescent="0.3">
      <c r="R131" s="131"/>
      <c r="S131" s="131"/>
    </row>
  </sheetData>
  <sheetProtection algorithmName="SHA-512" hashValue="ra0JrxdJS9paeWFG3p91ycRG81+MSSM5a+0wSAiIaWBKXskZOt6s9soVzPVsYhoYyAcy3Q4vv3RS6qa5Dxr7MA==" saltValue="qa+YZpHq7G5V7bfxp4GHoQ==" spinCount="100000" sheet="1" objects="1" scenarios="1"/>
  <protectedRanges>
    <protectedRange sqref="C5 L15 B14:B15 D16:D24 D26 D31:D32 D34:D35 D38:D40 D42 D44:D45 H49:Q53 H56:Q59 D64:D65 D69:D73 D77:K79 D80:D83 D90:D96 D98" name="Bereichzahlenfelder"/>
    <protectedRange sqref="C5 H6:J7 L6:N7 P6:R7 T6:U7 M13:U45 T48:U59 M62:U73 M74 Q77:U87 M90:U102 M118:Q119" name="Bereichvoll_kommentarfelder"/>
    <protectedRange sqref="C5 H8 L8 B14:B15 D16:D17 D29 D37 D40 D42 D101 D108 L15 M13 M16:M17 M29 M37 M40:M42 M101" name="bereichleer"/>
  </protectedRanges>
  <mergeCells count="192">
    <mergeCell ref="C119:D119"/>
    <mergeCell ref="H119:L119"/>
    <mergeCell ref="M119:Q119"/>
    <mergeCell ref="B124:C124"/>
    <mergeCell ref="H102:L102"/>
    <mergeCell ref="M102:U102"/>
    <mergeCell ref="H117:L117"/>
    <mergeCell ref="M117:Q117"/>
    <mergeCell ref="H118:L118"/>
    <mergeCell ref="M118:Q118"/>
    <mergeCell ref="H99:L99"/>
    <mergeCell ref="M99:U99"/>
    <mergeCell ref="H100:L100"/>
    <mergeCell ref="M100:U100"/>
    <mergeCell ref="H101:L101"/>
    <mergeCell ref="M101:U101"/>
    <mergeCell ref="H96:L96"/>
    <mergeCell ref="M96:U96"/>
    <mergeCell ref="H97:L97"/>
    <mergeCell ref="M97:U97"/>
    <mergeCell ref="H98:L98"/>
    <mergeCell ref="M98:U98"/>
    <mergeCell ref="H93:L93"/>
    <mergeCell ref="M93:U93"/>
    <mergeCell ref="H94:L94"/>
    <mergeCell ref="M94:U94"/>
    <mergeCell ref="H95:L95"/>
    <mergeCell ref="M95:U95"/>
    <mergeCell ref="H90:L90"/>
    <mergeCell ref="M90:U90"/>
    <mergeCell ref="H91:L91"/>
    <mergeCell ref="M91:U91"/>
    <mergeCell ref="H92:L92"/>
    <mergeCell ref="M92:U92"/>
    <mergeCell ref="H86:P86"/>
    <mergeCell ref="Q86:U86"/>
    <mergeCell ref="H87:P87"/>
    <mergeCell ref="Q87:U87"/>
    <mergeCell ref="H89:L89"/>
    <mergeCell ref="M89:U89"/>
    <mergeCell ref="H83:P83"/>
    <mergeCell ref="Q83:U83"/>
    <mergeCell ref="H84:P84"/>
    <mergeCell ref="Q84:U84"/>
    <mergeCell ref="H85:P85"/>
    <mergeCell ref="Q85:U85"/>
    <mergeCell ref="L80:P80"/>
    <mergeCell ref="Q80:U80"/>
    <mergeCell ref="L81:P81"/>
    <mergeCell ref="Q81:U81"/>
    <mergeCell ref="L82:P82"/>
    <mergeCell ref="Q82:U82"/>
    <mergeCell ref="M73:U73"/>
    <mergeCell ref="H74:L74"/>
    <mergeCell ref="M74:U74"/>
    <mergeCell ref="L76:P76"/>
    <mergeCell ref="Q76:U76"/>
    <mergeCell ref="L77:P79"/>
    <mergeCell ref="Q77:U79"/>
    <mergeCell ref="H64:L73"/>
    <mergeCell ref="M64:U64"/>
    <mergeCell ref="M65:U65"/>
    <mergeCell ref="M66:U66"/>
    <mergeCell ref="M67:U67"/>
    <mergeCell ref="M68:U68"/>
    <mergeCell ref="M69:U69"/>
    <mergeCell ref="M70:U70"/>
    <mergeCell ref="M71:U71"/>
    <mergeCell ref="M72:U72"/>
    <mergeCell ref="H61:L61"/>
    <mergeCell ref="M61:U61"/>
    <mergeCell ref="H62:L62"/>
    <mergeCell ref="M62:U62"/>
    <mergeCell ref="H63:L63"/>
    <mergeCell ref="M63:U63"/>
    <mergeCell ref="R57:S57"/>
    <mergeCell ref="T57:U57"/>
    <mergeCell ref="R58:S58"/>
    <mergeCell ref="T58:U58"/>
    <mergeCell ref="R59:S59"/>
    <mergeCell ref="T59:U59"/>
    <mergeCell ref="R53:S53"/>
    <mergeCell ref="T53:U53"/>
    <mergeCell ref="R54:S55"/>
    <mergeCell ref="T54:U54"/>
    <mergeCell ref="T55:U55"/>
    <mergeCell ref="R56:S56"/>
    <mergeCell ref="T56:U56"/>
    <mergeCell ref="R50:S50"/>
    <mergeCell ref="T50:U50"/>
    <mergeCell ref="R51:S51"/>
    <mergeCell ref="T51:U51"/>
    <mergeCell ref="R52:S52"/>
    <mergeCell ref="T52:U52"/>
    <mergeCell ref="H45:L45"/>
    <mergeCell ref="M45:U45"/>
    <mergeCell ref="R47:S47"/>
    <mergeCell ref="R48:S48"/>
    <mergeCell ref="T48:U48"/>
    <mergeCell ref="R49:S49"/>
    <mergeCell ref="T49:U49"/>
    <mergeCell ref="H42:L42"/>
    <mergeCell ref="M42:U42"/>
    <mergeCell ref="H43:L43"/>
    <mergeCell ref="M43:U43"/>
    <mergeCell ref="H44:L44"/>
    <mergeCell ref="M44:U44"/>
    <mergeCell ref="H39:L39"/>
    <mergeCell ref="M39:U39"/>
    <mergeCell ref="H40:L40"/>
    <mergeCell ref="M40:U40"/>
    <mergeCell ref="H41:L41"/>
    <mergeCell ref="M41:U41"/>
    <mergeCell ref="H36:L36"/>
    <mergeCell ref="M36:U36"/>
    <mergeCell ref="H37:L37"/>
    <mergeCell ref="M37:U37"/>
    <mergeCell ref="H38:L38"/>
    <mergeCell ref="M38:U38"/>
    <mergeCell ref="H33:L33"/>
    <mergeCell ref="M33:U33"/>
    <mergeCell ref="H34:L34"/>
    <mergeCell ref="M34:U34"/>
    <mergeCell ref="H35:L35"/>
    <mergeCell ref="M35:U35"/>
    <mergeCell ref="H30:L30"/>
    <mergeCell ref="M30:U30"/>
    <mergeCell ref="H31:L31"/>
    <mergeCell ref="M31:U31"/>
    <mergeCell ref="H32:L32"/>
    <mergeCell ref="M32:U32"/>
    <mergeCell ref="H27:L27"/>
    <mergeCell ref="M27:U27"/>
    <mergeCell ref="H28:L28"/>
    <mergeCell ref="M28:U28"/>
    <mergeCell ref="H29:L29"/>
    <mergeCell ref="M29:U29"/>
    <mergeCell ref="H24:L24"/>
    <mergeCell ref="M24:U24"/>
    <mergeCell ref="H25:L25"/>
    <mergeCell ref="M25:U25"/>
    <mergeCell ref="H26:L26"/>
    <mergeCell ref="M26:U26"/>
    <mergeCell ref="H20:L20"/>
    <mergeCell ref="M20:U20"/>
    <mergeCell ref="H21:L22"/>
    <mergeCell ref="M21:U21"/>
    <mergeCell ref="M22:U22"/>
    <mergeCell ref="H23:L23"/>
    <mergeCell ref="M23:U23"/>
    <mergeCell ref="B17:C17"/>
    <mergeCell ref="H17:L17"/>
    <mergeCell ref="M17:U17"/>
    <mergeCell ref="H18:L18"/>
    <mergeCell ref="M18:U18"/>
    <mergeCell ref="H19:L19"/>
    <mergeCell ref="M19:U19"/>
    <mergeCell ref="V13:V15"/>
    <mergeCell ref="W13:W15"/>
    <mergeCell ref="X13:X15"/>
    <mergeCell ref="Y13:Y15"/>
    <mergeCell ref="H15:K15"/>
    <mergeCell ref="B16:C16"/>
    <mergeCell ref="H16:L16"/>
    <mergeCell ref="M16:U16"/>
    <mergeCell ref="B12:D12"/>
    <mergeCell ref="E12:G12"/>
    <mergeCell ref="H12:L12"/>
    <mergeCell ref="M12:U12"/>
    <mergeCell ref="A13:A15"/>
    <mergeCell ref="C13:C15"/>
    <mergeCell ref="D13:D15"/>
    <mergeCell ref="H13:L14"/>
    <mergeCell ref="M13:U15"/>
    <mergeCell ref="B7:C7"/>
    <mergeCell ref="H7:J7"/>
    <mergeCell ref="L7:N7"/>
    <mergeCell ref="P7:R7"/>
    <mergeCell ref="T7:U7"/>
    <mergeCell ref="B8:C8"/>
    <mergeCell ref="H8:J8"/>
    <mergeCell ref="L8:N8"/>
    <mergeCell ref="H5:U5"/>
    <mergeCell ref="B6:C6"/>
    <mergeCell ref="D6:D7"/>
    <mergeCell ref="H6:J6"/>
    <mergeCell ref="K6:K7"/>
    <mergeCell ref="L6:N6"/>
    <mergeCell ref="O6:O7"/>
    <mergeCell ref="P6:R6"/>
    <mergeCell ref="S6:S7"/>
    <mergeCell ref="T6:U6"/>
  </mergeCells>
  <conditionalFormatting sqref="X13 X16:X25 X27:X30 X33 X36:X37 X46 X54:X55 X60 X75 X84:X86 X88 X97 X99 X101:X102">
    <cfRule type="containsText" dxfId="3023" priority="141" operator="containsText" text="nicht i.O.">
      <formula>NOT(ISERROR(SEARCH("nicht i.O.",X13)))</formula>
    </cfRule>
    <cfRule type="containsText" dxfId="3022" priority="142" operator="containsText" text="in Abklärung">
      <formula>NOT(ISERROR(SEARCH("in Abklärung",X13)))</formula>
    </cfRule>
    <cfRule type="containsText" dxfId="3021" priority="143" operator="containsText" text="i.O.">
      <formula>NOT(ISERROR(SEARCH("i.O.",X13)))</formula>
    </cfRule>
    <cfRule type="containsText" dxfId="3020" priority="144" operator="containsText" text="korrigiert">
      <formula>NOT(ISERROR(SEARCH("korrigiert",X13)))</formula>
    </cfRule>
  </conditionalFormatting>
  <conditionalFormatting sqref="V16:V25 V27:V30 V33 V36:V37 V46 V54:V55 V60 V75 V84:V86 V88 V97 V99 V101:V102">
    <cfRule type="containsText" dxfId="3019" priority="137" operator="containsText" text="nicht i.O.">
      <formula>NOT(ISERROR(SEARCH("nicht i.O.",V16)))</formula>
    </cfRule>
    <cfRule type="containsText" dxfId="3018" priority="138" operator="containsText" text="in Abklärung">
      <formula>NOT(ISERROR(SEARCH("in Abklärung",V16)))</formula>
    </cfRule>
    <cfRule type="containsText" dxfId="3017" priority="139" operator="containsText" text="i.O.">
      <formula>NOT(ISERROR(SEARCH("i.O.",V16)))</formula>
    </cfRule>
    <cfRule type="containsText" dxfId="3016" priority="140" operator="containsText" text="korrigiert">
      <formula>NOT(ISERROR(SEARCH("korrigiert",V16)))</formula>
    </cfRule>
  </conditionalFormatting>
  <conditionalFormatting sqref="X26">
    <cfRule type="containsText" dxfId="3015" priority="133" operator="containsText" text="nicht i.O.">
      <formula>NOT(ISERROR(SEARCH("nicht i.O.",X26)))</formula>
    </cfRule>
    <cfRule type="containsText" dxfId="3014" priority="134" operator="containsText" text="in Abklärung">
      <formula>NOT(ISERROR(SEARCH("in Abklärung",X26)))</formula>
    </cfRule>
    <cfRule type="containsText" dxfId="3013" priority="135" operator="containsText" text="i.O.">
      <formula>NOT(ISERROR(SEARCH("i.O.",X26)))</formula>
    </cfRule>
    <cfRule type="containsText" dxfId="3012" priority="136" operator="containsText" text="korrigiert">
      <formula>NOT(ISERROR(SEARCH("korrigiert",X26)))</formula>
    </cfRule>
  </conditionalFormatting>
  <conditionalFormatting sqref="V26">
    <cfRule type="containsText" dxfId="3011" priority="129" operator="containsText" text="nicht i.O.">
      <formula>NOT(ISERROR(SEARCH("nicht i.O.",V26)))</formula>
    </cfRule>
    <cfRule type="containsText" dxfId="3010" priority="130" operator="containsText" text="in Abklärung">
      <formula>NOT(ISERROR(SEARCH("in Abklärung",V26)))</formula>
    </cfRule>
    <cfRule type="containsText" dxfId="3009" priority="131" operator="containsText" text="i.O.">
      <formula>NOT(ISERROR(SEARCH("i.O.",V26)))</formula>
    </cfRule>
    <cfRule type="containsText" dxfId="3008" priority="132" operator="containsText" text="korrigiert">
      <formula>NOT(ISERROR(SEARCH("korrigiert",V26)))</formula>
    </cfRule>
  </conditionalFormatting>
  <conditionalFormatting sqref="X31">
    <cfRule type="containsText" dxfId="3007" priority="125" operator="containsText" text="nicht i.O.">
      <formula>NOT(ISERROR(SEARCH("nicht i.O.",X31)))</formula>
    </cfRule>
    <cfRule type="containsText" dxfId="3006" priority="126" operator="containsText" text="in Abklärung">
      <formula>NOT(ISERROR(SEARCH("in Abklärung",X31)))</formula>
    </cfRule>
    <cfRule type="containsText" dxfId="3005" priority="127" operator="containsText" text="i.O.">
      <formula>NOT(ISERROR(SEARCH("i.O.",X31)))</formula>
    </cfRule>
    <cfRule type="containsText" dxfId="3004" priority="128" operator="containsText" text="korrigiert">
      <formula>NOT(ISERROR(SEARCH("korrigiert",X31)))</formula>
    </cfRule>
  </conditionalFormatting>
  <conditionalFormatting sqref="V31">
    <cfRule type="containsText" dxfId="3003" priority="121" operator="containsText" text="nicht i.O.">
      <formula>NOT(ISERROR(SEARCH("nicht i.O.",V31)))</formula>
    </cfRule>
    <cfRule type="containsText" dxfId="3002" priority="122" operator="containsText" text="in Abklärung">
      <formula>NOT(ISERROR(SEARCH("in Abklärung",V31)))</formula>
    </cfRule>
    <cfRule type="containsText" dxfId="3001" priority="123" operator="containsText" text="i.O.">
      <formula>NOT(ISERROR(SEARCH("i.O.",V31)))</formula>
    </cfRule>
    <cfRule type="containsText" dxfId="3000" priority="124" operator="containsText" text="korrigiert">
      <formula>NOT(ISERROR(SEARCH("korrigiert",V31)))</formula>
    </cfRule>
  </conditionalFormatting>
  <conditionalFormatting sqref="X32">
    <cfRule type="containsText" dxfId="2999" priority="117" operator="containsText" text="nicht i.O.">
      <formula>NOT(ISERROR(SEARCH("nicht i.O.",X32)))</formula>
    </cfRule>
    <cfRule type="containsText" dxfId="2998" priority="118" operator="containsText" text="in Abklärung">
      <formula>NOT(ISERROR(SEARCH("in Abklärung",X32)))</formula>
    </cfRule>
    <cfRule type="containsText" dxfId="2997" priority="119" operator="containsText" text="i.O.">
      <formula>NOT(ISERROR(SEARCH("i.O.",X32)))</formula>
    </cfRule>
    <cfRule type="containsText" dxfId="2996" priority="120" operator="containsText" text="korrigiert">
      <formula>NOT(ISERROR(SEARCH("korrigiert",X32)))</formula>
    </cfRule>
  </conditionalFormatting>
  <conditionalFormatting sqref="V32">
    <cfRule type="containsText" dxfId="2995" priority="113" operator="containsText" text="nicht i.O.">
      <formula>NOT(ISERROR(SEARCH("nicht i.O.",V32)))</formula>
    </cfRule>
    <cfRule type="containsText" dxfId="2994" priority="114" operator="containsText" text="in Abklärung">
      <formula>NOT(ISERROR(SEARCH("in Abklärung",V32)))</formula>
    </cfRule>
    <cfRule type="containsText" dxfId="2993" priority="115" operator="containsText" text="i.O.">
      <formula>NOT(ISERROR(SEARCH("i.O.",V32)))</formula>
    </cfRule>
    <cfRule type="containsText" dxfId="2992" priority="116" operator="containsText" text="korrigiert">
      <formula>NOT(ISERROR(SEARCH("korrigiert",V32)))</formula>
    </cfRule>
  </conditionalFormatting>
  <conditionalFormatting sqref="X34">
    <cfRule type="containsText" dxfId="2991" priority="109" operator="containsText" text="nicht i.O.">
      <formula>NOT(ISERROR(SEARCH("nicht i.O.",X34)))</formula>
    </cfRule>
    <cfRule type="containsText" dxfId="2990" priority="110" operator="containsText" text="in Abklärung">
      <formula>NOT(ISERROR(SEARCH("in Abklärung",X34)))</formula>
    </cfRule>
    <cfRule type="containsText" dxfId="2989" priority="111" operator="containsText" text="i.O.">
      <formula>NOT(ISERROR(SEARCH("i.O.",X34)))</formula>
    </cfRule>
    <cfRule type="containsText" dxfId="2988" priority="112" operator="containsText" text="korrigiert">
      <formula>NOT(ISERROR(SEARCH("korrigiert",X34)))</formula>
    </cfRule>
  </conditionalFormatting>
  <conditionalFormatting sqref="V34">
    <cfRule type="containsText" dxfId="2987" priority="105" operator="containsText" text="nicht i.O.">
      <formula>NOT(ISERROR(SEARCH("nicht i.O.",V34)))</formula>
    </cfRule>
    <cfRule type="containsText" dxfId="2986" priority="106" operator="containsText" text="in Abklärung">
      <formula>NOT(ISERROR(SEARCH("in Abklärung",V34)))</formula>
    </cfRule>
    <cfRule type="containsText" dxfId="2985" priority="107" operator="containsText" text="i.O.">
      <formula>NOT(ISERROR(SEARCH("i.O.",V34)))</formula>
    </cfRule>
    <cfRule type="containsText" dxfId="2984" priority="108" operator="containsText" text="korrigiert">
      <formula>NOT(ISERROR(SEARCH("korrigiert",V34)))</formula>
    </cfRule>
  </conditionalFormatting>
  <conditionalFormatting sqref="X35">
    <cfRule type="containsText" dxfId="2983" priority="101" operator="containsText" text="nicht i.O.">
      <formula>NOT(ISERROR(SEARCH("nicht i.O.",X35)))</formula>
    </cfRule>
    <cfRule type="containsText" dxfId="2982" priority="102" operator="containsText" text="in Abklärung">
      <formula>NOT(ISERROR(SEARCH("in Abklärung",X35)))</formula>
    </cfRule>
    <cfRule type="containsText" dxfId="2981" priority="103" operator="containsText" text="i.O.">
      <formula>NOT(ISERROR(SEARCH("i.O.",X35)))</formula>
    </cfRule>
    <cfRule type="containsText" dxfId="2980" priority="104" operator="containsText" text="korrigiert">
      <formula>NOT(ISERROR(SEARCH("korrigiert",X35)))</formula>
    </cfRule>
  </conditionalFormatting>
  <conditionalFormatting sqref="V35">
    <cfRule type="containsText" dxfId="2979" priority="97" operator="containsText" text="nicht i.O.">
      <formula>NOT(ISERROR(SEARCH("nicht i.O.",V35)))</formula>
    </cfRule>
    <cfRule type="containsText" dxfId="2978" priority="98" operator="containsText" text="in Abklärung">
      <formula>NOT(ISERROR(SEARCH("in Abklärung",V35)))</formula>
    </cfRule>
    <cfRule type="containsText" dxfId="2977" priority="99" operator="containsText" text="i.O.">
      <formula>NOT(ISERROR(SEARCH("i.O.",V35)))</formula>
    </cfRule>
    <cfRule type="containsText" dxfId="2976" priority="100" operator="containsText" text="korrigiert">
      <formula>NOT(ISERROR(SEARCH("korrigiert",V35)))</formula>
    </cfRule>
  </conditionalFormatting>
  <conditionalFormatting sqref="X38">
    <cfRule type="containsText" dxfId="2975" priority="93" operator="containsText" text="nicht i.O.">
      <formula>NOT(ISERROR(SEARCH("nicht i.O.",X38)))</formula>
    </cfRule>
    <cfRule type="containsText" dxfId="2974" priority="94" operator="containsText" text="in Abklärung">
      <formula>NOT(ISERROR(SEARCH("in Abklärung",X38)))</formula>
    </cfRule>
    <cfRule type="containsText" dxfId="2973" priority="95" operator="containsText" text="i.O.">
      <formula>NOT(ISERROR(SEARCH("i.O.",X38)))</formula>
    </cfRule>
    <cfRule type="containsText" dxfId="2972" priority="96" operator="containsText" text="korrigiert">
      <formula>NOT(ISERROR(SEARCH("korrigiert",X38)))</formula>
    </cfRule>
  </conditionalFormatting>
  <conditionalFormatting sqref="V38">
    <cfRule type="containsText" dxfId="2971" priority="89" operator="containsText" text="nicht i.O.">
      <formula>NOT(ISERROR(SEARCH("nicht i.O.",V38)))</formula>
    </cfRule>
    <cfRule type="containsText" dxfId="2970" priority="90" operator="containsText" text="in Abklärung">
      <formula>NOT(ISERROR(SEARCH("in Abklärung",V38)))</formula>
    </cfRule>
    <cfRule type="containsText" dxfId="2969" priority="91" operator="containsText" text="i.O.">
      <formula>NOT(ISERROR(SEARCH("i.O.",V38)))</formula>
    </cfRule>
    <cfRule type="containsText" dxfId="2968" priority="92" operator="containsText" text="korrigiert">
      <formula>NOT(ISERROR(SEARCH("korrigiert",V38)))</formula>
    </cfRule>
  </conditionalFormatting>
  <conditionalFormatting sqref="X39">
    <cfRule type="containsText" dxfId="2967" priority="85" operator="containsText" text="nicht i.O.">
      <formula>NOT(ISERROR(SEARCH("nicht i.O.",X39)))</formula>
    </cfRule>
    <cfRule type="containsText" dxfId="2966" priority="86" operator="containsText" text="in Abklärung">
      <formula>NOT(ISERROR(SEARCH("in Abklärung",X39)))</formula>
    </cfRule>
    <cfRule type="containsText" dxfId="2965" priority="87" operator="containsText" text="i.O.">
      <formula>NOT(ISERROR(SEARCH("i.O.",X39)))</formula>
    </cfRule>
    <cfRule type="containsText" dxfId="2964" priority="88" operator="containsText" text="korrigiert">
      <formula>NOT(ISERROR(SEARCH("korrigiert",X39)))</formula>
    </cfRule>
  </conditionalFormatting>
  <conditionalFormatting sqref="V39">
    <cfRule type="containsText" dxfId="2963" priority="81" operator="containsText" text="nicht i.O.">
      <formula>NOT(ISERROR(SEARCH("nicht i.O.",V39)))</formula>
    </cfRule>
    <cfRule type="containsText" dxfId="2962" priority="82" operator="containsText" text="in Abklärung">
      <formula>NOT(ISERROR(SEARCH("in Abklärung",V39)))</formula>
    </cfRule>
    <cfRule type="containsText" dxfId="2961" priority="83" operator="containsText" text="i.O.">
      <formula>NOT(ISERROR(SEARCH("i.O.",V39)))</formula>
    </cfRule>
    <cfRule type="containsText" dxfId="2960" priority="84" operator="containsText" text="korrigiert">
      <formula>NOT(ISERROR(SEARCH("korrigiert",V39)))</formula>
    </cfRule>
  </conditionalFormatting>
  <conditionalFormatting sqref="X40:X45">
    <cfRule type="containsText" dxfId="2959" priority="77" operator="containsText" text="nicht i.O.">
      <formula>NOT(ISERROR(SEARCH("nicht i.O.",X40)))</formula>
    </cfRule>
    <cfRule type="containsText" dxfId="2958" priority="78" operator="containsText" text="in Abklärung">
      <formula>NOT(ISERROR(SEARCH("in Abklärung",X40)))</formula>
    </cfRule>
    <cfRule type="containsText" dxfId="2957" priority="79" operator="containsText" text="i.O.">
      <formula>NOT(ISERROR(SEARCH("i.O.",X40)))</formula>
    </cfRule>
    <cfRule type="containsText" dxfId="2956" priority="80" operator="containsText" text="korrigiert">
      <formula>NOT(ISERROR(SEARCH("korrigiert",X40)))</formula>
    </cfRule>
  </conditionalFormatting>
  <conditionalFormatting sqref="V40:V45">
    <cfRule type="containsText" dxfId="2955" priority="73" operator="containsText" text="nicht i.O.">
      <formula>NOT(ISERROR(SEARCH("nicht i.O.",V40)))</formula>
    </cfRule>
    <cfRule type="containsText" dxfId="2954" priority="74" operator="containsText" text="in Abklärung">
      <formula>NOT(ISERROR(SEARCH("in Abklärung",V40)))</formula>
    </cfRule>
    <cfRule type="containsText" dxfId="2953" priority="75" operator="containsText" text="i.O.">
      <formula>NOT(ISERROR(SEARCH("i.O.",V40)))</formula>
    </cfRule>
    <cfRule type="containsText" dxfId="2952" priority="76" operator="containsText" text="korrigiert">
      <formula>NOT(ISERROR(SEARCH("korrigiert",V40)))</formula>
    </cfRule>
  </conditionalFormatting>
  <conditionalFormatting sqref="X48">
    <cfRule type="containsText" dxfId="2951" priority="69" operator="containsText" text="nicht i.O.">
      <formula>NOT(ISERROR(SEARCH("nicht i.O.",X48)))</formula>
    </cfRule>
    <cfRule type="containsText" dxfId="2950" priority="70" operator="containsText" text="in Abklärung">
      <formula>NOT(ISERROR(SEARCH("in Abklärung",X48)))</formula>
    </cfRule>
    <cfRule type="containsText" dxfId="2949" priority="71" operator="containsText" text="i.O.">
      <formula>NOT(ISERROR(SEARCH("i.O.",X48)))</formula>
    </cfRule>
    <cfRule type="containsText" dxfId="2948" priority="72" operator="containsText" text="korrigiert">
      <formula>NOT(ISERROR(SEARCH("korrigiert",X48)))</formula>
    </cfRule>
  </conditionalFormatting>
  <conditionalFormatting sqref="V48">
    <cfRule type="containsText" dxfId="2947" priority="65" operator="containsText" text="nicht i.O.">
      <formula>NOT(ISERROR(SEARCH("nicht i.O.",V48)))</formula>
    </cfRule>
    <cfRule type="containsText" dxfId="2946" priority="66" operator="containsText" text="in Abklärung">
      <formula>NOT(ISERROR(SEARCH("in Abklärung",V48)))</formula>
    </cfRule>
    <cfRule type="containsText" dxfId="2945" priority="67" operator="containsText" text="i.O.">
      <formula>NOT(ISERROR(SEARCH("i.O.",V48)))</formula>
    </cfRule>
    <cfRule type="containsText" dxfId="2944" priority="68" operator="containsText" text="korrigiert">
      <formula>NOT(ISERROR(SEARCH("korrigiert",V48)))</formula>
    </cfRule>
  </conditionalFormatting>
  <conditionalFormatting sqref="X49:X53">
    <cfRule type="containsText" dxfId="2943" priority="61" operator="containsText" text="nicht i.O.">
      <formula>NOT(ISERROR(SEARCH("nicht i.O.",X49)))</formula>
    </cfRule>
    <cfRule type="containsText" dxfId="2942" priority="62" operator="containsText" text="in Abklärung">
      <formula>NOT(ISERROR(SEARCH("in Abklärung",X49)))</formula>
    </cfRule>
    <cfRule type="containsText" dxfId="2941" priority="63" operator="containsText" text="i.O.">
      <formula>NOT(ISERROR(SEARCH("i.O.",X49)))</formula>
    </cfRule>
    <cfRule type="containsText" dxfId="2940" priority="64" operator="containsText" text="korrigiert">
      <formula>NOT(ISERROR(SEARCH("korrigiert",X49)))</formula>
    </cfRule>
  </conditionalFormatting>
  <conditionalFormatting sqref="V49:V53">
    <cfRule type="containsText" dxfId="2939" priority="57" operator="containsText" text="nicht i.O.">
      <formula>NOT(ISERROR(SEARCH("nicht i.O.",V49)))</formula>
    </cfRule>
    <cfRule type="containsText" dxfId="2938" priority="58" operator="containsText" text="in Abklärung">
      <formula>NOT(ISERROR(SEARCH("in Abklärung",V49)))</formula>
    </cfRule>
    <cfRule type="containsText" dxfId="2937" priority="59" operator="containsText" text="i.O.">
      <formula>NOT(ISERROR(SEARCH("i.O.",V49)))</formula>
    </cfRule>
    <cfRule type="containsText" dxfId="2936" priority="60" operator="containsText" text="korrigiert">
      <formula>NOT(ISERROR(SEARCH("korrigiert",V49)))</formula>
    </cfRule>
  </conditionalFormatting>
  <conditionalFormatting sqref="X56:X59">
    <cfRule type="containsText" dxfId="2935" priority="53" operator="containsText" text="nicht i.O.">
      <formula>NOT(ISERROR(SEARCH("nicht i.O.",X56)))</formula>
    </cfRule>
    <cfRule type="containsText" dxfId="2934" priority="54" operator="containsText" text="in Abklärung">
      <formula>NOT(ISERROR(SEARCH("in Abklärung",X56)))</formula>
    </cfRule>
    <cfRule type="containsText" dxfId="2933" priority="55" operator="containsText" text="i.O.">
      <formula>NOT(ISERROR(SEARCH("i.O.",X56)))</formula>
    </cfRule>
    <cfRule type="containsText" dxfId="2932" priority="56" operator="containsText" text="korrigiert">
      <formula>NOT(ISERROR(SEARCH("korrigiert",X56)))</formula>
    </cfRule>
  </conditionalFormatting>
  <conditionalFormatting sqref="V56:V59">
    <cfRule type="containsText" dxfId="2931" priority="49" operator="containsText" text="nicht i.O.">
      <formula>NOT(ISERROR(SEARCH("nicht i.O.",V56)))</formula>
    </cfRule>
    <cfRule type="containsText" dxfId="2930" priority="50" operator="containsText" text="in Abklärung">
      <formula>NOT(ISERROR(SEARCH("in Abklärung",V56)))</formula>
    </cfRule>
    <cfRule type="containsText" dxfId="2929" priority="51" operator="containsText" text="i.O.">
      <formula>NOT(ISERROR(SEARCH("i.O.",V56)))</formula>
    </cfRule>
    <cfRule type="containsText" dxfId="2928" priority="52" operator="containsText" text="korrigiert">
      <formula>NOT(ISERROR(SEARCH("korrigiert",V56)))</formula>
    </cfRule>
  </conditionalFormatting>
  <conditionalFormatting sqref="X62:X74">
    <cfRule type="containsText" dxfId="2927" priority="45" operator="containsText" text="nicht i.O.">
      <formula>NOT(ISERROR(SEARCH("nicht i.O.",X62)))</formula>
    </cfRule>
    <cfRule type="containsText" dxfId="2926" priority="46" operator="containsText" text="in Abklärung">
      <formula>NOT(ISERROR(SEARCH("in Abklärung",X62)))</formula>
    </cfRule>
    <cfRule type="containsText" dxfId="2925" priority="47" operator="containsText" text="i.O.">
      <formula>NOT(ISERROR(SEARCH("i.O.",X62)))</formula>
    </cfRule>
    <cfRule type="containsText" dxfId="2924" priority="48" operator="containsText" text="korrigiert">
      <formula>NOT(ISERROR(SEARCH("korrigiert",X62)))</formula>
    </cfRule>
  </conditionalFormatting>
  <conditionalFormatting sqref="V62:V74">
    <cfRule type="containsText" dxfId="2923" priority="41" operator="containsText" text="nicht i.O.">
      <formula>NOT(ISERROR(SEARCH("nicht i.O.",V62)))</formula>
    </cfRule>
    <cfRule type="containsText" dxfId="2922" priority="42" operator="containsText" text="in Abklärung">
      <formula>NOT(ISERROR(SEARCH("in Abklärung",V62)))</formula>
    </cfRule>
    <cfRule type="containsText" dxfId="2921" priority="43" operator="containsText" text="i.O.">
      <formula>NOT(ISERROR(SEARCH("i.O.",V62)))</formula>
    </cfRule>
    <cfRule type="containsText" dxfId="2920" priority="44" operator="containsText" text="korrigiert">
      <formula>NOT(ISERROR(SEARCH("korrigiert",V62)))</formula>
    </cfRule>
  </conditionalFormatting>
  <conditionalFormatting sqref="X77:X83">
    <cfRule type="containsText" dxfId="2919" priority="37" operator="containsText" text="nicht i.O.">
      <formula>NOT(ISERROR(SEARCH("nicht i.O.",X77)))</formula>
    </cfRule>
    <cfRule type="containsText" dxfId="2918" priority="38" operator="containsText" text="in Abklärung">
      <formula>NOT(ISERROR(SEARCH("in Abklärung",X77)))</formula>
    </cfRule>
    <cfRule type="containsText" dxfId="2917" priority="39" operator="containsText" text="i.O.">
      <formula>NOT(ISERROR(SEARCH("i.O.",X77)))</formula>
    </cfRule>
    <cfRule type="containsText" dxfId="2916" priority="40" operator="containsText" text="korrigiert">
      <formula>NOT(ISERROR(SEARCH("korrigiert",X77)))</formula>
    </cfRule>
  </conditionalFormatting>
  <conditionalFormatting sqref="V77:V83">
    <cfRule type="containsText" dxfId="2915" priority="33" operator="containsText" text="nicht i.O.">
      <formula>NOT(ISERROR(SEARCH("nicht i.O.",V77)))</formula>
    </cfRule>
    <cfRule type="containsText" dxfId="2914" priority="34" operator="containsText" text="in Abklärung">
      <formula>NOT(ISERROR(SEARCH("in Abklärung",V77)))</formula>
    </cfRule>
    <cfRule type="containsText" dxfId="2913" priority="35" operator="containsText" text="i.O.">
      <formula>NOT(ISERROR(SEARCH("i.O.",V77)))</formula>
    </cfRule>
    <cfRule type="containsText" dxfId="2912" priority="36" operator="containsText" text="korrigiert">
      <formula>NOT(ISERROR(SEARCH("korrigiert",V77)))</formula>
    </cfRule>
  </conditionalFormatting>
  <conditionalFormatting sqref="X87">
    <cfRule type="containsText" dxfId="2911" priority="29" operator="containsText" text="nicht i.O.">
      <formula>NOT(ISERROR(SEARCH("nicht i.O.",X87)))</formula>
    </cfRule>
    <cfRule type="containsText" dxfId="2910" priority="30" operator="containsText" text="in Abklärung">
      <formula>NOT(ISERROR(SEARCH("in Abklärung",X87)))</formula>
    </cfRule>
    <cfRule type="containsText" dxfId="2909" priority="31" operator="containsText" text="i.O.">
      <formula>NOT(ISERROR(SEARCH("i.O.",X87)))</formula>
    </cfRule>
    <cfRule type="containsText" dxfId="2908" priority="32" operator="containsText" text="korrigiert">
      <formula>NOT(ISERROR(SEARCH("korrigiert",X87)))</formula>
    </cfRule>
  </conditionalFormatting>
  <conditionalFormatting sqref="V87">
    <cfRule type="containsText" dxfId="2907" priority="25" operator="containsText" text="nicht i.O.">
      <formula>NOT(ISERROR(SEARCH("nicht i.O.",V87)))</formula>
    </cfRule>
    <cfRule type="containsText" dxfId="2906" priority="26" operator="containsText" text="in Abklärung">
      <formula>NOT(ISERROR(SEARCH("in Abklärung",V87)))</formula>
    </cfRule>
    <cfRule type="containsText" dxfId="2905" priority="27" operator="containsText" text="i.O.">
      <formula>NOT(ISERROR(SEARCH("i.O.",V87)))</formula>
    </cfRule>
    <cfRule type="containsText" dxfId="2904" priority="28" operator="containsText" text="korrigiert">
      <formula>NOT(ISERROR(SEARCH("korrigiert",V87)))</formula>
    </cfRule>
  </conditionalFormatting>
  <conditionalFormatting sqref="X90:X96">
    <cfRule type="containsText" dxfId="2903" priority="21" operator="containsText" text="nicht i.O.">
      <formula>NOT(ISERROR(SEARCH("nicht i.O.",X90)))</formula>
    </cfRule>
    <cfRule type="containsText" dxfId="2902" priority="22" operator="containsText" text="in Abklärung">
      <formula>NOT(ISERROR(SEARCH("in Abklärung",X90)))</formula>
    </cfRule>
    <cfRule type="containsText" dxfId="2901" priority="23" operator="containsText" text="i.O.">
      <formula>NOT(ISERROR(SEARCH("i.O.",X90)))</formula>
    </cfRule>
    <cfRule type="containsText" dxfId="2900" priority="24" operator="containsText" text="korrigiert">
      <formula>NOT(ISERROR(SEARCH("korrigiert",X90)))</formula>
    </cfRule>
  </conditionalFormatting>
  <conditionalFormatting sqref="V90:V96">
    <cfRule type="containsText" dxfId="2899" priority="17" operator="containsText" text="nicht i.O.">
      <formula>NOT(ISERROR(SEARCH("nicht i.O.",V90)))</formula>
    </cfRule>
    <cfRule type="containsText" dxfId="2898" priority="18" operator="containsText" text="in Abklärung">
      <formula>NOT(ISERROR(SEARCH("in Abklärung",V90)))</formula>
    </cfRule>
    <cfRule type="containsText" dxfId="2897" priority="19" operator="containsText" text="i.O.">
      <formula>NOT(ISERROR(SEARCH("i.O.",V90)))</formula>
    </cfRule>
    <cfRule type="containsText" dxfId="2896" priority="20" operator="containsText" text="korrigiert">
      <formula>NOT(ISERROR(SEARCH("korrigiert",V90)))</formula>
    </cfRule>
  </conditionalFormatting>
  <conditionalFormatting sqref="X98">
    <cfRule type="containsText" dxfId="2895" priority="13" operator="containsText" text="nicht i.O.">
      <formula>NOT(ISERROR(SEARCH("nicht i.O.",X98)))</formula>
    </cfRule>
    <cfRule type="containsText" dxfId="2894" priority="14" operator="containsText" text="in Abklärung">
      <formula>NOT(ISERROR(SEARCH("in Abklärung",X98)))</formula>
    </cfRule>
    <cfRule type="containsText" dxfId="2893" priority="15" operator="containsText" text="i.O.">
      <formula>NOT(ISERROR(SEARCH("i.O.",X98)))</formula>
    </cfRule>
    <cfRule type="containsText" dxfId="2892" priority="16" operator="containsText" text="korrigiert">
      <formula>NOT(ISERROR(SEARCH("korrigiert",X98)))</formula>
    </cfRule>
  </conditionalFormatting>
  <conditionalFormatting sqref="V98">
    <cfRule type="containsText" dxfId="2891" priority="9" operator="containsText" text="nicht i.O.">
      <formula>NOT(ISERROR(SEARCH("nicht i.O.",V98)))</formula>
    </cfRule>
    <cfRule type="containsText" dxfId="2890" priority="10" operator="containsText" text="in Abklärung">
      <formula>NOT(ISERROR(SEARCH("in Abklärung",V98)))</formula>
    </cfRule>
    <cfRule type="containsText" dxfId="2889" priority="11" operator="containsText" text="i.O.">
      <formula>NOT(ISERROR(SEARCH("i.O.",V98)))</formula>
    </cfRule>
    <cfRule type="containsText" dxfId="2888" priority="12" operator="containsText" text="korrigiert">
      <formula>NOT(ISERROR(SEARCH("korrigiert",V98)))</formula>
    </cfRule>
  </conditionalFormatting>
  <conditionalFormatting sqref="X100">
    <cfRule type="containsText" dxfId="2887" priority="5" operator="containsText" text="nicht i.O.">
      <formula>NOT(ISERROR(SEARCH("nicht i.O.",X100)))</formula>
    </cfRule>
    <cfRule type="containsText" dxfId="2886" priority="6" operator="containsText" text="in Abklärung">
      <formula>NOT(ISERROR(SEARCH("in Abklärung",X100)))</formula>
    </cfRule>
    <cfRule type="containsText" dxfId="2885" priority="7" operator="containsText" text="i.O.">
      <formula>NOT(ISERROR(SEARCH("i.O.",X100)))</formula>
    </cfRule>
    <cfRule type="containsText" dxfId="2884" priority="8" operator="containsText" text="korrigiert">
      <formula>NOT(ISERROR(SEARCH("korrigiert",X100)))</formula>
    </cfRule>
  </conditionalFormatting>
  <conditionalFormatting sqref="V100">
    <cfRule type="containsText" dxfId="2883" priority="1" operator="containsText" text="nicht i.O.">
      <formula>NOT(ISERROR(SEARCH("nicht i.O.",V100)))</formula>
    </cfRule>
    <cfRule type="containsText" dxfId="2882" priority="2" operator="containsText" text="in Abklärung">
      <formula>NOT(ISERROR(SEARCH("in Abklärung",V100)))</formula>
    </cfRule>
    <cfRule type="containsText" dxfId="2881" priority="3" operator="containsText" text="i.O.">
      <formula>NOT(ISERROR(SEARCH("i.O.",V100)))</formula>
    </cfRule>
    <cfRule type="containsText" dxfId="2880" priority="4" operator="containsText" text="korrigiert">
      <formula>NOT(ISERROR(SEARCH("korrigiert",V100)))</formula>
    </cfRule>
  </conditionalFormatting>
  <dataValidations count="5">
    <dataValidation type="date" operator="lessThan" allowBlank="1" showInputMessage="1" showErrorMessage="1" sqref="E21:G21" xr:uid="{40B932CF-A365-4954-9174-88E581CB69E4}">
      <formula1>43101</formula1>
    </dataValidation>
    <dataValidation type="date" operator="greaterThan" allowBlank="1" showInputMessage="1" showErrorMessage="1" sqref="D22:G22" xr:uid="{5ACEF773-78FA-489D-8D53-6E3EB540C270}">
      <formula1>D21</formula1>
    </dataValidation>
    <dataValidation type="date" operator="greaterThan" allowBlank="1" showInputMessage="1" showErrorMessage="1" sqref="D44:G44" xr:uid="{A0747F44-8751-4FE8-AE52-2F27C85FD922}">
      <formula1>42370</formula1>
    </dataValidation>
    <dataValidation type="list" allowBlank="1" showInputMessage="1" showErrorMessage="1" sqref="X16:X17 X13 X101" xr:uid="{01116890-639E-4829-A837-7D71C7DB58D9}">
      <formula1>"',i.O.,in Abklärung,nicht i.O.,korrigiert"</formula1>
    </dataValidation>
    <dataValidation type="date" operator="lessThan" allowBlank="1" showInputMessage="1" showErrorMessage="1" sqref="D21" xr:uid="{34EC2408-427D-41D9-8BF6-01ED13BB4BB1}">
      <formula1>44197</formula1>
    </dataValidation>
  </dataValidations>
  <hyperlinks>
    <hyperlink ref="L80:P80" r:id="rId1" display="download" xr:uid="{D1342FCD-B4CA-4BAA-ADC7-9A0CA4E5A1B0}"/>
    <hyperlink ref="H74:L74" r:id="rId2" display="download" xr:uid="{7238F32D-F2C3-4E63-BCCD-3EE20DFA5971}"/>
  </hyperlinks>
  <pageMargins left="0.70866141732283472" right="0.70866141732283472" top="0.78740157480314965" bottom="0.78740157480314965" header="0.31496062992125984" footer="0.31496062992125984"/>
  <pageSetup paperSize="8" scale="67" fitToHeight="0" orientation="landscape" r:id="rId3"/>
  <headerFooter>
    <oddHeader>&amp;LBFE-MP&amp;C &amp;A&amp;R&amp;D</oddHeader>
    <oddFooter>&amp;L&amp;F, &amp;T&amp;RS. &amp;P / &amp;N</oddFooter>
  </headerFooter>
  <drawing r:id="rId4"/>
  <legacyDrawing r:id="rId5"/>
  <controls>
    <mc:AlternateContent xmlns:mc="http://schemas.openxmlformats.org/markup-compatibility/2006">
      <mc:Choice Requires="x14">
        <control shapeId="107522" r:id="rId6" name="CheckBox2">
          <controlPr locked="0" defaultSize="0" autoLine="0" r:id="rId7">
            <anchor moveWithCells="1">
              <from>
                <xdr:col>2</xdr:col>
                <xdr:colOff>236220</xdr:colOff>
                <xdr:row>4</xdr:row>
                <xdr:rowOff>106680</xdr:rowOff>
              </from>
              <to>
                <xdr:col>2</xdr:col>
                <xdr:colOff>403860</xdr:colOff>
                <xdr:row>4</xdr:row>
                <xdr:rowOff>297180</xdr:rowOff>
              </to>
            </anchor>
          </controlPr>
        </control>
      </mc:Choice>
      <mc:Fallback>
        <control shapeId="107522" r:id="rId6" name="CheckBox2"/>
      </mc:Fallback>
    </mc:AlternateContent>
    <mc:AlternateContent xmlns:mc="http://schemas.openxmlformats.org/markup-compatibility/2006">
      <mc:Choice Requires="x14">
        <control shapeId="107521" r:id="rId8" name="CheckBox1">
          <controlPr locked="0" defaultSize="0" autoLine="0" r:id="rId9">
            <anchor moveWithCells="1">
              <from>
                <xdr:col>11</xdr:col>
                <xdr:colOff>304800</xdr:colOff>
                <xdr:row>14</xdr:row>
                <xdr:rowOff>45720</xdr:rowOff>
              </from>
              <to>
                <xdr:col>11</xdr:col>
                <xdr:colOff>464820</xdr:colOff>
                <xdr:row>14</xdr:row>
                <xdr:rowOff>198120</xdr:rowOff>
              </to>
            </anchor>
          </controlPr>
        </control>
      </mc:Choice>
      <mc:Fallback>
        <control shapeId="107521" r:id="rId8" name="CheckBox1"/>
      </mc:Fallback>
    </mc:AlternateContent>
  </controls>
  <extLst>
    <ext xmlns:x14="http://schemas.microsoft.com/office/spreadsheetml/2009/9/main" uri="{CCE6A557-97BC-4b89-ADB6-D9C93CAAB3DF}">
      <x14:dataValidations xmlns:xm="http://schemas.microsoft.com/office/excel/2006/main" count="13">
        <x14:dataValidation type="list" allowBlank="1" showInputMessage="1" showErrorMessage="1" xr:uid="{CD6CCA2C-F002-4C6E-AAED-1DA72B3245C9}">
          <x14:formula1>
            <xm:f>Dropdown!$M$7:$M$11</xm:f>
          </x14:formula1>
          <xm:sqref>E45:G45</xm:sqref>
        </x14:dataValidation>
        <x14:dataValidation type="list" allowBlank="1" showInputMessage="1" showErrorMessage="1" xr:uid="{435E3A1F-9698-42D0-9C1A-4DBE8704087A}">
          <x14:formula1>
            <xm:f>Dropdown!$A$7:$A$9</xm:f>
          </x14:formula1>
          <xm:sqref>E42:G42</xm:sqref>
        </x14:dataValidation>
        <x14:dataValidation type="list" allowBlank="1" showInputMessage="1" showErrorMessage="1" xr:uid="{1CFD9CAD-7175-47CB-BE7E-347CC2CB1063}">
          <x14:formula1>
            <xm:f>Dropdown!$G$7:$G$11</xm:f>
          </x14:formula1>
          <xm:sqref>E20:G20</xm:sqref>
        </x14:dataValidation>
        <x14:dataValidation type="list" allowBlank="1" showInputMessage="1" showErrorMessage="1" xr:uid="{E664E8F0-6416-4E27-A580-CB8C01C36136}">
          <x14:formula1>
            <xm:f>Dropdown!$P$7:$P$10</xm:f>
          </x14:formula1>
          <xm:sqref>E77:K77</xm:sqref>
        </x14:dataValidation>
        <x14:dataValidation type="list" allowBlank="1" showInputMessage="1" showErrorMessage="1" xr:uid="{31D13A0B-ECA8-4ACC-92B0-AAAE7548F3C9}">
          <x14:formula1>
            <xm:f>Dropdown!$AP$7:$AP$9</xm:f>
          </x14:formula1>
          <xm:sqref>V84:V86 V33 V54:V55 V36:V37 V25 V27:V30 V97 V99 V101:V102</xm:sqref>
        </x14:dataValidation>
        <x14:dataValidation type="list" allowBlank="1" showInputMessage="1" showErrorMessage="1" xr:uid="{F1F392A9-9734-47F4-9EE2-DB13B678E0EE}">
          <x14:formula1>
            <xm:f>OFFSET(Dropdown!$G$7:$I$11,0,'Allg. Informationen'!$B$4-1,5,1)</xm:f>
          </x14:formula1>
          <xm:sqref>D20</xm:sqref>
        </x14:dataValidation>
        <x14:dataValidation type="list" allowBlank="1" showInputMessage="1" showErrorMessage="1" xr:uid="{B9CA867B-4386-4F72-B682-77E5DC219DC0}">
          <x14:formula1>
            <xm:f>OFFSET(Dropdown!$A$7:$C$9,0,'Allg. Informationen'!$B$4-1,3,1)</xm:f>
          </x14:formula1>
          <xm:sqref>D42</xm:sqref>
        </x14:dataValidation>
        <x14:dataValidation type="list" allowBlank="1" showInputMessage="1" showErrorMessage="1" xr:uid="{C7016E24-FD7B-48D4-A73A-C80EA864E48D}">
          <x14:formula1>
            <xm:f>OFFSET(Dropdown!$M$7:$O$11,0,'Allg. Informationen'!$B$4-1,5,1)</xm:f>
          </x14:formula1>
          <xm:sqref>D45</xm:sqref>
        </x14:dataValidation>
        <x14:dataValidation type="list" allowBlank="1" showInputMessage="1" showErrorMessage="1" xr:uid="{0B005DE4-1678-4FD6-8388-73C0A9F0F19D}">
          <x14:formula1>
            <xm:f>OFFSET(Dropdown!$D$7:$F$8,0,'Allg. Informationen'!$B$4-1,2,1)</xm:f>
          </x14:formula1>
          <xm:sqref>H50:Q50 H56:Q56</xm:sqref>
        </x14:dataValidation>
        <x14:dataValidation type="list" allowBlank="1" showInputMessage="1" showErrorMessage="1" xr:uid="{9B427B33-75EB-40A2-903E-D5B2E1A05820}">
          <x14:formula1>
            <xm:f>OFFSET(Dropdown!$P$7:$R$10,0,'Allg. Informationen'!$B$4-1,4,1)</xm:f>
          </x14:formula1>
          <xm:sqref>D77</xm:sqref>
        </x14:dataValidation>
        <x14:dataValidation type="list" allowBlank="1" showInputMessage="1" showErrorMessage="1" xr:uid="{E3126E42-AB36-449D-B2E6-244729ACEA80}">
          <x14:formula1>
            <xm:f>OFFSET(Dropdown!$AP$7:$AR$19,0,'Allg. Informationen'!$B$4-1,3,1)</xm:f>
          </x14:formula1>
          <xm:sqref>V13:V15 V18:V24 V26 V31:V32 V34:V35 V38:V45 V48:V53 V56:V59 V100 V77:V83 V87 V90:V96 V98 V62:V74</xm:sqref>
        </x14:dataValidation>
        <x14:dataValidation type="list" allowBlank="1" showInputMessage="1" showErrorMessage="1" xr:uid="{F5CEF8DB-CC1D-41CB-AFE6-9A085C7E5CE6}">
          <x14:formula1>
            <xm:f>OFFSET(Dropdown!$AS$7:$AU$19,0,'Allg. Informationen'!$B$4-1,4,1)</xm:f>
          </x14:formula1>
          <xm:sqref>X18:X24 X26 X31:X32 X34:X35 X38:X45 X48:X53 X56:X59 X100 X77:X83 X87 X90:X96 X98 X62:X74</xm:sqref>
        </x14:dataValidation>
        <x14:dataValidation type="list" allowBlank="1" showInputMessage="1" showErrorMessage="1" xr:uid="{94A1DD81-77CC-4303-9D57-4060AC9BB6B8}">
          <x14:formula1>
            <xm:f>Dropdown!$AI$6:$AI$136</xm:f>
          </x14:formula1>
          <xm:sqref>B14</xm:sqref>
        </x14:dataValidation>
      </x14:dataValidation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E0EAEE-963B-47E1-B0BC-1CD2A2792D3B}">
  <sheetPr codeName="Tabelle15">
    <tabColor theme="7" tint="0.39997558519241921"/>
    <pageSetUpPr fitToPage="1"/>
  </sheetPr>
  <dimension ref="A1:AC131"/>
  <sheetViews>
    <sheetView workbookViewId="0">
      <selection activeCell="C5" sqref="C5"/>
    </sheetView>
  </sheetViews>
  <sheetFormatPr baseColWidth="10" defaultColWidth="11.44140625" defaultRowHeight="13.2" outlineLevelCol="1" x14ac:dyDescent="0.25"/>
  <cols>
    <col min="1" max="1" width="11" style="466" customWidth="1"/>
    <col min="2" max="2" width="40.5546875" style="31" customWidth="1"/>
    <col min="3" max="3" width="10.5546875" style="31" customWidth="1"/>
    <col min="4" max="4" width="18.5546875" style="31" customWidth="1"/>
    <col min="5" max="7" width="18.5546875" style="31" hidden="1" customWidth="1"/>
    <col min="8" max="9" width="13.109375" style="31" customWidth="1"/>
    <col min="10" max="10" width="13.33203125" style="466" customWidth="1"/>
    <col min="11" max="11" width="13.5546875" style="466" customWidth="1"/>
    <col min="12" max="14" width="11.88671875" style="466" customWidth="1"/>
    <col min="15" max="15" width="13" style="466" customWidth="1"/>
    <col min="16" max="17" width="11.88671875" style="466" customWidth="1"/>
    <col min="18" max="18" width="12.5546875" style="466" customWidth="1"/>
    <col min="19" max="19" width="14.88671875" style="466" customWidth="1"/>
    <col min="20" max="20" width="11.5546875" style="466" customWidth="1"/>
    <col min="21" max="21" width="16.44140625" style="466" customWidth="1"/>
    <col min="22" max="22" width="16.44140625" style="531" hidden="1" customWidth="1" outlineLevel="1"/>
    <col min="23" max="23" width="16.44140625" style="466" hidden="1" customWidth="1" outlineLevel="1"/>
    <col min="24" max="24" width="11.44140625" style="466" hidden="1" customWidth="1" outlineLevel="1"/>
    <col min="25" max="25" width="23.5546875" style="466" hidden="1" customWidth="1" outlineLevel="1"/>
    <col min="26" max="26" width="5.5546875" style="466" customWidth="1" collapsed="1"/>
    <col min="27" max="27" width="8.5546875" style="466" hidden="1" customWidth="1"/>
    <col min="28" max="16384" width="11.44140625" style="466"/>
  </cols>
  <sheetData>
    <row r="1" spans="1:29" ht="21" x14ac:dyDescent="0.4">
      <c r="A1" s="490" t="str">
        <f>VLOOKUP(D13,Dropdown!$AI$6:$AI$136,1,FALSE)</f>
        <v>Bitte auswählen, Prière de sélectionner, Prego selezionare</v>
      </c>
      <c r="B1" s="48"/>
      <c r="C1" s="488"/>
      <c r="D1" s="489"/>
      <c r="E1" s="48"/>
      <c r="F1" s="48"/>
      <c r="G1" s="48"/>
      <c r="H1" s="48"/>
      <c r="I1" s="48"/>
      <c r="J1" s="59"/>
      <c r="K1" s="59"/>
      <c r="L1" s="59"/>
      <c r="M1" s="59"/>
      <c r="N1" s="59"/>
      <c r="O1" s="59"/>
      <c r="P1" s="59"/>
      <c r="Q1" s="59"/>
      <c r="R1" s="59"/>
      <c r="S1" s="59"/>
      <c r="T1" s="59"/>
      <c r="U1" s="59"/>
      <c r="V1" s="59"/>
      <c r="W1" s="59"/>
      <c r="X1" s="59"/>
      <c r="Y1" s="59"/>
    </row>
    <row r="2" spans="1:29" s="531" customFormat="1" ht="15.6" x14ac:dyDescent="0.3">
      <c r="A2" s="530" t="str">
        <f ca="1">IF(D17="",IF(D13=Dropdown!$AI$6,CONCATENATE(OFFSET(Sprachen!A369,0,'Allg. Informationen'!$B$4-1,1,1),_xlfn.SHEET()-9),VLOOKUP($D$13,Dropdown!$AI$6:$AJ$136,2,FALSE)),D17)</f>
        <v>KW6</v>
      </c>
      <c r="B2" s="177" t="str">
        <f ca="1">CONCATENATE(Gesuchsteller!$A$4,": ",Gesuchsteller!$B$4)</f>
        <v>Gesuchsnummer: MP.24.xxx</v>
      </c>
      <c r="C2" s="10"/>
      <c r="E2" s="47"/>
      <c r="F2" s="47"/>
      <c r="G2" s="47"/>
      <c r="H2" s="120"/>
      <c r="J2" s="120"/>
      <c r="K2" s="120"/>
      <c r="L2" s="120"/>
      <c r="M2" s="120"/>
      <c r="N2" s="120"/>
      <c r="O2" s="120"/>
      <c r="P2" s="120"/>
      <c r="Q2" s="47"/>
      <c r="R2" s="120"/>
      <c r="U2" s="532"/>
      <c r="V2" s="532"/>
      <c r="W2" s="532"/>
    </row>
    <row r="3" spans="1:29" s="531" customFormat="1" ht="15.6" x14ac:dyDescent="0.3">
      <c r="A3" s="530"/>
      <c r="B3" s="10"/>
      <c r="C3" s="10"/>
      <c r="E3" s="47"/>
      <c r="F3" s="47"/>
      <c r="G3" s="47"/>
      <c r="H3" s="120"/>
      <c r="I3" s="630"/>
      <c r="J3" s="120"/>
      <c r="K3" s="120"/>
      <c r="L3" s="120"/>
      <c r="M3" s="120"/>
      <c r="N3" s="120"/>
      <c r="O3" s="120"/>
      <c r="P3" s="120"/>
      <c r="Q3" s="47"/>
      <c r="R3" s="120"/>
      <c r="U3" s="532"/>
      <c r="V3" s="532"/>
      <c r="W3" s="532"/>
    </row>
    <row r="4" spans="1:29" s="531" customFormat="1" ht="17.399999999999999" x14ac:dyDescent="0.3">
      <c r="A4" s="133" t="str">
        <f ca="1">OFFSET(Sprachen!A351,0,'Allg. Informationen'!$B$4-1,1,1)</f>
        <v>i. Vollmacht und Auskunftsberechtigung</v>
      </c>
      <c r="C4" s="131"/>
      <c r="E4" s="347"/>
      <c r="F4" s="398"/>
      <c r="G4" s="348"/>
    </row>
    <row r="5" spans="1:29" s="531" customFormat="1" ht="30.75" customHeight="1" x14ac:dyDescent="0.25">
      <c r="B5" s="655" t="str">
        <f ca="1">OFFSET(Sprachen!A352,0,'Allg. Informationen'!$B$4-1,1,1)</f>
        <v>Gesuchsteller ist Kraftwerksbevollmächtigter</v>
      </c>
      <c r="C5" s="601"/>
      <c r="D5" s="533" t="s">
        <v>1706</v>
      </c>
      <c r="H5" s="886" t="str">
        <f ca="1">OFFSET(Sprachen!A356,0,'Allg. Informationen'!$B$4-1,1,1)</f>
        <v>Falls Gesuchsteller nicht kraftwerksbevollmächtigt ist, aber am Kraftwerk beteiligt ist, bitte Kästchen in Zelle C5 nicht ankreuzen. Die kraftwerkspezifischen Daten werden automatisch vom Kraftwerksbevollmächtigten während der Gesuchsprüfung übernommen</v>
      </c>
      <c r="I5" s="886"/>
      <c r="J5" s="886"/>
      <c r="K5" s="886"/>
      <c r="L5" s="886"/>
      <c r="M5" s="886"/>
      <c r="N5" s="886"/>
      <c r="O5" s="886"/>
      <c r="P5" s="886"/>
      <c r="Q5" s="886"/>
      <c r="R5" s="886"/>
      <c r="S5" s="886"/>
      <c r="T5" s="886"/>
      <c r="U5" s="886"/>
    </row>
    <row r="6" spans="1:29" s="531" customFormat="1" ht="18" customHeight="1" x14ac:dyDescent="0.25">
      <c r="B6" s="806" t="str">
        <f ca="1">OFFSET(Sprachen!A353,0,'Allg. Informationen'!$B$4-1,1,1)</f>
        <v>Auskunftsberechtigte Person zu diesem KW</v>
      </c>
      <c r="C6" s="806"/>
      <c r="D6" s="888" t="str">
        <f ca="1">OFFSET(Sprachen!A357,0,'Allg. Informationen'!$B$4-1,1,1)</f>
        <v>Name</v>
      </c>
      <c r="H6" s="887"/>
      <c r="I6" s="887"/>
      <c r="J6" s="887"/>
      <c r="K6" s="889" t="str">
        <f ca="1">OFFSET(Sprachen!A358,0,'Allg. Informationen'!$B$4-1,1,1)</f>
        <v>Organisation</v>
      </c>
      <c r="L6" s="887"/>
      <c r="M6" s="887"/>
      <c r="N6" s="887"/>
      <c r="O6" s="889" t="str">
        <f ca="1">OFFSET(Sprachen!A359,0,'Allg. Informationen'!$B$4-1,1,1)</f>
        <v>Email</v>
      </c>
      <c r="P6" s="887"/>
      <c r="Q6" s="887"/>
      <c r="R6" s="887"/>
      <c r="S6" s="890" t="str">
        <f ca="1">OFFSET(Sprachen!A360,0,'Allg. Informationen'!$B$4-1,1,1)</f>
        <v>Telefon</v>
      </c>
      <c r="T6" s="887"/>
      <c r="U6" s="887"/>
    </row>
    <row r="7" spans="1:29" s="531" customFormat="1" ht="17.25" customHeight="1" x14ac:dyDescent="0.25">
      <c r="B7" s="899" t="str">
        <f ca="1">OFFSET(Sprachen!A354,0,'Allg. Informationen'!$B$4-1,1,1)</f>
        <v>Stellvertretend auskunftsberechtigte Person</v>
      </c>
      <c r="C7" s="899"/>
      <c r="D7" s="888"/>
      <c r="H7" s="887"/>
      <c r="I7" s="887"/>
      <c r="J7" s="887"/>
      <c r="K7" s="889"/>
      <c r="L7" s="887"/>
      <c r="M7" s="887"/>
      <c r="N7" s="887"/>
      <c r="O7" s="889"/>
      <c r="P7" s="887"/>
      <c r="Q7" s="887"/>
      <c r="R7" s="887"/>
      <c r="S7" s="890"/>
      <c r="T7" s="887"/>
      <c r="U7" s="887"/>
      <c r="V7" s="429"/>
      <c r="W7" s="398"/>
      <c r="X7" s="398"/>
      <c r="Y7" s="429"/>
      <c r="Z7" s="429"/>
      <c r="AA7" s="429"/>
      <c r="AC7" s="132"/>
    </row>
    <row r="8" spans="1:29" s="531" customFormat="1" ht="39" hidden="1" customHeight="1" x14ac:dyDescent="0.25">
      <c r="B8" s="864" t="str">
        <f ca="1">OFFSET(Sprachen!A355,0,'Allg. Informationen'!$B$4-1,1,1)</f>
        <v>Zur Prüfung des Gesuchs kann das BFE die Daten und Angaben des Kraftwerksbevollmächtigten übernehmen von:</v>
      </c>
      <c r="C8" s="865"/>
      <c r="D8" s="675" t="str">
        <f ca="1">OFFSET(Sprachen!A361,0,'Allg. Informationen'!$B$4-1,1,1)</f>
        <v>Gesuchsnummer</v>
      </c>
      <c r="E8" s="534"/>
      <c r="F8" s="534"/>
      <c r="G8" s="534"/>
      <c r="H8" s="900"/>
      <c r="I8" s="900"/>
      <c r="J8" s="900"/>
      <c r="K8" s="675" t="str">
        <f ca="1">OFFSET(Sprachen!A362,0,'Allg. Informationen'!$B$4-1,1,1)</f>
        <v>Datum</v>
      </c>
      <c r="L8" s="900"/>
      <c r="M8" s="900"/>
      <c r="N8" s="900"/>
    </row>
    <row r="9" spans="1:29" s="531" customFormat="1" x14ac:dyDescent="0.25"/>
    <row r="10" spans="1:29" ht="17.399999999999999" x14ac:dyDescent="0.25">
      <c r="A10" s="133" t="str">
        <f ca="1">OFFSET(Sprachen!A363,0,'Allg. Informationen'!$B$4-1,1,1)</f>
        <v>A. Angaben zu Kraftwerksanlage und Zentralen</v>
      </c>
      <c r="D10" s="430"/>
      <c r="E10" s="430"/>
      <c r="F10" s="430"/>
      <c r="G10" s="430"/>
      <c r="H10" s="431"/>
      <c r="I10" s="26"/>
      <c r="J10" s="531"/>
      <c r="K10" s="531"/>
      <c r="L10" s="531"/>
      <c r="M10" s="398"/>
      <c r="N10" s="398"/>
      <c r="O10" s="398"/>
      <c r="P10" s="398"/>
      <c r="Q10" s="398"/>
      <c r="R10" s="398"/>
      <c r="S10" s="398"/>
      <c r="T10" s="398"/>
      <c r="U10" s="398"/>
      <c r="V10" s="398"/>
      <c r="W10" s="398"/>
      <c r="X10" s="398"/>
      <c r="Y10" s="429"/>
      <c r="Z10" s="429"/>
      <c r="AA10" s="429"/>
      <c r="AB10" s="531"/>
      <c r="AC10" s="132"/>
    </row>
    <row r="11" spans="1:29" ht="15.6" x14ac:dyDescent="0.3">
      <c r="A11" s="386"/>
      <c r="B11" s="386"/>
      <c r="C11" s="386"/>
      <c r="D11" s="386"/>
      <c r="E11" s="386"/>
      <c r="F11" s="386"/>
      <c r="G11" s="386"/>
      <c r="H11" s="386"/>
      <c r="I11" s="386"/>
      <c r="J11" s="386"/>
      <c r="K11" s="386"/>
      <c r="L11" s="386"/>
      <c r="M11" s="386"/>
      <c r="N11" s="386"/>
      <c r="O11" s="386"/>
      <c r="P11" s="386"/>
      <c r="Q11" s="386"/>
      <c r="R11" s="386"/>
      <c r="S11" s="386"/>
      <c r="T11" s="386"/>
      <c r="U11" s="386"/>
      <c r="V11" s="386"/>
      <c r="W11" s="386"/>
      <c r="X11" s="386"/>
      <c r="Y11" s="386"/>
    </row>
    <row r="12" spans="1:29" ht="26.4" x14ac:dyDescent="0.25">
      <c r="A12" s="134" t="str">
        <f ca="1">OFFSET(Sprachen!A364,0,'Allg. Informationen'!$B$4-1,1,1)</f>
        <v>Ziffer</v>
      </c>
      <c r="B12" s="875" t="str">
        <f ca="1">OFFSET(Sprachen!A365,0,'Allg. Informationen'!$B$4-1,1,1)</f>
        <v>A1. Angaben zur Kraftwerksanlage</v>
      </c>
      <c r="C12" s="876"/>
      <c r="D12" s="877"/>
      <c r="E12" s="901" t="s">
        <v>428</v>
      </c>
      <c r="F12" s="902"/>
      <c r="G12" s="903"/>
      <c r="H12" s="838" t="str">
        <f ca="1">OFFSET(Sprachen!A366,0,'Allg. Informationen'!$B$4-1,1,1)</f>
        <v>Anmerkungen BFE</v>
      </c>
      <c r="I12" s="839"/>
      <c r="J12" s="839"/>
      <c r="K12" s="839"/>
      <c r="L12" s="840"/>
      <c r="M12" s="836" t="str">
        <f ca="1">OFFSET(Sprachen!A367,0,'Allg. Informationen'!$B$4-1,1,1)</f>
        <v>Bemerkungen Gesuchsteller</v>
      </c>
      <c r="N12" s="836"/>
      <c r="O12" s="836"/>
      <c r="P12" s="836"/>
      <c r="Q12" s="836"/>
      <c r="R12" s="836"/>
      <c r="S12" s="836"/>
      <c r="T12" s="836"/>
      <c r="U12" s="836"/>
      <c r="V12" s="450" t="str">
        <f ca="1">OFFSET(Sprachen!A506,0,'Allg. Informationen'!$B$4-1,1,1)</f>
        <v>Prüfung auf Plausibilität</v>
      </c>
      <c r="W12" s="135" t="str">
        <f ca="1">OFFSET(Sprachen!A507,0,'Allg. Informationen'!$B$4-1,1,1)</f>
        <v>Bemerkungen Plausibilität</v>
      </c>
      <c r="X12" s="450" t="str">
        <f ca="1">OFFSET(Sprachen!A508,0,'Allg. Informationen'!$B$4-1,1,1)</f>
        <v>Materielle Prüfung</v>
      </c>
      <c r="Y12" s="135" t="str">
        <f ca="1">OFFSET(Sprachen!A509,0,'Allg. Informationen'!$B$4-1,1,1)</f>
        <v>Bemerkungen Materielle Prüfung</v>
      </c>
    </row>
    <row r="13" spans="1:29" ht="21" x14ac:dyDescent="0.25">
      <c r="A13" s="781" t="str">
        <f ca="1">CONCATENATE($A$2," / ",AA14)</f>
        <v>KW6 / 1</v>
      </c>
      <c r="B13" s="145" t="str">
        <f ca="1">OFFSET(Sprachen!A368,0,'Allg. Informationen'!$B$4-1,1,1)</f>
        <v>Name Kraftwerksanlage:</v>
      </c>
      <c r="C13" s="719"/>
      <c r="D13" s="785" t="str">
        <f>B14</f>
        <v>Bitte auswählen, Prière de sélectionner, Prego selezionare</v>
      </c>
      <c r="E13" s="695"/>
      <c r="F13" s="695"/>
      <c r="G13" s="695"/>
      <c r="H13" s="788" t="str">
        <f ca="1">OFFSET(Sprachen!A472,0,'Allg. Informationen'!$B$4-1,1,1)</f>
        <v>Bitte zuerst die Energieproduktion im Blatt E_prod_Eingabe für dieses Kraftwerk eingeben! Falls Gesuchsteller nicht kraftwerksbevollmächtigt ist, so werden die Daten während der Gesuchsprüfung automatisch vom Kraftwerksbevollmächtigten übernommen. Der Gesuchsteller braucht nur die reduzierten Felder auszufüllen. Dabei sind Kennzahlen mit Ziffern endend auf -G vom Kraftwerksbevollmächtigten zu übernehmen. Massgebend für die MP ist die Bruttoleistung, wobei in der Liste Kraftwerke ab 10 MW installierter Leistung erscheinen können.</v>
      </c>
      <c r="I13" s="789"/>
      <c r="J13" s="789"/>
      <c r="K13" s="789"/>
      <c r="L13" s="790"/>
      <c r="M13" s="793"/>
      <c r="N13" s="794"/>
      <c r="O13" s="794"/>
      <c r="P13" s="794"/>
      <c r="Q13" s="794"/>
      <c r="R13" s="794"/>
      <c r="S13" s="794"/>
      <c r="T13" s="794"/>
      <c r="U13" s="795"/>
      <c r="V13" s="802"/>
      <c r="W13" s="769"/>
      <c r="X13" s="721" t="s">
        <v>185</v>
      </c>
      <c r="Y13" s="769"/>
    </row>
    <row r="14" spans="1:29" ht="117" customHeight="1" x14ac:dyDescent="0.25">
      <c r="A14" s="782"/>
      <c r="B14" s="631" t="s">
        <v>1000</v>
      </c>
      <c r="C14" s="784"/>
      <c r="D14" s="786"/>
      <c r="E14" s="696" t="s">
        <v>1758</v>
      </c>
      <c r="F14" s="696" t="s">
        <v>438</v>
      </c>
      <c r="G14" s="696" t="s">
        <v>429</v>
      </c>
      <c r="H14" s="791"/>
      <c r="I14" s="755"/>
      <c r="J14" s="755"/>
      <c r="K14" s="755"/>
      <c r="L14" s="792"/>
      <c r="M14" s="796"/>
      <c r="N14" s="797"/>
      <c r="O14" s="797"/>
      <c r="P14" s="797"/>
      <c r="Q14" s="797"/>
      <c r="R14" s="797"/>
      <c r="S14" s="797"/>
      <c r="T14" s="797"/>
      <c r="U14" s="798"/>
      <c r="V14" s="803"/>
      <c r="W14" s="821"/>
      <c r="X14" s="823"/>
      <c r="Y14" s="821"/>
      <c r="AA14" s="466">
        <v>1</v>
      </c>
    </row>
    <row r="15" spans="1:29" ht="21.75" customHeight="1" x14ac:dyDescent="0.25">
      <c r="A15" s="783"/>
      <c r="B15" s="456"/>
      <c r="C15" s="720"/>
      <c r="D15" s="787"/>
      <c r="E15" s="696"/>
      <c r="F15" s="696"/>
      <c r="G15" s="696"/>
      <c r="H15" s="826" t="str">
        <f ca="1">OFFSET(Sprachen!A473,0,'Allg. Informationen'!$B$4-1,1,1)</f>
        <v>Falls KW in Liste nicht vorhanden, bitte ankreuzen:</v>
      </c>
      <c r="I15" s="827"/>
      <c r="J15" s="827"/>
      <c r="K15" s="827"/>
      <c r="L15" s="536"/>
      <c r="M15" s="799"/>
      <c r="N15" s="800"/>
      <c r="O15" s="800"/>
      <c r="P15" s="800"/>
      <c r="Q15" s="800"/>
      <c r="R15" s="800"/>
      <c r="S15" s="800"/>
      <c r="T15" s="800"/>
      <c r="U15" s="801"/>
      <c r="V15" s="804"/>
      <c r="W15" s="822"/>
      <c r="X15" s="722"/>
      <c r="Y15" s="822"/>
    </row>
    <row r="16" spans="1:29" ht="38.1" hidden="1" customHeight="1" x14ac:dyDescent="0.25">
      <c r="A16" s="680" t="str">
        <f ca="1">CONCATENATE($A$2," / ",AA16)</f>
        <v>KW6 / 1-G1</v>
      </c>
      <c r="B16" s="833" t="str">
        <f ca="1">OFFSET(Sprachen!A370,0,'Allg. Informationen'!$B$4-1,1,1)</f>
        <v>Kraftwerkname (Angabe Gesuchsteller falls nicht in Liste)</v>
      </c>
      <c r="C16" s="833"/>
      <c r="D16" s="650"/>
      <c r="E16" s="535"/>
      <c r="F16" s="535"/>
      <c r="G16" s="535"/>
      <c r="H16" s="845" t="str">
        <f ca="1">OFFSET(Sprachen!A474,0,'Allg. Informationen'!$B$4-1,1,1)</f>
        <v>Bitte nur eintragen, falls Kraftwerk nicht in Liste</v>
      </c>
      <c r="I16" s="845"/>
      <c r="J16" s="845"/>
      <c r="K16" s="845"/>
      <c r="L16" s="846"/>
      <c r="M16" s="849"/>
      <c r="N16" s="849"/>
      <c r="O16" s="849"/>
      <c r="P16" s="849"/>
      <c r="Q16" s="849"/>
      <c r="R16" s="849"/>
      <c r="S16" s="849"/>
      <c r="T16" s="849"/>
      <c r="U16" s="850"/>
      <c r="V16" s="672"/>
      <c r="W16" s="671"/>
      <c r="X16" s="672"/>
      <c r="Y16" s="538"/>
      <c r="AA16" s="422" t="s">
        <v>537</v>
      </c>
    </row>
    <row r="17" spans="1:27" ht="44.1" hidden="1" customHeight="1" x14ac:dyDescent="0.25">
      <c r="A17" s="539" t="str">
        <f ca="1">CONCATENATE($A$2," / ",AA17)</f>
        <v>KW6 / 1-G2</v>
      </c>
      <c r="B17" s="833" t="str">
        <f ca="1">OFFSET(Sprachen!A371,0,'Allg. Informationen'!$B$4-1,1,1)</f>
        <v>Kürzelvorschlag  (Angabe Gesuchsteller falls nicht in Liste)</v>
      </c>
      <c r="C17" s="833"/>
      <c r="D17" s="651"/>
      <c r="E17" s="540"/>
      <c r="F17" s="540"/>
      <c r="G17" s="540"/>
      <c r="H17" s="847" t="str">
        <f ca="1">OFFSET(Sprachen!A475,0,'Allg. Informationen'!$B$4-1,1,1)</f>
        <v>Bitte nur eintragen, falls Kraftwerk nicht in Liste vorhanden. Auswahl nochmals auf "Bitte auswählen" stellen, damit vorgeschlagenes Kürzel übernommen wird.</v>
      </c>
      <c r="I17" s="847"/>
      <c r="J17" s="847"/>
      <c r="K17" s="847"/>
      <c r="L17" s="848"/>
      <c r="M17" s="851"/>
      <c r="N17" s="851"/>
      <c r="O17" s="851"/>
      <c r="P17" s="851"/>
      <c r="Q17" s="851"/>
      <c r="R17" s="851"/>
      <c r="S17" s="851"/>
      <c r="T17" s="851"/>
      <c r="U17" s="852"/>
      <c r="V17" s="541"/>
      <c r="W17" s="297"/>
      <c r="X17" s="541"/>
      <c r="Y17" s="152"/>
      <c r="AA17" s="424" t="s">
        <v>538</v>
      </c>
    </row>
    <row r="18" spans="1:27" x14ac:dyDescent="0.25">
      <c r="A18" s="139" t="str">
        <f t="shared" ref="A18:A45" ca="1" si="0">CONCATENATE($A$2," / ",AA18)</f>
        <v>KW6 / 2</v>
      </c>
      <c r="B18" s="538" t="str">
        <f ca="1">OFFSET(Sprachen!A372,0,'Allg. Informationen'!$B$4-1,1,1)</f>
        <v>Standortgemeinde(n)</v>
      </c>
      <c r="C18" s="159"/>
      <c r="D18" s="542"/>
      <c r="E18" s="543"/>
      <c r="F18" s="543"/>
      <c r="G18" s="543"/>
      <c r="H18" s="908"/>
      <c r="I18" s="908"/>
      <c r="J18" s="908"/>
      <c r="K18" s="908"/>
      <c r="L18" s="908"/>
      <c r="M18" s="807"/>
      <c r="N18" s="807"/>
      <c r="O18" s="807"/>
      <c r="P18" s="807"/>
      <c r="Q18" s="807"/>
      <c r="R18" s="807"/>
      <c r="S18" s="807"/>
      <c r="T18" s="807"/>
      <c r="U18" s="807"/>
      <c r="V18" s="541"/>
      <c r="W18" s="297"/>
      <c r="X18" s="541" t="s">
        <v>185</v>
      </c>
      <c r="Y18" s="152"/>
      <c r="AA18" s="466">
        <f>+AA14+1</f>
        <v>2</v>
      </c>
    </row>
    <row r="19" spans="1:27" x14ac:dyDescent="0.25">
      <c r="A19" s="139" t="str">
        <f t="shared" ca="1" si="0"/>
        <v>KW6 / 3</v>
      </c>
      <c r="B19" s="538" t="str">
        <f ca="1">OFFSET(Sprachen!A373,0,'Allg. Informationen'!$B$4-1,1,1)</f>
        <v>Standortkanton</v>
      </c>
      <c r="C19" s="100"/>
      <c r="D19" s="193"/>
      <c r="E19" s="349"/>
      <c r="F19" s="349"/>
      <c r="G19" s="349"/>
      <c r="H19" s="805"/>
      <c r="I19" s="805"/>
      <c r="J19" s="805"/>
      <c r="K19" s="805"/>
      <c r="L19" s="805"/>
      <c r="M19" s="807"/>
      <c r="N19" s="807"/>
      <c r="O19" s="807"/>
      <c r="P19" s="807"/>
      <c r="Q19" s="807"/>
      <c r="R19" s="807"/>
      <c r="S19" s="807"/>
      <c r="T19" s="807"/>
      <c r="U19" s="807"/>
      <c r="V19" s="541"/>
      <c r="W19" s="297"/>
      <c r="X19" s="541" t="s">
        <v>185</v>
      </c>
      <c r="Y19" s="152"/>
      <c r="AA19" s="466">
        <f t="shared" ref="AA19:AA45" si="1">+AA18+1</f>
        <v>3</v>
      </c>
    </row>
    <row r="20" spans="1:27" ht="46.5" customHeight="1" x14ac:dyDescent="0.25">
      <c r="A20" s="139" t="str">
        <f t="shared" ca="1" si="0"/>
        <v>KW6 / 4</v>
      </c>
      <c r="B20" s="159" t="str">
        <f ca="1">OFFSET(Sprachen!A374,0,'Allg. Informationen'!$B$4-1,1,1)</f>
        <v>Nutzungsrecht</v>
      </c>
      <c r="C20" s="100"/>
      <c r="D20" s="193"/>
      <c r="E20" s="349"/>
      <c r="F20" s="349"/>
      <c r="G20" s="349"/>
      <c r="H20" s="834" t="str">
        <f ca="1">OFFSET(Sprachen!A476,0,'Allg. Informationen'!$B$4-1,1,1)</f>
        <v>Vertrag für Nutzungsrecht dem Gesuch beilegen.
Falls weder Konzession noch ehaftes Recht, bitte im Bemerkungsfeld spezifizieren.</v>
      </c>
      <c r="I20" s="834"/>
      <c r="J20" s="834"/>
      <c r="K20" s="834"/>
      <c r="L20" s="834"/>
      <c r="M20" s="807"/>
      <c r="N20" s="807"/>
      <c r="O20" s="807"/>
      <c r="P20" s="807"/>
      <c r="Q20" s="807"/>
      <c r="R20" s="807"/>
      <c r="S20" s="807"/>
      <c r="T20" s="807"/>
      <c r="U20" s="807"/>
      <c r="V20" s="541"/>
      <c r="W20" s="297"/>
      <c r="X20" s="541" t="s">
        <v>185</v>
      </c>
      <c r="Y20" s="152"/>
      <c r="AA20" s="466">
        <f t="shared" si="1"/>
        <v>4</v>
      </c>
    </row>
    <row r="21" spans="1:27" ht="12.75" customHeight="1" x14ac:dyDescent="0.25">
      <c r="A21" s="139" t="str">
        <f t="shared" ca="1" si="0"/>
        <v>KW6 / 5</v>
      </c>
      <c r="B21" s="538" t="str">
        <f ca="1">OFFSET(Sprachen!A375,0,'Allg. Informationen'!$B$4-1,1,1)</f>
        <v>Datum der Vergabe des Nutzungsrechts</v>
      </c>
      <c r="C21" s="100" t="s">
        <v>46</v>
      </c>
      <c r="D21" s="544"/>
      <c r="E21" s="545"/>
      <c r="F21" s="545"/>
      <c r="G21" s="545"/>
      <c r="H21" s="841" t="str">
        <f ca="1">OFFSET(Sprachen!A477,0,'Allg. Informationen'!$B$4-1,1,1)</f>
        <v>Frühestes Ende bei zentralenspezifischen Unterschieden.</v>
      </c>
      <c r="I21" s="842"/>
      <c r="J21" s="842"/>
      <c r="K21" s="842"/>
      <c r="L21" s="843"/>
      <c r="M21" s="807"/>
      <c r="N21" s="807"/>
      <c r="O21" s="807"/>
      <c r="P21" s="807"/>
      <c r="Q21" s="807"/>
      <c r="R21" s="807"/>
      <c r="S21" s="807"/>
      <c r="T21" s="807"/>
      <c r="U21" s="807"/>
      <c r="V21" s="541"/>
      <c r="W21" s="297"/>
      <c r="X21" s="541" t="s">
        <v>185</v>
      </c>
      <c r="Y21" s="152"/>
      <c r="AA21" s="466">
        <f t="shared" si="1"/>
        <v>5</v>
      </c>
    </row>
    <row r="22" spans="1:27" ht="12.75" customHeight="1" x14ac:dyDescent="0.25">
      <c r="A22" s="139" t="str">
        <f t="shared" ca="1" si="0"/>
        <v>KW6 / 6</v>
      </c>
      <c r="B22" s="538" t="str">
        <f ca="1">OFFSET(Sprachen!A376,0,'Allg. Informationen'!$B$4-1,1,1)</f>
        <v>Ende des Nutzungsrechts</v>
      </c>
      <c r="C22" s="100" t="s">
        <v>46</v>
      </c>
      <c r="D22" s="544"/>
      <c r="E22" s="545"/>
      <c r="F22" s="545"/>
      <c r="G22" s="545"/>
      <c r="H22" s="826"/>
      <c r="I22" s="827"/>
      <c r="J22" s="827"/>
      <c r="K22" s="827"/>
      <c r="L22" s="844"/>
      <c r="M22" s="807"/>
      <c r="N22" s="807"/>
      <c r="O22" s="807"/>
      <c r="P22" s="807"/>
      <c r="Q22" s="807"/>
      <c r="R22" s="807"/>
      <c r="S22" s="807"/>
      <c r="T22" s="807"/>
      <c r="U22" s="807"/>
      <c r="V22" s="541"/>
      <c r="W22" s="297"/>
      <c r="X22" s="541" t="s">
        <v>185</v>
      </c>
      <c r="Y22" s="152" t="s">
        <v>602</v>
      </c>
      <c r="AA22" s="466">
        <f t="shared" si="1"/>
        <v>6</v>
      </c>
    </row>
    <row r="23" spans="1:27" x14ac:dyDescent="0.25">
      <c r="A23" s="139" t="str">
        <f t="shared" ca="1" si="0"/>
        <v>KW6 / 7</v>
      </c>
      <c r="B23" s="538" t="str">
        <f ca="1">OFFSET(Sprachen!A377,0,'Allg. Informationen'!$B$4-1,1,1)</f>
        <v>Anzahl Zentralen</v>
      </c>
      <c r="C23" s="100" t="s">
        <v>47</v>
      </c>
      <c r="D23" s="207"/>
      <c r="E23" s="350"/>
      <c r="F23" s="350"/>
      <c r="G23" s="350"/>
      <c r="H23" s="805"/>
      <c r="I23" s="805"/>
      <c r="J23" s="805"/>
      <c r="K23" s="805"/>
      <c r="L23" s="805"/>
      <c r="M23" s="837"/>
      <c r="N23" s="807"/>
      <c r="O23" s="807"/>
      <c r="P23" s="807"/>
      <c r="Q23" s="807"/>
      <c r="R23" s="807"/>
      <c r="S23" s="807"/>
      <c r="T23" s="807"/>
      <c r="U23" s="807"/>
      <c r="V23" s="541"/>
      <c r="W23" s="297"/>
      <c r="X23" s="541" t="s">
        <v>185</v>
      </c>
      <c r="Y23" s="152"/>
      <c r="AA23" s="466">
        <f t="shared" si="1"/>
        <v>7</v>
      </c>
    </row>
    <row r="24" spans="1:27" x14ac:dyDescent="0.25">
      <c r="A24" s="139" t="str">
        <f t="shared" ca="1" si="0"/>
        <v>KW6 / 8</v>
      </c>
      <c r="B24" s="538" t="str">
        <f ca="1">OFFSET(Sprachen!A378,0,'Allg. Informationen'!$B$4-1,1,1)</f>
        <v>Hoheitsanteil Schweiz</v>
      </c>
      <c r="C24" s="100" t="s">
        <v>4</v>
      </c>
      <c r="D24" s="546"/>
      <c r="E24" s="547"/>
      <c r="F24" s="547"/>
      <c r="G24" s="547"/>
      <c r="H24" s="805"/>
      <c r="I24" s="805"/>
      <c r="J24" s="805"/>
      <c r="K24" s="805"/>
      <c r="L24" s="805"/>
      <c r="M24" s="807"/>
      <c r="N24" s="807"/>
      <c r="O24" s="807"/>
      <c r="P24" s="807"/>
      <c r="Q24" s="807"/>
      <c r="R24" s="807"/>
      <c r="S24" s="807"/>
      <c r="T24" s="807"/>
      <c r="U24" s="807"/>
      <c r="V24" s="541"/>
      <c r="W24" s="297"/>
      <c r="X24" s="541" t="s">
        <v>185</v>
      </c>
      <c r="Y24" s="152"/>
      <c r="AA24" s="466">
        <f t="shared" si="1"/>
        <v>8</v>
      </c>
    </row>
    <row r="25" spans="1:27" x14ac:dyDescent="0.25">
      <c r="A25" s="139" t="str">
        <f t="shared" ca="1" si="0"/>
        <v>KW6 / 9</v>
      </c>
      <c r="B25" s="538" t="str">
        <f ca="1">OFFSET(Sprachen!A379,0,'Allg. Informationen'!$B$4-1,1,1)</f>
        <v>mittlere mechanische Bruttoleistung</v>
      </c>
      <c r="C25" s="100" t="s">
        <v>6</v>
      </c>
      <c r="D25" s="141">
        <f>D51</f>
        <v>0</v>
      </c>
      <c r="E25" s="351"/>
      <c r="F25" s="351"/>
      <c r="G25" s="351"/>
      <c r="H25" s="805"/>
      <c r="I25" s="805"/>
      <c r="J25" s="805"/>
      <c r="K25" s="805"/>
      <c r="L25" s="805"/>
      <c r="M25" s="807"/>
      <c r="N25" s="807"/>
      <c r="O25" s="807"/>
      <c r="P25" s="807"/>
      <c r="Q25" s="807"/>
      <c r="R25" s="807"/>
      <c r="S25" s="807"/>
      <c r="T25" s="807"/>
      <c r="U25" s="807"/>
      <c r="V25" s="548"/>
      <c r="W25" s="300"/>
      <c r="X25" s="548"/>
      <c r="Y25" s="548"/>
      <c r="AA25" s="466">
        <f t="shared" si="1"/>
        <v>9</v>
      </c>
    </row>
    <row r="26" spans="1:27" ht="33.75" customHeight="1" x14ac:dyDescent="0.25">
      <c r="A26" s="139" t="str">
        <f t="shared" ca="1" si="0"/>
        <v>KW6 / 10</v>
      </c>
      <c r="B26" s="159" t="str">
        <f ca="1">OFFSET(Sprachen!A380,0,'Allg. Informationen'!$B$4-1,1,1)</f>
        <v>Kantonales Wasserzinsregime</v>
      </c>
      <c r="C26" s="156" t="s">
        <v>370</v>
      </c>
      <c r="D26" s="549"/>
      <c r="E26" s="550"/>
      <c r="F26" s="550"/>
      <c r="G26" s="550"/>
      <c r="H26" s="834" t="str">
        <f ca="1">OFFSET(Sprachen!A478,0,'Allg. Informationen'!$B$4-1,1,1)</f>
        <v>Wasserzinssatz oder Bemessung aller äquivalenten kantonalen Abgaben angeben.</v>
      </c>
      <c r="I26" s="834"/>
      <c r="J26" s="834"/>
      <c r="K26" s="834"/>
      <c r="L26" s="834"/>
      <c r="M26" s="807"/>
      <c r="N26" s="807"/>
      <c r="O26" s="807"/>
      <c r="P26" s="807"/>
      <c r="Q26" s="807"/>
      <c r="R26" s="807"/>
      <c r="S26" s="807"/>
      <c r="T26" s="807"/>
      <c r="U26" s="807"/>
      <c r="V26" s="541"/>
      <c r="W26" s="297"/>
      <c r="X26" s="541" t="s">
        <v>185</v>
      </c>
      <c r="Y26" s="551" t="s">
        <v>185</v>
      </c>
      <c r="AA26" s="466">
        <f t="shared" si="1"/>
        <v>10</v>
      </c>
    </row>
    <row r="27" spans="1:27" x14ac:dyDescent="0.25">
      <c r="A27" s="139" t="str">
        <f t="shared" ca="1" si="0"/>
        <v>KW6 / 11</v>
      </c>
      <c r="B27" s="538" t="str">
        <f ca="1">OFFSET(Sprachen!A381,0,'Allg. Informationen'!$B$4-1,1,1)</f>
        <v>Installierte Turbinenleistung</v>
      </c>
      <c r="C27" s="100" t="s">
        <v>6</v>
      </c>
      <c r="D27" s="141">
        <f>D52</f>
        <v>0</v>
      </c>
      <c r="E27" s="351"/>
      <c r="F27" s="351"/>
      <c r="G27" s="351"/>
      <c r="H27" s="805"/>
      <c r="I27" s="805"/>
      <c r="J27" s="805"/>
      <c r="K27" s="805"/>
      <c r="L27" s="805"/>
      <c r="M27" s="807"/>
      <c r="N27" s="807"/>
      <c r="O27" s="807"/>
      <c r="P27" s="807"/>
      <c r="Q27" s="807"/>
      <c r="R27" s="807"/>
      <c r="S27" s="807"/>
      <c r="T27" s="807"/>
      <c r="U27" s="807"/>
      <c r="V27" s="548"/>
      <c r="W27" s="300"/>
      <c r="X27" s="548"/>
      <c r="Y27" s="548"/>
      <c r="AA27" s="466">
        <f t="shared" si="1"/>
        <v>11</v>
      </c>
    </row>
    <row r="28" spans="1:27" x14ac:dyDescent="0.25">
      <c r="A28" s="139" t="str">
        <f t="shared" ca="1" si="0"/>
        <v>KW6 / 12</v>
      </c>
      <c r="B28" s="538" t="str">
        <f ca="1">OFFSET(Sprachen!A382,0,'Allg. Informationen'!$B$4-1,1,1)</f>
        <v>Max. mögliche Leistung ab Generator</v>
      </c>
      <c r="C28" s="100" t="s">
        <v>6</v>
      </c>
      <c r="D28" s="141">
        <f>D53</f>
        <v>0</v>
      </c>
      <c r="E28" s="351"/>
      <c r="F28" s="351"/>
      <c r="G28" s="351"/>
      <c r="H28" s="805"/>
      <c r="I28" s="805"/>
      <c r="J28" s="805"/>
      <c r="K28" s="805"/>
      <c r="L28" s="805"/>
      <c r="M28" s="807"/>
      <c r="N28" s="807"/>
      <c r="O28" s="807"/>
      <c r="P28" s="807"/>
      <c r="Q28" s="807"/>
      <c r="R28" s="807"/>
      <c r="S28" s="807"/>
      <c r="T28" s="807"/>
      <c r="U28" s="807"/>
      <c r="V28" s="548"/>
      <c r="W28" s="300"/>
      <c r="X28" s="548"/>
      <c r="Y28" s="548"/>
      <c r="AA28" s="466">
        <f t="shared" si="1"/>
        <v>12</v>
      </c>
    </row>
    <row r="29" spans="1:27" hidden="1" x14ac:dyDescent="0.25">
      <c r="A29" s="139" t="str">
        <f t="shared" ca="1" si="0"/>
        <v>KW6 / 12-G</v>
      </c>
      <c r="B29" s="538" t="str">
        <f ca="1">OFFSET(Sprachen!A383,0,'Allg. Informationen'!$B$4-1,1,1)</f>
        <v>Max. mögliche Leistung ab Generator</v>
      </c>
      <c r="C29" s="100" t="s">
        <v>6</v>
      </c>
      <c r="D29" s="439"/>
      <c r="E29" s="351"/>
      <c r="F29" s="351"/>
      <c r="G29" s="351"/>
      <c r="H29" s="805"/>
      <c r="I29" s="805"/>
      <c r="J29" s="805"/>
      <c r="K29" s="805"/>
      <c r="L29" s="805"/>
      <c r="M29" s="807"/>
      <c r="N29" s="807"/>
      <c r="O29" s="807"/>
      <c r="P29" s="807"/>
      <c r="Q29" s="807"/>
      <c r="R29" s="807"/>
      <c r="S29" s="807"/>
      <c r="T29" s="807"/>
      <c r="U29" s="807"/>
      <c r="V29" s="548"/>
      <c r="W29" s="300"/>
      <c r="X29" s="548"/>
      <c r="Y29" s="548"/>
      <c r="AA29" s="424" t="s">
        <v>546</v>
      </c>
    </row>
    <row r="30" spans="1:27" x14ac:dyDescent="0.25">
      <c r="A30" s="139" t="str">
        <f t="shared" ca="1" si="0"/>
        <v>KW6 / 13</v>
      </c>
      <c r="B30" s="538" t="str">
        <f ca="1">OFFSET(Sprachen!A384,0,'Allg. Informationen'!$B$4-1,1,1)</f>
        <v>Bruttoproduktion Jahr 2023</v>
      </c>
      <c r="C30" s="100" t="s">
        <v>8</v>
      </c>
      <c r="D30" s="142">
        <f>D31+D32+D33</f>
        <v>0</v>
      </c>
      <c r="E30" s="352"/>
      <c r="F30" s="352"/>
      <c r="G30" s="352"/>
      <c r="H30" s="805"/>
      <c r="I30" s="805"/>
      <c r="J30" s="805"/>
      <c r="K30" s="805"/>
      <c r="L30" s="805"/>
      <c r="M30" s="807"/>
      <c r="N30" s="807"/>
      <c r="O30" s="807"/>
      <c r="P30" s="807"/>
      <c r="Q30" s="807"/>
      <c r="R30" s="807"/>
      <c r="S30" s="807"/>
      <c r="T30" s="807"/>
      <c r="U30" s="807"/>
      <c r="V30" s="548"/>
      <c r="W30" s="300"/>
      <c r="X30" s="548"/>
      <c r="Y30" s="548"/>
      <c r="AA30" s="466">
        <f>+AA28+1</f>
        <v>13</v>
      </c>
    </row>
    <row r="31" spans="1:27" ht="27.6" customHeight="1" x14ac:dyDescent="0.25">
      <c r="A31" s="139" t="str">
        <f t="shared" ca="1" si="0"/>
        <v>KW6 / 14</v>
      </c>
      <c r="B31" s="448" t="str">
        <f ca="1">OFFSET(Sprachen!A385,0,'Allg. Informationen'!$B$4-1,1,1)</f>
        <v>Eigenbedarf Strom (exkl. Pumpenergie)</v>
      </c>
      <c r="C31" s="100" t="s">
        <v>8</v>
      </c>
      <c r="D31" s="552"/>
      <c r="E31" s="553"/>
      <c r="F31" s="553"/>
      <c r="G31" s="553"/>
      <c r="H31" s="806" t="str">
        <f ca="1">OFFSET(Sprachen!A479,0,'Allg. Informationen'!$B$4-1,1,1)</f>
        <v>ist von Nettoproduktion abzuziehen</v>
      </c>
      <c r="I31" s="806"/>
      <c r="J31" s="806"/>
      <c r="K31" s="806"/>
      <c r="L31" s="806"/>
      <c r="M31" s="807"/>
      <c r="N31" s="807"/>
      <c r="O31" s="807"/>
      <c r="P31" s="807"/>
      <c r="Q31" s="807"/>
      <c r="R31" s="807"/>
      <c r="S31" s="807"/>
      <c r="T31" s="807"/>
      <c r="U31" s="807"/>
      <c r="V31" s="541"/>
      <c r="W31" s="297"/>
      <c r="X31" s="541" t="s">
        <v>185</v>
      </c>
      <c r="Y31" s="399"/>
      <c r="AA31" s="466">
        <f t="shared" si="1"/>
        <v>14</v>
      </c>
    </row>
    <row r="32" spans="1:27" x14ac:dyDescent="0.25">
      <c r="A32" s="139" t="str">
        <f t="shared" ca="1" si="0"/>
        <v>KW6 / 15</v>
      </c>
      <c r="B32" s="538" t="str">
        <f ca="1">OFFSET(Sprachen!A386,0,'Allg. Informationen'!$B$4-1,1,1)</f>
        <v>Trafo- und Leitungsverluste</v>
      </c>
      <c r="C32" s="100" t="s">
        <v>8</v>
      </c>
      <c r="D32" s="552"/>
      <c r="E32" s="553"/>
      <c r="F32" s="553"/>
      <c r="G32" s="553"/>
      <c r="H32" s="805" t="str">
        <f ca="1">OFFSET(Sprachen!A480,0,'Allg. Informationen'!$B$4-1,1,1)</f>
        <v>ist von Nettoproduktion abzuziehen</v>
      </c>
      <c r="I32" s="805"/>
      <c r="J32" s="805"/>
      <c r="K32" s="805"/>
      <c r="L32" s="805"/>
      <c r="M32" s="807"/>
      <c r="N32" s="807"/>
      <c r="O32" s="807"/>
      <c r="P32" s="807"/>
      <c r="Q32" s="807"/>
      <c r="R32" s="807"/>
      <c r="S32" s="807"/>
      <c r="T32" s="807"/>
      <c r="U32" s="807"/>
      <c r="V32" s="541"/>
      <c r="W32" s="297"/>
      <c r="X32" s="541" t="s">
        <v>185</v>
      </c>
      <c r="Y32" s="399"/>
      <c r="AA32" s="466">
        <f t="shared" si="1"/>
        <v>15</v>
      </c>
    </row>
    <row r="33" spans="1:27" ht="27" customHeight="1" x14ac:dyDescent="0.25">
      <c r="A33" s="139" t="str">
        <f t="shared" ca="1" si="0"/>
        <v>KW6 / 16</v>
      </c>
      <c r="B33" s="159" t="str">
        <f ca="1">OFFSET(Sprachen!A387,0,'Allg. Informationen'!$B$4-1,1,1)</f>
        <v>Nettoproduktion Jahr 2023</v>
      </c>
      <c r="C33" s="100" t="s">
        <v>8</v>
      </c>
      <c r="D33" s="142">
        <f>D55</f>
        <v>0</v>
      </c>
      <c r="E33" s="352"/>
      <c r="F33" s="352"/>
      <c r="G33" s="352"/>
      <c r="H33" s="835" t="str">
        <f ca="1">OFFSET(Sprachen!A481,0,'Allg. Informationen'!$B$4-1,1,1)</f>
        <v>Trafo- und Leitungsverluste sowie Eigenbedarf müssen abgezogen sein.</v>
      </c>
      <c r="I33" s="835"/>
      <c r="J33" s="835"/>
      <c r="K33" s="835"/>
      <c r="L33" s="835"/>
      <c r="M33" s="807"/>
      <c r="N33" s="807"/>
      <c r="O33" s="807"/>
      <c r="P33" s="807"/>
      <c r="Q33" s="807"/>
      <c r="R33" s="807"/>
      <c r="S33" s="807"/>
      <c r="T33" s="807"/>
      <c r="U33" s="807"/>
      <c r="V33" s="548"/>
      <c r="W33" s="300"/>
      <c r="X33" s="548"/>
      <c r="Y33" s="548"/>
      <c r="AA33" s="466">
        <f t="shared" si="1"/>
        <v>16</v>
      </c>
    </row>
    <row r="34" spans="1:27" ht="36" customHeight="1" x14ac:dyDescent="0.25">
      <c r="A34" s="139" t="str">
        <f t="shared" ca="1" si="0"/>
        <v>KW6 / 17a</v>
      </c>
      <c r="B34" s="448" t="str">
        <f ca="1">OFFSET(Sprachen!A388,0,'Allg. Informationen'!$B$4-1,1,1)</f>
        <v>Abgabe von Einstauersatz / Austauschenergie</v>
      </c>
      <c r="C34" s="100" t="s">
        <v>8</v>
      </c>
      <c r="D34" s="552"/>
      <c r="E34" s="553"/>
      <c r="F34" s="553"/>
      <c r="G34" s="553"/>
      <c r="H34" s="833" t="str">
        <f ca="1">OFFSET(Sprachen!A482,0,'Allg. Informationen'!$B$4-1,1,1)</f>
        <v>Angabe aller Energiemengen. Bitte bei mehreren Energiemengen, detaillierte Auflistung in A.5.xxx.7 auflisten und Summe übertragen.</v>
      </c>
      <c r="I34" s="833"/>
      <c r="J34" s="833"/>
      <c r="K34" s="833"/>
      <c r="L34" s="833"/>
      <c r="M34" s="807"/>
      <c r="N34" s="807"/>
      <c r="O34" s="807"/>
      <c r="P34" s="807"/>
      <c r="Q34" s="807"/>
      <c r="R34" s="807"/>
      <c r="S34" s="807"/>
      <c r="T34" s="807"/>
      <c r="U34" s="807"/>
      <c r="V34" s="541"/>
      <c r="W34" s="297"/>
      <c r="X34" s="541" t="s">
        <v>185</v>
      </c>
      <c r="Y34" s="551" t="s">
        <v>185</v>
      </c>
      <c r="AA34" s="520" t="s">
        <v>946</v>
      </c>
    </row>
    <row r="35" spans="1:27" s="531" customFormat="1" ht="39.6" x14ac:dyDescent="0.25">
      <c r="A35" s="449" t="str">
        <f t="shared" ca="1" si="0"/>
        <v>KW6 / 17b</v>
      </c>
      <c r="B35" s="428" t="str">
        <f ca="1">OFFSET(Sprachen!A389,0,'Allg. Informationen'!$B$4-1,1,1)</f>
        <v>Lieferant / Empfänger von Einstauersatz/Austauschenergie</v>
      </c>
      <c r="C35" s="674" t="s">
        <v>202</v>
      </c>
      <c r="D35" s="682"/>
      <c r="E35" s="554"/>
      <c r="F35" s="554"/>
      <c r="G35" s="554"/>
      <c r="H35" s="806" t="str">
        <f ca="1">OFFSET(Sprachen!A483,0,'Allg. Informationen'!$B$4-1,1,1)</f>
        <v>Lieferung von wem an wen?</v>
      </c>
      <c r="I35" s="806"/>
      <c r="J35" s="806"/>
      <c r="K35" s="806"/>
      <c r="L35" s="806"/>
      <c r="M35" s="807"/>
      <c r="N35" s="807"/>
      <c r="O35" s="807"/>
      <c r="P35" s="807"/>
      <c r="Q35" s="807"/>
      <c r="R35" s="807"/>
      <c r="S35" s="807"/>
      <c r="T35" s="807"/>
      <c r="U35" s="807"/>
      <c r="V35" s="541"/>
      <c r="W35" s="675"/>
      <c r="X35" s="541" t="s">
        <v>185</v>
      </c>
      <c r="Y35" s="551" t="s">
        <v>185</v>
      </c>
      <c r="AA35" s="522" t="s">
        <v>947</v>
      </c>
    </row>
    <row r="36" spans="1:27" ht="26.4" x14ac:dyDescent="0.25">
      <c r="A36" s="139" t="str">
        <f t="shared" ca="1" si="0"/>
        <v>KW6 / 19</v>
      </c>
      <c r="B36" s="428" t="str">
        <f ca="1">OFFSET(Sprachen!A390,0,'Allg. Informationen'!$B$4-1,1,1)</f>
        <v>Jahresenergie zur Verfügung der Energiebezüger</v>
      </c>
      <c r="C36" s="100" t="s">
        <v>8</v>
      </c>
      <c r="D36" s="142">
        <f>D34+D33</f>
        <v>0</v>
      </c>
      <c r="E36" s="352"/>
      <c r="F36" s="352"/>
      <c r="G36" s="352"/>
      <c r="H36" s="805"/>
      <c r="I36" s="805"/>
      <c r="J36" s="805"/>
      <c r="K36" s="805"/>
      <c r="L36" s="805"/>
      <c r="M36" s="807"/>
      <c r="N36" s="807"/>
      <c r="O36" s="807"/>
      <c r="P36" s="807"/>
      <c r="Q36" s="807"/>
      <c r="R36" s="807"/>
      <c r="S36" s="807"/>
      <c r="T36" s="807"/>
      <c r="U36" s="807"/>
      <c r="V36" s="548"/>
      <c r="W36" s="300"/>
      <c r="X36" s="548"/>
      <c r="Y36" s="548"/>
      <c r="AA36" s="422" t="s">
        <v>536</v>
      </c>
    </row>
    <row r="37" spans="1:27" ht="30.75" hidden="1" customHeight="1" x14ac:dyDescent="0.25">
      <c r="A37" s="139" t="str">
        <f t="shared" ca="1" si="0"/>
        <v>KW6 / 19-G</v>
      </c>
      <c r="B37" s="448" t="str">
        <f ca="1">OFFSET(Sprachen!A391,0,'Allg. Informationen'!$B$4-1,1,1)</f>
        <v>Jahresenergie zur Verfügung der Energiebezüger (Angabe Gesuchsteller)</v>
      </c>
      <c r="C37" s="100" t="s">
        <v>8</v>
      </c>
      <c r="D37" s="423"/>
      <c r="E37" s="352"/>
      <c r="F37" s="352"/>
      <c r="G37" s="352"/>
      <c r="H37" s="833" t="str">
        <f ca="1">OFFSET(Sprachen!A484,0,'Allg. Informationen'!$B$4-1,1,1)</f>
        <v>Zahl aus Position xxx / 19 einzutragen, kommuniziert durch Kraftwerksbevollmächtigter</v>
      </c>
      <c r="I37" s="833"/>
      <c r="J37" s="833"/>
      <c r="K37" s="833"/>
      <c r="L37" s="833"/>
      <c r="M37" s="807"/>
      <c r="N37" s="807"/>
      <c r="O37" s="807"/>
      <c r="P37" s="807"/>
      <c r="Q37" s="807"/>
      <c r="R37" s="807"/>
      <c r="S37" s="807"/>
      <c r="T37" s="807"/>
      <c r="U37" s="807"/>
      <c r="V37" s="548"/>
      <c r="W37" s="300"/>
      <c r="X37" s="548"/>
      <c r="Y37" s="548"/>
      <c r="AA37" s="422" t="s">
        <v>535</v>
      </c>
    </row>
    <row r="38" spans="1:27" ht="134.25" customHeight="1" x14ac:dyDescent="0.25">
      <c r="A38" s="139" t="str">
        <f t="shared" ca="1" si="0"/>
        <v>KW6 / 20</v>
      </c>
      <c r="B38" s="159" t="str">
        <f ca="1">OFFSET(Sprachen!A392,0,'Allg. Informationen'!$B$4-1,1,1)</f>
        <v>Eigentümerstruktur</v>
      </c>
      <c r="C38" s="100"/>
      <c r="D38" s="681"/>
      <c r="E38" s="349"/>
      <c r="F38" s="349"/>
      <c r="G38" s="349"/>
      <c r="H38" s="832"/>
      <c r="I38" s="832"/>
      <c r="J38" s="832"/>
      <c r="K38" s="832"/>
      <c r="L38" s="832"/>
      <c r="M38" s="807"/>
      <c r="N38" s="807"/>
      <c r="O38" s="807"/>
      <c r="P38" s="807"/>
      <c r="Q38" s="807"/>
      <c r="R38" s="807"/>
      <c r="S38" s="807"/>
      <c r="T38" s="807"/>
      <c r="U38" s="807"/>
      <c r="V38" s="541"/>
      <c r="W38" s="297"/>
      <c r="X38" s="541" t="s">
        <v>185</v>
      </c>
      <c r="Y38" s="152"/>
      <c r="AA38" s="466">
        <v>20</v>
      </c>
    </row>
    <row r="39" spans="1:27" ht="32.25" customHeight="1" x14ac:dyDescent="0.25">
      <c r="A39" s="139" t="str">
        <f t="shared" ca="1" si="0"/>
        <v>KW6 / 21</v>
      </c>
      <c r="B39" s="159" t="str">
        <f ca="1">OFFSET(Sprachen!A393,0,'Allg. Informationen'!$B$4-1,1,1)</f>
        <v>Struktur Energiebezug Kraftwerk</v>
      </c>
      <c r="C39" s="100"/>
      <c r="D39" s="193"/>
      <c r="E39" s="349"/>
      <c r="F39" s="349"/>
      <c r="G39" s="349"/>
      <c r="H39" s="834" t="str">
        <f ca="1">OFFSET(Sprachen!A485,0,'Allg. Informationen'!$B$4-1,1,1)</f>
        <v>Angabe aller Energiebezüger Kraftwerk; 
wenn leer = wie Eigentümerstruktur.</v>
      </c>
      <c r="I39" s="834"/>
      <c r="J39" s="834"/>
      <c r="K39" s="834"/>
      <c r="L39" s="834"/>
      <c r="M39" s="807"/>
      <c r="N39" s="807"/>
      <c r="O39" s="807"/>
      <c r="P39" s="807"/>
      <c r="Q39" s="807"/>
      <c r="R39" s="807"/>
      <c r="S39" s="807"/>
      <c r="T39" s="807"/>
      <c r="U39" s="807"/>
      <c r="V39" s="541"/>
      <c r="W39" s="297"/>
      <c r="X39" s="541" t="s">
        <v>185</v>
      </c>
      <c r="Y39" s="152"/>
      <c r="AA39" s="466">
        <f t="shared" si="1"/>
        <v>21</v>
      </c>
    </row>
    <row r="40" spans="1:27" x14ac:dyDescent="0.25">
      <c r="A40" s="139" t="str">
        <f t="shared" ca="1" si="0"/>
        <v>KW6 / 22</v>
      </c>
      <c r="B40" s="538" t="str">
        <f ca="1">OFFSET(Sprachen!A394,0,'Allg. Informationen'!$B$4-1,1,1)</f>
        <v>Anteil Energiebezug Gesuchsteller</v>
      </c>
      <c r="C40" s="100" t="s">
        <v>4</v>
      </c>
      <c r="D40" s="555"/>
      <c r="E40" s="556"/>
      <c r="F40" s="556"/>
      <c r="G40" s="556"/>
      <c r="H40" s="805"/>
      <c r="I40" s="805"/>
      <c r="J40" s="805"/>
      <c r="K40" s="805"/>
      <c r="L40" s="805"/>
      <c r="M40" s="807"/>
      <c r="N40" s="807"/>
      <c r="O40" s="807"/>
      <c r="P40" s="807"/>
      <c r="Q40" s="807"/>
      <c r="R40" s="807"/>
      <c r="S40" s="807"/>
      <c r="T40" s="807"/>
      <c r="U40" s="807"/>
      <c r="V40" s="541"/>
      <c r="W40" s="297"/>
      <c r="X40" s="541" t="s">
        <v>185</v>
      </c>
      <c r="Y40" s="152"/>
      <c r="AA40" s="466">
        <f t="shared" si="1"/>
        <v>22</v>
      </c>
    </row>
    <row r="41" spans="1:27" x14ac:dyDescent="0.25">
      <c r="A41" s="139" t="str">
        <f t="shared" ca="1" si="0"/>
        <v>KW6 / 23</v>
      </c>
      <c r="B41" s="538" t="str">
        <f ca="1">OFFSET(Sprachen!A395,0,'Allg. Informationen'!$B$4-1,1,1)</f>
        <v>Jahresenergie Anteil Gesuchsteller</v>
      </c>
      <c r="C41" s="100" t="s">
        <v>8</v>
      </c>
      <c r="D41" s="143">
        <f>IF(D5="Ja/Oui/Si",D36*D40,D37*D40)</f>
        <v>0</v>
      </c>
      <c r="E41" s="353"/>
      <c r="F41" s="353"/>
      <c r="G41" s="353"/>
      <c r="H41" s="805"/>
      <c r="I41" s="805"/>
      <c r="J41" s="805"/>
      <c r="K41" s="805"/>
      <c r="L41" s="805"/>
      <c r="M41" s="807"/>
      <c r="N41" s="807"/>
      <c r="O41" s="807"/>
      <c r="P41" s="807"/>
      <c r="Q41" s="807"/>
      <c r="R41" s="807"/>
      <c r="S41" s="807"/>
      <c r="T41" s="807"/>
      <c r="U41" s="807"/>
      <c r="V41" s="541"/>
      <c r="W41" s="297"/>
      <c r="X41" s="541" t="s">
        <v>185</v>
      </c>
      <c r="Y41" s="152"/>
      <c r="AA41" s="466">
        <v>23</v>
      </c>
    </row>
    <row r="42" spans="1:27" ht="37.5" customHeight="1" x14ac:dyDescent="0.25">
      <c r="A42" s="139" t="str">
        <f t="shared" ca="1" si="0"/>
        <v>KW6 / 24</v>
      </c>
      <c r="B42" s="159" t="str">
        <f ca="1">OFFSET(Sprachen!A396,0,'Allg. Informationen'!$B$4-1,1,1)</f>
        <v>Bezug Gesuchsteller zum Kraftwerk</v>
      </c>
      <c r="C42" s="100"/>
      <c r="D42" s="194"/>
      <c r="E42" s="557"/>
      <c r="F42" s="557"/>
      <c r="G42" s="557"/>
      <c r="H42" s="833" t="str">
        <f ca="1">OFFSET(Sprachen!A486,0,'Allg. Informationen'!$B$4-1,1,1)</f>
        <v>Abnahmevertrag und Bestätgigung der Riskotragung von Betreiber und Eigentümer / Partner in Anhang beilegen</v>
      </c>
      <c r="I42" s="833"/>
      <c r="J42" s="833"/>
      <c r="K42" s="833"/>
      <c r="L42" s="833"/>
      <c r="M42" s="807"/>
      <c r="N42" s="807"/>
      <c r="O42" s="807"/>
      <c r="P42" s="807"/>
      <c r="Q42" s="807"/>
      <c r="R42" s="807"/>
      <c r="S42" s="807"/>
      <c r="T42" s="807"/>
      <c r="U42" s="807"/>
      <c r="V42" s="541"/>
      <c r="W42" s="297"/>
      <c r="X42" s="541" t="s">
        <v>185</v>
      </c>
      <c r="Y42" s="558"/>
      <c r="AA42" s="466">
        <v>24</v>
      </c>
    </row>
    <row r="43" spans="1:27" ht="30.75" customHeight="1" x14ac:dyDescent="0.25">
      <c r="A43" s="139" t="str">
        <f t="shared" ca="1" si="0"/>
        <v>KW6 / 25</v>
      </c>
      <c r="B43" s="159" t="str">
        <f ca="1">OFFSET(Sprachen!A397,0,'Allg. Informationen'!$B$4-1,1,1)</f>
        <v>Geschäftsperiode</v>
      </c>
      <c r="C43" s="100"/>
      <c r="D43" s="144">
        <f ca="1">C119</f>
        <v>0</v>
      </c>
      <c r="E43" s="354"/>
      <c r="F43" s="354"/>
      <c r="G43" s="354"/>
      <c r="H43" s="833" t="str">
        <f ca="1">OFFSET(Sprachen!A487,0,'Allg. Informationen'!$B$4-1,1,1)</f>
        <v>Nur Kalenderjahr oder hydrologisches Jahr (1. Okt. – 30. ‎Sept.) möglich, für alle Zentralen ‎gleich.</v>
      </c>
      <c r="I43" s="833"/>
      <c r="J43" s="833"/>
      <c r="K43" s="833"/>
      <c r="L43" s="833"/>
      <c r="M43" s="807"/>
      <c r="N43" s="807"/>
      <c r="O43" s="807"/>
      <c r="P43" s="807"/>
      <c r="Q43" s="807"/>
      <c r="R43" s="807"/>
      <c r="S43" s="807"/>
      <c r="T43" s="807"/>
      <c r="U43" s="807"/>
      <c r="V43" s="541"/>
      <c r="W43" s="297"/>
      <c r="X43" s="541" t="s">
        <v>185</v>
      </c>
      <c r="Y43" s="558"/>
      <c r="AA43" s="466">
        <f t="shared" si="1"/>
        <v>25</v>
      </c>
    </row>
    <row r="44" spans="1:27" x14ac:dyDescent="0.25">
      <c r="A44" s="139" t="str">
        <f t="shared" ca="1" si="0"/>
        <v>KW6 / 26</v>
      </c>
      <c r="B44" s="538" t="str">
        <f ca="1">OFFSET(Sprachen!A398,0,'Allg. Informationen'!$B$4-1,1,1)</f>
        <v>Datum testierter Einzelabschluss Kraftwerk</v>
      </c>
      <c r="C44" s="100"/>
      <c r="D44" s="195"/>
      <c r="E44" s="355"/>
      <c r="F44" s="355"/>
      <c r="G44" s="355"/>
      <c r="H44" s="806" t="str">
        <f ca="1">OFFSET(Sprachen!A488,0,'Allg. Informationen'!$B$4-1,1,1)</f>
        <v>Einzelabschluss Kraftwerk in Anhang beilegen.</v>
      </c>
      <c r="I44" s="806"/>
      <c r="J44" s="806"/>
      <c r="K44" s="806"/>
      <c r="L44" s="806"/>
      <c r="M44" s="807"/>
      <c r="N44" s="807"/>
      <c r="O44" s="807"/>
      <c r="P44" s="807"/>
      <c r="Q44" s="807"/>
      <c r="R44" s="807"/>
      <c r="S44" s="807"/>
      <c r="T44" s="807"/>
      <c r="U44" s="807"/>
      <c r="V44" s="541"/>
      <c r="W44" s="297"/>
      <c r="X44" s="541" t="s">
        <v>185</v>
      </c>
      <c r="Y44" s="152"/>
      <c r="AA44" s="466">
        <f t="shared" si="1"/>
        <v>26</v>
      </c>
    </row>
    <row r="45" spans="1:27" x14ac:dyDescent="0.25">
      <c r="A45" s="139" t="str">
        <f t="shared" ca="1" si="0"/>
        <v>KW6 / 27</v>
      </c>
      <c r="B45" s="538" t="str">
        <f ca="1">OFFSET(Sprachen!A399,0,'Allg. Informationen'!$B$4-1,1,1)</f>
        <v>Rechnungslegungsstandard</v>
      </c>
      <c r="C45" s="145"/>
      <c r="D45" s="559"/>
      <c r="E45" s="560"/>
      <c r="F45" s="560"/>
      <c r="G45" s="560"/>
      <c r="H45" s="858"/>
      <c r="I45" s="858"/>
      <c r="J45" s="858"/>
      <c r="K45" s="858"/>
      <c r="L45" s="858"/>
      <c r="M45" s="807"/>
      <c r="N45" s="807"/>
      <c r="O45" s="807"/>
      <c r="P45" s="807"/>
      <c r="Q45" s="807"/>
      <c r="R45" s="807"/>
      <c r="S45" s="807"/>
      <c r="T45" s="807"/>
      <c r="U45" s="807"/>
      <c r="V45" s="541"/>
      <c r="W45" s="297"/>
      <c r="X45" s="541" t="s">
        <v>185</v>
      </c>
      <c r="Y45" s="152"/>
      <c r="AA45" s="466">
        <f t="shared" si="1"/>
        <v>27</v>
      </c>
    </row>
    <row r="46" spans="1:27" ht="15.6" x14ac:dyDescent="0.3">
      <c r="A46" s="146"/>
      <c r="B46" s="147"/>
      <c r="C46" s="147"/>
      <c r="D46" s="147"/>
      <c r="E46" s="147"/>
      <c r="F46" s="147"/>
      <c r="G46" s="147"/>
      <c r="H46" s="147"/>
      <c r="I46" s="147"/>
      <c r="J46" s="147"/>
      <c r="K46" s="147"/>
      <c r="L46" s="147"/>
      <c r="M46" s="147"/>
      <c r="N46" s="147"/>
      <c r="O46" s="147"/>
      <c r="P46" s="147"/>
      <c r="Q46" s="147"/>
      <c r="R46" s="147"/>
      <c r="S46" s="147"/>
      <c r="T46" s="147"/>
      <c r="U46" s="147"/>
      <c r="V46" s="147"/>
      <c r="W46" s="561"/>
      <c r="X46" s="147"/>
      <c r="Y46" s="147"/>
      <c r="Z46" s="562"/>
    </row>
    <row r="47" spans="1:27" ht="26.4" x14ac:dyDescent="0.25">
      <c r="A47" s="139"/>
      <c r="B47" s="148" t="str">
        <f ca="1">OFFSET(Sprachen!A400,0,'Allg. Informationen'!$B$4-1,1,1)</f>
        <v>A2. Angaben zu den Zentralen</v>
      </c>
      <c r="C47" s="100"/>
      <c r="D47" s="100"/>
      <c r="E47" s="356"/>
      <c r="F47" s="356"/>
      <c r="G47" s="356"/>
      <c r="H47" s="673" t="str">
        <f ca="1">OFFSET(Sprachen!A336,0,'Allg. Informationen'!$B$4-1,1,1)</f>
        <v>Zentrale 1</v>
      </c>
      <c r="I47" s="673" t="str">
        <f ca="1">OFFSET(Sprachen!A337,0,'Allg. Informationen'!$B$4-1,1,1)</f>
        <v>Zentrale 2</v>
      </c>
      <c r="J47" s="673" t="str">
        <f ca="1">OFFSET(Sprachen!A338,0,'Allg. Informationen'!$B$4-1,1,1)</f>
        <v>Zentrale 3</v>
      </c>
      <c r="K47" s="673" t="str">
        <f ca="1">OFFSET(Sprachen!A339,0,'Allg. Informationen'!$B$4-1,1,1)</f>
        <v>Zentrale 4</v>
      </c>
      <c r="L47" s="673" t="str">
        <f ca="1">OFFSET(Sprachen!A340,0,'Allg. Informationen'!$B$4-1,1,1)</f>
        <v>Zentrale 5</v>
      </c>
      <c r="M47" s="673" t="str">
        <f ca="1">OFFSET(Sprachen!A341,0,'Allg. Informationen'!$B$4-1,1,1)</f>
        <v>Zentrale 6</v>
      </c>
      <c r="N47" s="673" t="str">
        <f ca="1">OFFSET(Sprachen!A342,0,'Allg. Informationen'!$B$4-1,1,1)</f>
        <v>Zentrale 7</v>
      </c>
      <c r="O47" s="673" t="str">
        <f ca="1">OFFSET(Sprachen!A343,0,'Allg. Informationen'!$B$4-1,1,1)</f>
        <v>Zentrale 8</v>
      </c>
      <c r="P47" s="673" t="str">
        <f ca="1">OFFSET(Sprachen!A344,0,'Allg. Informationen'!$B$4-1,1,1)</f>
        <v>Zentrale 9</v>
      </c>
      <c r="Q47" s="673" t="str">
        <f ca="1">OFFSET(Sprachen!A345,0,'Allg. Informationen'!$B$4-1,1,1)</f>
        <v>Zentrale 10</v>
      </c>
      <c r="R47" s="830" t="str">
        <f ca="1">H12</f>
        <v>Anmerkungen BFE</v>
      </c>
      <c r="S47" s="831"/>
      <c r="T47" s="676" t="str">
        <f ca="1">M12</f>
        <v>Bemerkungen Gesuchsteller</v>
      </c>
      <c r="U47" s="677"/>
      <c r="V47" s="450" t="str">
        <f ca="1">V12</f>
        <v>Prüfung auf Plausibilität</v>
      </c>
      <c r="W47" s="450" t="str">
        <f t="shared" ref="W47:Y47" ca="1" si="2">W12</f>
        <v>Bemerkungen Plausibilität</v>
      </c>
      <c r="X47" s="450" t="str">
        <f t="shared" ca="1" si="2"/>
        <v>Materielle Prüfung</v>
      </c>
      <c r="Y47" s="450" t="str">
        <f t="shared" ca="1" si="2"/>
        <v>Bemerkungen Materielle Prüfung</v>
      </c>
      <c r="Z47" s="562"/>
    </row>
    <row r="48" spans="1:27" ht="81.75" customHeight="1" x14ac:dyDescent="0.25">
      <c r="A48" s="139" t="str">
        <f t="shared" ref="A48:A59" ca="1" si="3">CONCATENATE($A$2," / ",AA48)</f>
        <v>KW6 / 28</v>
      </c>
      <c r="B48" s="150" t="str">
        <f ca="1">OFFSET(Sprachen!A401,0,'Allg. Informationen'!$B$4-1,1,1)</f>
        <v>Name Zentrale (oder Einzelanlage im Sinne von Art. 88 EnFV)</v>
      </c>
      <c r="C48" s="100"/>
      <c r="D48" s="388"/>
      <c r="E48" s="356"/>
      <c r="F48" s="356"/>
      <c r="G48" s="356"/>
      <c r="H48" s="635">
        <f ca="1">IFERROR(IF($D$5="Nein","-",VLOOKUP(H$47,E_prod_Eingabe!$A$10:$AA$19,HLOOKUP($A$2,E_prod_Eingabe!$C$5:$AS$6,2,FALSE)+2,FALSE)),"")</f>
        <v>0</v>
      </c>
      <c r="I48" s="635">
        <f ca="1">IFERROR(IF($D$5="Nein","-",VLOOKUP(I$47,E_prod_Eingabe!$A$10:$AA$19,HLOOKUP($A$2,E_prod_Eingabe!$C$5:$AS$6,2,FALSE)+2,FALSE)),"")</f>
        <v>0</v>
      </c>
      <c r="J48" s="635">
        <f ca="1">IFERROR(IF($D$5="Nein","-",VLOOKUP(J$47,E_prod_Eingabe!$A$10:$AA$19,HLOOKUP($A$2,E_prod_Eingabe!$C$5:$AS$6,2,FALSE)+2,FALSE)),"")</f>
        <v>0</v>
      </c>
      <c r="K48" s="635">
        <f ca="1">IFERROR(IF($D$5="Nein","-",VLOOKUP(K$47,E_prod_Eingabe!$A$10:$AA$19,HLOOKUP($A$2,E_prod_Eingabe!$C$5:$AS$6,2,FALSE)+2,FALSE)),"")</f>
        <v>0</v>
      </c>
      <c r="L48" s="635">
        <f ca="1">IFERROR(IF($D$5="Nein","-",VLOOKUP(L$47,E_prod_Eingabe!$A$10:$AA$19,HLOOKUP($A$2,E_prod_Eingabe!$C$5:$AS$6,2,FALSE)+2,FALSE)),"")</f>
        <v>0</v>
      </c>
      <c r="M48" s="635">
        <f ca="1">IFERROR(IF($D$5="Nein","-",VLOOKUP(M$47,E_prod_Eingabe!$A$10:$AA$19,HLOOKUP($A$2,E_prod_Eingabe!$C$5:$AS$6,2,FALSE)+2,FALSE)),"")</f>
        <v>0</v>
      </c>
      <c r="N48" s="635">
        <f ca="1">IFERROR(IF($D$5="Nein","-",VLOOKUP(N$47,E_prod_Eingabe!$A$10:$AA$19,HLOOKUP($A$2,E_prod_Eingabe!$C$5:$AS$6,2,FALSE)+2,FALSE)),"")</f>
        <v>0</v>
      </c>
      <c r="O48" s="635">
        <f ca="1">IFERROR(IF($D$5="Nein","-",VLOOKUP(O$47,E_prod_Eingabe!$A$10:$AA$19,HLOOKUP($A$2,E_prod_Eingabe!$C$5:$AS$6,2,FALSE)+2,FALSE)),"")</f>
        <v>0</v>
      </c>
      <c r="P48" s="635">
        <f ca="1">IFERROR(IF($D$5="Nein","-",VLOOKUP(P$47,E_prod_Eingabe!$A$10:$AA$19,HLOOKUP($A$2,E_prod_Eingabe!$C$5:$AS$6,2,FALSE)+2,FALSE)),"")</f>
        <v>0</v>
      </c>
      <c r="Q48" s="635">
        <f ca="1">IFERROR(IF($D$5="Nein","-",VLOOKUP(Q$47,E_prod_Eingabe!$A$10:$AA$19,HLOOKUP($A$2,E_prod_Eingabe!$C$5:$AS$6,2,FALSE)+2,FALSE)),"")</f>
        <v>0</v>
      </c>
      <c r="R48" s="867" t="str">
        <f ca="1">OFFSET(Sprachen!A491,0,'Allg. Informationen'!$B$4-1,1,1)</f>
        <v>Vertrag für Nutzungsrecht beilegen.</v>
      </c>
      <c r="S48" s="868"/>
      <c r="T48" s="828"/>
      <c r="U48" s="829"/>
      <c r="V48" s="541"/>
      <c r="W48" s="297"/>
      <c r="X48" s="541" t="s">
        <v>185</v>
      </c>
      <c r="Y48" s="152"/>
      <c r="Z48" s="562"/>
      <c r="AA48" s="466">
        <f>+AA45+1</f>
        <v>28</v>
      </c>
    </row>
    <row r="49" spans="1:27" x14ac:dyDescent="0.25">
      <c r="A49" s="139" t="str">
        <f t="shared" ca="1" si="3"/>
        <v>KW6 / 29</v>
      </c>
      <c r="B49" s="136" t="str">
        <f ca="1">OFFSET(Sprachen!A402,0,'Allg. Informationen'!$B$4-1,1,1)</f>
        <v>Nr. Zentrale aus WASTA</v>
      </c>
      <c r="C49" s="100"/>
      <c r="D49" s="388"/>
      <c r="E49" s="356"/>
      <c r="F49" s="356"/>
      <c r="G49" s="356"/>
      <c r="H49" s="193"/>
      <c r="I49" s="193"/>
      <c r="J49" s="193"/>
      <c r="K49" s="193"/>
      <c r="L49" s="193"/>
      <c r="M49" s="193"/>
      <c r="N49" s="563"/>
      <c r="O49" s="563"/>
      <c r="P49" s="563"/>
      <c r="Q49" s="563"/>
      <c r="R49" s="859"/>
      <c r="S49" s="860"/>
      <c r="T49" s="828"/>
      <c r="U49" s="829"/>
      <c r="V49" s="541"/>
      <c r="W49" s="297"/>
      <c r="X49" s="541" t="s">
        <v>185</v>
      </c>
      <c r="Y49" s="152"/>
      <c r="Z49" s="562"/>
      <c r="AA49" s="466">
        <f>+AA48+1</f>
        <v>29</v>
      </c>
    </row>
    <row r="50" spans="1:27" ht="26.4" x14ac:dyDescent="0.25">
      <c r="A50" s="139" t="str">
        <f t="shared" ca="1" si="3"/>
        <v>KW6 / 30</v>
      </c>
      <c r="B50" s="136" t="str">
        <f ca="1">OFFSET(Sprachen!A403,0,'Allg. Informationen'!$B$4-1,1,1)</f>
        <v>Hydraulische Verknüpfung und gemeinsame Optimierung vorhanden</v>
      </c>
      <c r="C50" s="100" t="str">
        <f ca="1">OFFSET(Sprachen!A404,0,'Allg. Informationen'!$B$4-1,1,1)</f>
        <v>[Ja/Nein]</v>
      </c>
      <c r="D50" s="153"/>
      <c r="E50" s="357"/>
      <c r="F50" s="357"/>
      <c r="G50" s="357"/>
      <c r="H50" s="564"/>
      <c r="I50" s="564"/>
      <c r="J50" s="564"/>
      <c r="K50" s="564"/>
      <c r="L50" s="564"/>
      <c r="M50" s="564"/>
      <c r="N50" s="564"/>
      <c r="O50" s="564"/>
      <c r="P50" s="564"/>
      <c r="Q50" s="564"/>
      <c r="R50" s="824" t="str">
        <f ca="1">OFFSET(Sprachen!A492,0,'Allg. Informationen'!$B$4-1,1,1)</f>
        <v>Plan der Kraftwerksanlage beilegen.</v>
      </c>
      <c r="S50" s="825"/>
      <c r="T50" s="828"/>
      <c r="U50" s="829"/>
      <c r="V50" s="541"/>
      <c r="W50" s="297"/>
      <c r="X50" s="541" t="s">
        <v>185</v>
      </c>
      <c r="Y50" s="565"/>
      <c r="Z50" s="562"/>
      <c r="AA50" s="466">
        <f t="shared" ref="AA50:AA57" si="4">+AA49+1</f>
        <v>30</v>
      </c>
    </row>
    <row r="51" spans="1:27" x14ac:dyDescent="0.25">
      <c r="A51" s="139" t="str">
        <f t="shared" ca="1" si="3"/>
        <v>KW6 / 31</v>
      </c>
      <c r="B51" s="136" t="str">
        <f ca="1">OFFSET(Sprachen!A405,0,'Allg. Informationen'!$B$4-1,1,1)</f>
        <v>mittlere mechanische Bruttoleistung</v>
      </c>
      <c r="C51" s="100" t="s">
        <v>6</v>
      </c>
      <c r="D51" s="646">
        <f>SUMIF($H$50:$Q$50,"Ja",H51:Q51)+SUMIF($H$50:$Q$50,"Oui",H51:Q51)+SUMIF($H$50:$Q$50,"Si",H51:Q51)</f>
        <v>0</v>
      </c>
      <c r="E51" s="351"/>
      <c r="F51" s="351"/>
      <c r="G51" s="351"/>
      <c r="H51" s="566"/>
      <c r="I51" s="566"/>
      <c r="J51" s="566"/>
      <c r="K51" s="566"/>
      <c r="L51" s="566"/>
      <c r="M51" s="566"/>
      <c r="N51" s="566"/>
      <c r="O51" s="566"/>
      <c r="P51" s="566"/>
      <c r="Q51" s="566"/>
      <c r="R51" s="859"/>
      <c r="S51" s="860"/>
      <c r="T51" s="828"/>
      <c r="U51" s="829"/>
      <c r="V51" s="541"/>
      <c r="W51" s="297"/>
      <c r="X51" s="541" t="s">
        <v>185</v>
      </c>
      <c r="Y51" s="565" t="s">
        <v>185</v>
      </c>
      <c r="Z51" s="562"/>
      <c r="AA51" s="466">
        <f t="shared" si="4"/>
        <v>31</v>
      </c>
    </row>
    <row r="52" spans="1:27" x14ac:dyDescent="0.25">
      <c r="A52" s="139" t="str">
        <f t="shared" ca="1" si="3"/>
        <v>KW6 / 32</v>
      </c>
      <c r="B52" s="136" t="str">
        <f ca="1">OFFSET(Sprachen!A406,0,'Allg. Informationen'!$B$4-1,1,1)</f>
        <v>Installierte Turbinenleistung</v>
      </c>
      <c r="C52" s="100" t="s">
        <v>6</v>
      </c>
      <c r="D52" s="646">
        <f>SUMIF($H$50:$Q$50,"Ja",H52:Q52)+SUMIF($H$50:$Q$50,"Oui",H52:Q52)+SUMIF($H$50:$Q$50,"Si",H52:Q52)</f>
        <v>0</v>
      </c>
      <c r="E52" s="351"/>
      <c r="F52" s="351"/>
      <c r="G52" s="351"/>
      <c r="H52" s="566"/>
      <c r="I52" s="566"/>
      <c r="J52" s="566"/>
      <c r="K52" s="566"/>
      <c r="L52" s="566"/>
      <c r="M52" s="566"/>
      <c r="N52" s="566"/>
      <c r="O52" s="566"/>
      <c r="P52" s="566"/>
      <c r="Q52" s="566"/>
      <c r="R52" s="859"/>
      <c r="S52" s="860"/>
      <c r="T52" s="828"/>
      <c r="U52" s="829"/>
      <c r="V52" s="541"/>
      <c r="W52" s="297"/>
      <c r="X52" s="541" t="s">
        <v>185</v>
      </c>
      <c r="Y52" s="152"/>
      <c r="Z52" s="562"/>
      <c r="AA52" s="466">
        <f t="shared" si="4"/>
        <v>32</v>
      </c>
    </row>
    <row r="53" spans="1:27" x14ac:dyDescent="0.25">
      <c r="A53" s="139" t="str">
        <f t="shared" ca="1" si="3"/>
        <v>KW6 / 33</v>
      </c>
      <c r="B53" s="136" t="str">
        <f ca="1">OFFSET(Sprachen!A407,0,'Allg. Informationen'!$B$4-1,1,1)</f>
        <v>Max. mögliche Leistung ab Generator</v>
      </c>
      <c r="C53" s="100" t="s">
        <v>6</v>
      </c>
      <c r="D53" s="646">
        <f>SUMIF($H$50:$Q$50,"Ja",H53:Q53)+SUMIF($H$50:$Q$50,"Oui",H53:Q53)+SUMIF($H$50:$Q$50,"Si",H53:Q53)</f>
        <v>0</v>
      </c>
      <c r="E53" s="351"/>
      <c r="F53" s="351"/>
      <c r="G53" s="351"/>
      <c r="H53" s="566"/>
      <c r="I53" s="566"/>
      <c r="J53" s="566"/>
      <c r="K53" s="566"/>
      <c r="L53" s="566"/>
      <c r="M53" s="566"/>
      <c r="N53" s="566"/>
      <c r="O53" s="566"/>
      <c r="P53" s="566"/>
      <c r="Q53" s="566"/>
      <c r="R53" s="859"/>
      <c r="S53" s="860"/>
      <c r="T53" s="828"/>
      <c r="U53" s="829"/>
      <c r="V53" s="541"/>
      <c r="W53" s="297"/>
      <c r="X53" s="541" t="s">
        <v>185</v>
      </c>
      <c r="Y53" s="152"/>
      <c r="Z53" s="562"/>
      <c r="AA53" s="466">
        <f t="shared" si="4"/>
        <v>33</v>
      </c>
    </row>
    <row r="54" spans="1:27" ht="31.5" customHeight="1" x14ac:dyDescent="0.25">
      <c r="A54" s="139" t="str">
        <f t="shared" ca="1" si="3"/>
        <v>KW6 / 34</v>
      </c>
      <c r="B54" s="136" t="str">
        <f ca="1">OFFSET(Sprachen!A408,0,'Allg. Informationen'!$B$4-1,1,1)</f>
        <v>Nettoproduktion alle Zentralen</v>
      </c>
      <c r="C54" s="100" t="s">
        <v>8</v>
      </c>
      <c r="D54" s="647">
        <f ca="1">IFERROR(SUM(H54:Q54),"")</f>
        <v>0</v>
      </c>
      <c r="E54" s="358"/>
      <c r="F54" s="358"/>
      <c r="G54" s="358"/>
      <c r="H54" s="154">
        <f ca="1">IFERROR(IF($D$5="Nein/Non/No","-",VLOOKUP(H$47,E_prod_Eingabe!$A$21:$AA$30,HLOOKUP($A$2,E_prod_Eingabe!$C$5:$AS$6,2,FALSE)+2,FALSE)),"")</f>
        <v>0</v>
      </c>
      <c r="I54" s="154">
        <f ca="1">IFERROR(IF($D$5="Nein/Non/No","-",VLOOKUP(I$47,E_prod_Eingabe!$A$21:$AA$30,HLOOKUP($A$2,E_prod_Eingabe!$C$5:$AS$6,2,FALSE)+2,FALSE)),"")</f>
        <v>0</v>
      </c>
      <c r="J54" s="154">
        <f ca="1">IFERROR(IF($D$5="Nein/Non/No","-",VLOOKUP(J$47,E_prod_Eingabe!$A$21:$AA$30,HLOOKUP($A$2,E_prod_Eingabe!$C$5:$AS$6,2,FALSE)+2,FALSE)),"")</f>
        <v>0</v>
      </c>
      <c r="K54" s="154">
        <f ca="1">IFERROR(IF($D$5="Nein/Non/No","-",VLOOKUP(K$47,E_prod_Eingabe!$A$21:$AA$30,HLOOKUP($A$2,E_prod_Eingabe!$C$5:$AS$6,2,FALSE)+2,FALSE)),"")</f>
        <v>0</v>
      </c>
      <c r="L54" s="154">
        <f ca="1">IFERROR(IF($D$5="Nein/Non/No","-",VLOOKUP(L$47,E_prod_Eingabe!$A$21:$AA$30,HLOOKUP($A$2,E_prod_Eingabe!$C$5:$AS$6,2,FALSE)+2,FALSE)),"")</f>
        <v>0</v>
      </c>
      <c r="M54" s="154">
        <f ca="1">IFERROR(IF($D$5="Nein/Non/No","-",VLOOKUP(M$47,E_prod_Eingabe!$A$21:$AA$30,HLOOKUP($A$2,E_prod_Eingabe!$C$5:$AS$6,2,FALSE)+2,FALSE)),"")</f>
        <v>0</v>
      </c>
      <c r="N54" s="154">
        <f ca="1">IFERROR(IF($D$5="Nein/Non/No","-",VLOOKUP(N$47,E_prod_Eingabe!$A$21:$AA$30,HLOOKUP($A$2,E_prod_Eingabe!$C$5:$AS$6,2,FALSE)+2,FALSE)),"")</f>
        <v>0</v>
      </c>
      <c r="O54" s="154">
        <f ca="1">IFERROR(IF($D$5="Nein/Non/No","-",VLOOKUP(O$47,E_prod_Eingabe!$A$21:$AA$30,HLOOKUP($A$2,E_prod_Eingabe!$C$5:$AS$6,2,FALSE)+2,FALSE)),"")</f>
        <v>0</v>
      </c>
      <c r="P54" s="154">
        <f ca="1">IFERROR(IF($D$5="Nein/Non/No","-",VLOOKUP(P$47,E_prod_Eingabe!$A$21:$AA$30,HLOOKUP($A$2,E_prod_Eingabe!$C$5:$AS$6,2,FALSE)+2,FALSE)),"")</f>
        <v>0</v>
      </c>
      <c r="Q54" s="154">
        <f ca="1">IFERROR(IF($D$5="Nein/Non/No","-",VLOOKUP(Q$47,E_prod_Eingabe!$A$21:$AA$30,HLOOKUP($A$2,E_prod_Eingabe!$C$5:$AS$6,2,FALSE)+2,FALSE)),"")</f>
        <v>0</v>
      </c>
      <c r="R54" s="862" t="str">
        <f ca="1">OFFSET(Sprachen!A493,0,'Allg. Informationen'!$B$4-1,1,1)</f>
        <v>Nur hydraulisch verknüpfte und gemeinsam optimierte Anlagen werden berücksichtigt.</v>
      </c>
      <c r="S54" s="863"/>
      <c r="T54" s="861"/>
      <c r="U54" s="861"/>
      <c r="V54" s="567"/>
      <c r="W54" s="300"/>
      <c r="X54" s="567"/>
      <c r="Y54" s="400"/>
      <c r="Z54" s="562"/>
      <c r="AA54" s="466">
        <f t="shared" si="4"/>
        <v>34</v>
      </c>
    </row>
    <row r="55" spans="1:27" ht="31.5" customHeight="1" x14ac:dyDescent="0.25">
      <c r="A55" s="139" t="str">
        <f t="shared" ca="1" si="3"/>
        <v>KW6 / 35</v>
      </c>
      <c r="B55" s="136" t="str">
        <f ca="1">OFFSET(Sprachen!A409,0,'Allg. Informationen'!$B$4-1,1,1)</f>
        <v>Nettoproduktion hydraulisch verknüpfter und gemeinsam optimierter Anlagen</v>
      </c>
      <c r="C55" s="100" t="s">
        <v>8</v>
      </c>
      <c r="D55" s="647">
        <f>SUM(H55:Q55)</f>
        <v>0</v>
      </c>
      <c r="E55" s="358"/>
      <c r="F55" s="358"/>
      <c r="G55" s="358"/>
      <c r="H55" s="154">
        <f>+IF(H50="Ja",H54,0)+IF(H50="Oui",H54,0)+IF(H50="Si",H54,0)</f>
        <v>0</v>
      </c>
      <c r="I55" s="154">
        <f t="shared" ref="I55:Q55" si="5">+IF(I50="Ja",I54,0)+IF(I50="Oui",I54,0)+IF(I50="Si",I54,0)</f>
        <v>0</v>
      </c>
      <c r="J55" s="154">
        <f t="shared" si="5"/>
        <v>0</v>
      </c>
      <c r="K55" s="154">
        <f t="shared" si="5"/>
        <v>0</v>
      </c>
      <c r="L55" s="154">
        <f t="shared" si="5"/>
        <v>0</v>
      </c>
      <c r="M55" s="154">
        <f t="shared" si="5"/>
        <v>0</v>
      </c>
      <c r="N55" s="154">
        <f t="shared" si="5"/>
        <v>0</v>
      </c>
      <c r="O55" s="154">
        <f t="shared" si="5"/>
        <v>0</v>
      </c>
      <c r="P55" s="154">
        <f t="shared" si="5"/>
        <v>0</v>
      </c>
      <c r="Q55" s="154">
        <f t="shared" si="5"/>
        <v>0</v>
      </c>
      <c r="R55" s="864"/>
      <c r="S55" s="865"/>
      <c r="T55" s="861"/>
      <c r="U55" s="861"/>
      <c r="V55" s="567"/>
      <c r="W55" s="300"/>
      <c r="X55" s="567"/>
      <c r="Y55" s="400"/>
      <c r="Z55" s="562"/>
      <c r="AA55" s="466">
        <f t="shared" si="4"/>
        <v>35</v>
      </c>
    </row>
    <row r="56" spans="1:27" x14ac:dyDescent="0.25">
      <c r="A56" s="139" t="str">
        <f t="shared" ca="1" si="3"/>
        <v>KW6 / 36</v>
      </c>
      <c r="B56" s="136" t="str">
        <f ca="1">OFFSET(Sprachen!A410,0,'Allg. Informationen'!$B$4-1,1,1)</f>
        <v>Bezug EV/KEV</v>
      </c>
      <c r="C56" s="100" t="str">
        <f ca="1">OFFSET(Sprachen!A404,0,'Allg. Informationen'!$B$4-1,1,1)</f>
        <v>[Ja/Nein]</v>
      </c>
      <c r="D56" s="648">
        <f>IF(COUNTIF(H56:Q56,"Ja")&gt;0,COUNTIF(H56:Q56,"Ja"),0)</f>
        <v>0</v>
      </c>
      <c r="E56" s="359"/>
      <c r="F56" s="359"/>
      <c r="G56" s="359"/>
      <c r="H56" s="564"/>
      <c r="I56" s="564"/>
      <c r="J56" s="564"/>
      <c r="K56" s="564"/>
      <c r="L56" s="564"/>
      <c r="M56" s="564"/>
      <c r="N56" s="564"/>
      <c r="O56" s="564"/>
      <c r="P56" s="564"/>
      <c r="Q56" s="564"/>
      <c r="R56" s="824"/>
      <c r="S56" s="825"/>
      <c r="T56" s="828"/>
      <c r="U56" s="829"/>
      <c r="V56" s="541"/>
      <c r="W56" s="297"/>
      <c r="X56" s="541" t="s">
        <v>185</v>
      </c>
      <c r="Y56" s="565" t="s">
        <v>185</v>
      </c>
      <c r="Z56" s="562"/>
      <c r="AA56" s="466">
        <f t="shared" si="4"/>
        <v>36</v>
      </c>
    </row>
    <row r="57" spans="1:27" x14ac:dyDescent="0.25">
      <c r="A57" s="139" t="str">
        <f t="shared" ca="1" si="3"/>
        <v>KW6 / 37</v>
      </c>
      <c r="B57" s="136" t="str">
        <f ca="1">OFFSET(Sprachen!A411,0,'Allg. Informationen'!$B$4-1,1,1)</f>
        <v>Erlös EV/KEV Jahr</v>
      </c>
      <c r="C57" s="100" t="s">
        <v>24</v>
      </c>
      <c r="D57" s="649">
        <f>SUMIF(H50:Q50,"Ja",H57:Q57)+SUMIF(H50:Q50,"Oui",H57:Q57)+SUMIF(H50:Q50,"Si",H57:Q57)</f>
        <v>0</v>
      </c>
      <c r="E57" s="360"/>
      <c r="F57" s="360"/>
      <c r="G57" s="360"/>
      <c r="H57" s="207"/>
      <c r="I57" s="207"/>
      <c r="J57" s="207"/>
      <c r="K57" s="207"/>
      <c r="L57" s="207"/>
      <c r="M57" s="207"/>
      <c r="N57" s="207"/>
      <c r="O57" s="207"/>
      <c r="P57" s="207"/>
      <c r="Q57" s="207"/>
      <c r="R57" s="859"/>
      <c r="S57" s="860"/>
      <c r="T57" s="828"/>
      <c r="U57" s="829"/>
      <c r="V57" s="541"/>
      <c r="W57" s="297"/>
      <c r="X57" s="541" t="s">
        <v>185</v>
      </c>
      <c r="Y57" s="565" t="s">
        <v>185</v>
      </c>
      <c r="Z57" s="562"/>
      <c r="AA57" s="466">
        <f t="shared" si="4"/>
        <v>37</v>
      </c>
    </row>
    <row r="58" spans="1:27" ht="26.4" x14ac:dyDescent="0.25">
      <c r="A58" s="139" t="str">
        <f t="shared" ca="1" si="3"/>
        <v>KW6 / 39</v>
      </c>
      <c r="B58" s="136" t="str">
        <f ca="1">OFFSET(Sprachen!A412,0,'Allg. Informationen'!$B$4-1,1,1)</f>
        <v>Erlös aus Entschädigungen Sanierungen nach Gewässerschutzgesetz</v>
      </c>
      <c r="C58" s="157" t="s">
        <v>24</v>
      </c>
      <c r="D58" s="649">
        <f>SUMIF($H$50:$Q$50,"Ja",H58:Q58)+SUMIF($H$50:$Q$50,"Oui",H58:Q58)+SUMIF($H$50:$Q$50,"Si",H58:Q58)</f>
        <v>0</v>
      </c>
      <c r="E58" s="360"/>
      <c r="F58" s="360"/>
      <c r="G58" s="360"/>
      <c r="H58" s="207"/>
      <c r="I58" s="207"/>
      <c r="J58" s="207"/>
      <c r="K58" s="207"/>
      <c r="L58" s="207"/>
      <c r="M58" s="207"/>
      <c r="N58" s="207"/>
      <c r="O58" s="207"/>
      <c r="P58" s="207"/>
      <c r="Q58" s="207"/>
      <c r="R58" s="813"/>
      <c r="S58" s="814"/>
      <c r="T58" s="828"/>
      <c r="U58" s="829"/>
      <c r="V58" s="541"/>
      <c r="W58" s="297"/>
      <c r="X58" s="541" t="s">
        <v>185</v>
      </c>
      <c r="Y58" s="565" t="s">
        <v>185</v>
      </c>
      <c r="Z58" s="562"/>
      <c r="AA58" s="466">
        <v>39</v>
      </c>
    </row>
    <row r="59" spans="1:27" ht="26.4" x14ac:dyDescent="0.25">
      <c r="A59" s="139" t="str">
        <f t="shared" ca="1" si="3"/>
        <v>KW6 / 41</v>
      </c>
      <c r="B59" s="136" t="str">
        <f ca="1">OFFSET(Sprachen!A413,0,'Allg. Informationen'!$B$4-1,1,1)</f>
        <v>Erlös aus weiterer Förderung der öffentlichen Hand</v>
      </c>
      <c r="C59" s="157" t="s">
        <v>24</v>
      </c>
      <c r="D59" s="649">
        <f>SUMIF(H50:Q50,"Ja",H59:Q59)+SUMIF(H50:Q50,"Qui",H59:Q59)+SUMIF(H50:Q50,"Si",H59:Q59)</f>
        <v>0</v>
      </c>
      <c r="E59" s="360"/>
      <c r="F59" s="360"/>
      <c r="G59" s="360"/>
      <c r="H59" s="207"/>
      <c r="I59" s="207"/>
      <c r="J59" s="207"/>
      <c r="K59" s="207"/>
      <c r="L59" s="207"/>
      <c r="M59" s="207"/>
      <c r="N59" s="207"/>
      <c r="O59" s="207"/>
      <c r="P59" s="207"/>
      <c r="Q59" s="207"/>
      <c r="R59" s="813"/>
      <c r="S59" s="814"/>
      <c r="T59" s="828"/>
      <c r="U59" s="829"/>
      <c r="V59" s="541"/>
      <c r="W59" s="297"/>
      <c r="X59" s="541" t="s">
        <v>185</v>
      </c>
      <c r="Y59" s="152"/>
      <c r="Z59" s="562"/>
      <c r="AA59" s="466">
        <v>41</v>
      </c>
    </row>
    <row r="60" spans="1:27" ht="15.6" x14ac:dyDescent="0.3">
      <c r="A60" s="146"/>
      <c r="B60" s="147"/>
      <c r="C60" s="147"/>
      <c r="D60" s="147"/>
      <c r="E60" s="147"/>
      <c r="F60" s="147"/>
      <c r="G60" s="147"/>
      <c r="H60" s="147"/>
      <c r="I60" s="147"/>
      <c r="J60" s="147"/>
      <c r="K60" s="147"/>
      <c r="L60" s="147"/>
      <c r="M60" s="147"/>
      <c r="N60" s="147"/>
      <c r="O60" s="147"/>
      <c r="P60" s="147"/>
      <c r="Q60" s="147"/>
      <c r="R60" s="147"/>
      <c r="S60" s="147"/>
      <c r="T60" s="147"/>
      <c r="U60" s="147"/>
      <c r="V60" s="147"/>
      <c r="W60" s="561"/>
      <c r="X60" s="147"/>
      <c r="Y60" s="147"/>
      <c r="Z60" s="562"/>
    </row>
    <row r="61" spans="1:27" ht="26.4" x14ac:dyDescent="0.25">
      <c r="A61" s="158" t="str">
        <f ca="1">OFFSET(Sprachen!A414,0,'Allg. Informationen'!$B$4-1,1,1)</f>
        <v>B. Angaben zu den Gestehungskosten</v>
      </c>
      <c r="B61" s="158"/>
      <c r="C61" s="159"/>
      <c r="D61" s="160"/>
      <c r="E61" s="361"/>
      <c r="F61" s="361"/>
      <c r="G61" s="361"/>
      <c r="H61" s="866" t="str">
        <f ca="1">R47</f>
        <v>Anmerkungen BFE</v>
      </c>
      <c r="I61" s="866"/>
      <c r="J61" s="866"/>
      <c r="K61" s="866"/>
      <c r="L61" s="866"/>
      <c r="M61" s="809" t="str">
        <f ca="1">T47</f>
        <v>Bemerkungen Gesuchsteller</v>
      </c>
      <c r="N61" s="810"/>
      <c r="O61" s="810"/>
      <c r="P61" s="810"/>
      <c r="Q61" s="810"/>
      <c r="R61" s="810"/>
      <c r="S61" s="810"/>
      <c r="T61" s="810"/>
      <c r="U61" s="811"/>
      <c r="V61" s="450" t="str">
        <f ca="1">V47</f>
        <v>Prüfung auf Plausibilität</v>
      </c>
      <c r="W61" s="450" t="str">
        <f t="shared" ref="W61:Y61" ca="1" si="6">W47</f>
        <v>Bemerkungen Plausibilität</v>
      </c>
      <c r="X61" s="450" t="str">
        <f t="shared" ca="1" si="6"/>
        <v>Materielle Prüfung</v>
      </c>
      <c r="Y61" s="450" t="str">
        <f t="shared" ca="1" si="6"/>
        <v>Bemerkungen Materielle Prüfung</v>
      </c>
    </row>
    <row r="62" spans="1:27" ht="27.75" customHeight="1" x14ac:dyDescent="0.25">
      <c r="A62" s="139"/>
      <c r="B62" s="161" t="str">
        <f ca="1">OFFSET(Sprachen!A415,0,'Allg. Informationen'!$B$4-1,1,1)</f>
        <v>B 1. Betriebserträge und -kosten</v>
      </c>
      <c r="C62" s="100"/>
      <c r="D62" s="100"/>
      <c r="E62" s="362"/>
      <c r="F62" s="362"/>
      <c r="G62" s="362"/>
      <c r="H62" s="808"/>
      <c r="I62" s="808"/>
      <c r="J62" s="808"/>
      <c r="K62" s="808"/>
      <c r="L62" s="808"/>
      <c r="M62" s="812"/>
      <c r="N62" s="812"/>
      <c r="O62" s="812"/>
      <c r="P62" s="812"/>
      <c r="Q62" s="812"/>
      <c r="R62" s="812"/>
      <c r="S62" s="812"/>
      <c r="T62" s="812"/>
      <c r="U62" s="812"/>
      <c r="V62" s="541"/>
      <c r="W62" s="297"/>
      <c r="X62" s="541" t="s">
        <v>185</v>
      </c>
      <c r="Y62" s="551" t="s">
        <v>185</v>
      </c>
    </row>
    <row r="63" spans="1:27" ht="26.4" x14ac:dyDescent="0.25">
      <c r="A63" s="139" t="str">
        <f t="shared" ref="A63:A72" ca="1" si="7">CONCATENATE($A$2," / ",AA63)</f>
        <v>KW6 / 42</v>
      </c>
      <c r="B63" s="136" t="str">
        <f ca="1">OFFSET(Sprachen!A416,0,'Allg. Informationen'!$B$4-1,1,1)</f>
        <v>Summe Förderungen/Vergütungen der öffentlichen Hand</v>
      </c>
      <c r="C63" s="100"/>
      <c r="D63" s="634">
        <f>D59+D57</f>
        <v>0</v>
      </c>
      <c r="E63" s="633"/>
      <c r="F63" s="633"/>
      <c r="G63" s="633"/>
      <c r="H63" s="815"/>
      <c r="I63" s="816"/>
      <c r="J63" s="816"/>
      <c r="K63" s="816"/>
      <c r="L63" s="817"/>
      <c r="M63" s="818"/>
      <c r="N63" s="819"/>
      <c r="O63" s="819"/>
      <c r="P63" s="819"/>
      <c r="Q63" s="819"/>
      <c r="R63" s="819"/>
      <c r="S63" s="819"/>
      <c r="T63" s="819"/>
      <c r="U63" s="820"/>
      <c r="V63" s="541"/>
      <c r="W63" s="297"/>
      <c r="X63" s="541" t="s">
        <v>185</v>
      </c>
      <c r="Y63" s="551" t="s">
        <v>185</v>
      </c>
      <c r="AA63" s="466">
        <v>42</v>
      </c>
    </row>
    <row r="64" spans="1:27" ht="33" customHeight="1" x14ac:dyDescent="0.25">
      <c r="A64" s="139" t="str">
        <f t="shared" ca="1" si="7"/>
        <v>KW6 / 43</v>
      </c>
      <c r="B64" s="136" t="str">
        <f ca="1">OFFSET(Sprachen!A417,0,'Allg. Informationen'!$B$4-1,1,1)</f>
        <v>Übriger Betriebsertrag (ohne Förderungen)</v>
      </c>
      <c r="C64" s="673" t="s">
        <v>24</v>
      </c>
      <c r="D64" s="196"/>
      <c r="E64" s="363"/>
      <c r="F64" s="363"/>
      <c r="G64" s="363"/>
      <c r="H64" s="893" t="str">
        <f ca="1">CONCATENATE(OFFSET(Sprachen!A495,0,'Allg. Informationen'!$B$4-1,1,1)," 5.",A2,".7")</f>
        <v>Gemäss Richtlinie des BFE zu anrechenbaren Betriebs- und Kapitalkosten. Bei abweichenden Angaben zum Geschäftsbericht ist das folgende Anhangsformular auszufüllen: 5.KW6.7</v>
      </c>
      <c r="I64" s="894"/>
      <c r="J64" s="894"/>
      <c r="K64" s="894"/>
      <c r="L64" s="895"/>
      <c r="M64" s="812"/>
      <c r="N64" s="812"/>
      <c r="O64" s="812"/>
      <c r="P64" s="812"/>
      <c r="Q64" s="812"/>
      <c r="R64" s="812"/>
      <c r="S64" s="812"/>
      <c r="T64" s="812"/>
      <c r="U64" s="812"/>
      <c r="V64" s="541"/>
      <c r="W64" s="297"/>
      <c r="X64" s="541" t="s">
        <v>185</v>
      </c>
      <c r="Y64" s="551" t="s">
        <v>185</v>
      </c>
      <c r="AA64" s="466">
        <v>43</v>
      </c>
    </row>
    <row r="65" spans="1:27" x14ac:dyDescent="0.25">
      <c r="A65" s="139" t="str">
        <f t="shared" ca="1" si="7"/>
        <v>KW6 / 44</v>
      </c>
      <c r="B65" s="136" t="str">
        <f ca="1">OFFSET(Sprachen!A418,0,'Allg. Informationen'!$B$4-1,1,1)</f>
        <v>Aktivierte Eigenleistungen</v>
      </c>
      <c r="C65" s="673" t="s">
        <v>24</v>
      </c>
      <c r="D65" s="196"/>
      <c r="E65" s="364"/>
      <c r="F65" s="364"/>
      <c r="G65" s="364"/>
      <c r="H65" s="893"/>
      <c r="I65" s="894"/>
      <c r="J65" s="894"/>
      <c r="K65" s="894"/>
      <c r="L65" s="895"/>
      <c r="M65" s="812"/>
      <c r="N65" s="812"/>
      <c r="O65" s="812"/>
      <c r="P65" s="812"/>
      <c r="Q65" s="812"/>
      <c r="R65" s="812"/>
      <c r="S65" s="812"/>
      <c r="T65" s="812"/>
      <c r="U65" s="812"/>
      <c r="V65" s="541"/>
      <c r="W65" s="297"/>
      <c r="X65" s="541" t="s">
        <v>185</v>
      </c>
      <c r="Y65" s="551" t="s">
        <v>185</v>
      </c>
      <c r="AA65" s="466">
        <f t="shared" ref="AA65:AA72" si="8">AA64+1</f>
        <v>44</v>
      </c>
    </row>
    <row r="66" spans="1:27" x14ac:dyDescent="0.25">
      <c r="A66" s="139" t="str">
        <f t="shared" ca="1" si="7"/>
        <v>KW6 / 45</v>
      </c>
      <c r="B66" s="136" t="str">
        <f ca="1">OFFSET(Sprachen!A419,0,'Allg. Informationen'!$B$4-1,1,1)</f>
        <v>Pumpenergie</v>
      </c>
      <c r="C66" s="673" t="s">
        <v>8</v>
      </c>
      <c r="D66" s="644">
        <f ca="1">IFERROR(IF($D$5="Nein/Non/No","-",INDIRECT(CONCATENATE(E_prod_Eingabe!$A$2,"!")&amp;CONCATENATE(MID("CDEFGHIJKLMNOPQRSTUVWXYZ",HLOOKUP($A$2,E_prod_Eingabe!$C$5:$AS$6,2,FALSE),1),"55"))),"")</f>
        <v>0</v>
      </c>
      <c r="E66" s="353"/>
      <c r="F66" s="353"/>
      <c r="G66" s="353"/>
      <c r="H66" s="893"/>
      <c r="I66" s="894"/>
      <c r="J66" s="894"/>
      <c r="K66" s="894"/>
      <c r="L66" s="895"/>
      <c r="M66" s="812"/>
      <c r="N66" s="812"/>
      <c r="O66" s="812"/>
      <c r="P66" s="812"/>
      <c r="Q66" s="812"/>
      <c r="R66" s="812"/>
      <c r="S66" s="812"/>
      <c r="T66" s="812"/>
      <c r="U66" s="812"/>
      <c r="V66" s="541"/>
      <c r="W66" s="297"/>
      <c r="X66" s="541" t="s">
        <v>185</v>
      </c>
      <c r="Y66" s="551" t="s">
        <v>185</v>
      </c>
      <c r="AA66" s="466">
        <f t="shared" si="8"/>
        <v>45</v>
      </c>
    </row>
    <row r="67" spans="1:27" ht="26.4" x14ac:dyDescent="0.25">
      <c r="A67" s="139" t="str">
        <f t="shared" ca="1" si="7"/>
        <v>KW6 / 46</v>
      </c>
      <c r="B67" s="136" t="str">
        <f ca="1">OFFSET(Sprachen!A420,0,'Allg. Informationen'!$B$4-1,1,1)</f>
        <v>Spezif. Kosten Pumpenergie zu Marktpreisen</v>
      </c>
      <c r="C67" s="673" t="s">
        <v>39</v>
      </c>
      <c r="D67" s="645" t="str">
        <f ca="1">IFERROR(D68*100/(D66*1000000),"")</f>
        <v/>
      </c>
      <c r="E67" s="365"/>
      <c r="F67" s="365"/>
      <c r="G67" s="365"/>
      <c r="H67" s="893"/>
      <c r="I67" s="894"/>
      <c r="J67" s="894"/>
      <c r="K67" s="894"/>
      <c r="L67" s="895"/>
      <c r="M67" s="812"/>
      <c r="N67" s="812"/>
      <c r="O67" s="812"/>
      <c r="P67" s="812"/>
      <c r="Q67" s="812"/>
      <c r="R67" s="812"/>
      <c r="S67" s="812"/>
      <c r="T67" s="812"/>
      <c r="U67" s="812"/>
      <c r="V67" s="541"/>
      <c r="W67" s="297"/>
      <c r="X67" s="541" t="s">
        <v>185</v>
      </c>
      <c r="Y67" s="551" t="s">
        <v>185</v>
      </c>
      <c r="AA67" s="466">
        <f t="shared" si="8"/>
        <v>46</v>
      </c>
    </row>
    <row r="68" spans="1:27" ht="26.4" x14ac:dyDescent="0.25">
      <c r="A68" s="139" t="str">
        <f t="shared" ca="1" si="7"/>
        <v>KW6 / 47</v>
      </c>
      <c r="B68" s="136" t="str">
        <f ca="1">OFFSET(Sprachen!A421,0,'Allg. Informationen'!$B$4-1,1,1)</f>
        <v>Pumpenergie zu Marktpreisen</v>
      </c>
      <c r="C68" s="673" t="s">
        <v>24</v>
      </c>
      <c r="D68" s="644">
        <f ca="1">IFERROR(IF($D$5="Nein/Non/No","-",INDIRECT(CONCATENATE(E_prod_Eingabe!$A$2,"!")&amp;CONCATENATE(MID("CDEFGHIJKLMNOPQRSTUVWXYZ",HLOOKUP($A$2,E_prod_Eingabe!$C$5:$AS$6,2,FALSE),1),"67"))),"")</f>
        <v>0</v>
      </c>
      <c r="E68" s="366"/>
      <c r="F68" s="366"/>
      <c r="G68" s="366"/>
      <c r="H68" s="893"/>
      <c r="I68" s="894"/>
      <c r="J68" s="894"/>
      <c r="K68" s="894"/>
      <c r="L68" s="895"/>
      <c r="M68" s="812"/>
      <c r="N68" s="812"/>
      <c r="O68" s="812"/>
      <c r="P68" s="812"/>
      <c r="Q68" s="812"/>
      <c r="R68" s="812"/>
      <c r="S68" s="812"/>
      <c r="T68" s="812"/>
      <c r="U68" s="812"/>
      <c r="V68" s="541"/>
      <c r="W68" s="297"/>
      <c r="X68" s="541" t="s">
        <v>185</v>
      </c>
      <c r="Y68" s="551" t="s">
        <v>185</v>
      </c>
      <c r="AA68" s="466">
        <f t="shared" si="8"/>
        <v>47</v>
      </c>
    </row>
    <row r="69" spans="1:27" x14ac:dyDescent="0.25">
      <c r="A69" s="139" t="str">
        <f t="shared" ca="1" si="7"/>
        <v>KW6 / 48</v>
      </c>
      <c r="B69" s="136" t="str">
        <f ca="1">OFFSET(Sprachen!A422,0,'Allg. Informationen'!$B$4-1,1,1)</f>
        <v>Energieaufwand</v>
      </c>
      <c r="C69" s="673" t="s">
        <v>24</v>
      </c>
      <c r="D69" s="196"/>
      <c r="E69" s="364"/>
      <c r="F69" s="364"/>
      <c r="G69" s="364"/>
      <c r="H69" s="893"/>
      <c r="I69" s="894"/>
      <c r="J69" s="894"/>
      <c r="K69" s="894"/>
      <c r="L69" s="895"/>
      <c r="M69" s="812"/>
      <c r="N69" s="812"/>
      <c r="O69" s="812"/>
      <c r="P69" s="812"/>
      <c r="Q69" s="812"/>
      <c r="R69" s="812"/>
      <c r="S69" s="812"/>
      <c r="T69" s="812"/>
      <c r="U69" s="812"/>
      <c r="V69" s="541"/>
      <c r="W69" s="297"/>
      <c r="X69" s="541" t="s">
        <v>185</v>
      </c>
      <c r="Y69" s="551" t="s">
        <v>185</v>
      </c>
      <c r="AA69" s="466">
        <f t="shared" si="8"/>
        <v>48</v>
      </c>
    </row>
    <row r="70" spans="1:27" x14ac:dyDescent="0.25">
      <c r="A70" s="139" t="str">
        <f t="shared" ca="1" si="7"/>
        <v>KW6 / 49</v>
      </c>
      <c r="B70" s="136" t="str">
        <f ca="1">OFFSET(Sprachen!A423,0,'Allg. Informationen'!$B$4-1,1,1)</f>
        <v>Netznutzungsaufwand</v>
      </c>
      <c r="C70" s="673" t="s">
        <v>24</v>
      </c>
      <c r="D70" s="196"/>
      <c r="E70" s="364"/>
      <c r="F70" s="364"/>
      <c r="G70" s="364"/>
      <c r="H70" s="893"/>
      <c r="I70" s="894"/>
      <c r="J70" s="894"/>
      <c r="K70" s="894"/>
      <c r="L70" s="895"/>
      <c r="M70" s="812"/>
      <c r="N70" s="812"/>
      <c r="O70" s="812"/>
      <c r="P70" s="812"/>
      <c r="Q70" s="812"/>
      <c r="R70" s="812"/>
      <c r="S70" s="812"/>
      <c r="T70" s="812"/>
      <c r="U70" s="812"/>
      <c r="V70" s="541"/>
      <c r="W70" s="297"/>
      <c r="X70" s="541" t="s">
        <v>185</v>
      </c>
      <c r="Y70" s="551" t="s">
        <v>185</v>
      </c>
      <c r="AA70" s="466">
        <f t="shared" si="8"/>
        <v>49</v>
      </c>
    </row>
    <row r="71" spans="1:27" x14ac:dyDescent="0.25">
      <c r="A71" s="139" t="str">
        <f t="shared" ca="1" si="7"/>
        <v>KW6 / 50</v>
      </c>
      <c r="B71" s="136" t="str">
        <f ca="1">OFFSET(Sprachen!A424,0,'Allg. Informationen'!$B$4-1,1,1)</f>
        <v>Material und Fremdleistungen</v>
      </c>
      <c r="C71" s="673" t="s">
        <v>24</v>
      </c>
      <c r="D71" s="196"/>
      <c r="E71" s="364"/>
      <c r="F71" s="364"/>
      <c r="G71" s="364"/>
      <c r="H71" s="893"/>
      <c r="I71" s="894"/>
      <c r="J71" s="894"/>
      <c r="K71" s="894"/>
      <c r="L71" s="895"/>
      <c r="M71" s="812"/>
      <c r="N71" s="812"/>
      <c r="O71" s="812"/>
      <c r="P71" s="812"/>
      <c r="Q71" s="812"/>
      <c r="R71" s="812"/>
      <c r="S71" s="812"/>
      <c r="T71" s="812"/>
      <c r="U71" s="812"/>
      <c r="V71" s="541"/>
      <c r="W71" s="297"/>
      <c r="X71" s="541" t="s">
        <v>185</v>
      </c>
      <c r="Y71" s="551" t="s">
        <v>185</v>
      </c>
      <c r="AA71" s="466">
        <f t="shared" si="8"/>
        <v>50</v>
      </c>
    </row>
    <row r="72" spans="1:27" x14ac:dyDescent="0.25">
      <c r="A72" s="139" t="str">
        <f t="shared" ca="1" si="7"/>
        <v>KW6 / 51</v>
      </c>
      <c r="B72" s="136" t="str">
        <f ca="1">OFFSET(Sprachen!A425,0,'Allg. Informationen'!$B$4-1,1,1)</f>
        <v>Personalaufwand</v>
      </c>
      <c r="C72" s="673" t="s">
        <v>24</v>
      </c>
      <c r="D72" s="196"/>
      <c r="E72" s="367"/>
      <c r="F72" s="367"/>
      <c r="G72" s="367"/>
      <c r="H72" s="893"/>
      <c r="I72" s="894"/>
      <c r="J72" s="894"/>
      <c r="K72" s="894"/>
      <c r="L72" s="895"/>
      <c r="M72" s="812"/>
      <c r="N72" s="812"/>
      <c r="O72" s="812"/>
      <c r="P72" s="812"/>
      <c r="Q72" s="812"/>
      <c r="R72" s="812"/>
      <c r="S72" s="812"/>
      <c r="T72" s="812"/>
      <c r="U72" s="812"/>
      <c r="V72" s="541"/>
      <c r="W72" s="297"/>
      <c r="X72" s="541" t="s">
        <v>185</v>
      </c>
      <c r="Y72" s="551" t="s">
        <v>185</v>
      </c>
      <c r="AA72" s="466">
        <f t="shared" si="8"/>
        <v>51</v>
      </c>
    </row>
    <row r="73" spans="1:27" x14ac:dyDescent="0.25">
      <c r="A73" s="139" t="str">
        <f ca="1">CONCATENATE($A$2," / ",AA73)</f>
        <v>KW6 / 52</v>
      </c>
      <c r="B73" s="136" t="str">
        <f ca="1">OFFSET(Sprachen!A426,0,'Allg. Informationen'!$B$4-1,1,1)</f>
        <v>übriger Betriebsaufwand (inkl. HKN)</v>
      </c>
      <c r="C73" s="673" t="s">
        <v>24</v>
      </c>
      <c r="D73" s="196"/>
      <c r="E73" s="368"/>
      <c r="F73" s="368"/>
      <c r="G73" s="368"/>
      <c r="H73" s="896"/>
      <c r="I73" s="897"/>
      <c r="J73" s="897"/>
      <c r="K73" s="897"/>
      <c r="L73" s="898"/>
      <c r="M73" s="812"/>
      <c r="N73" s="812"/>
      <c r="O73" s="812"/>
      <c r="P73" s="812"/>
      <c r="Q73" s="812"/>
      <c r="R73" s="812"/>
      <c r="S73" s="812"/>
      <c r="T73" s="812"/>
      <c r="U73" s="812"/>
      <c r="V73" s="541"/>
      <c r="W73" s="297"/>
      <c r="X73" s="541" t="s">
        <v>185</v>
      </c>
      <c r="Y73" s="551" t="s">
        <v>185</v>
      </c>
      <c r="AA73" s="466">
        <f>AA72+1</f>
        <v>52</v>
      </c>
    </row>
    <row r="74" spans="1:27" x14ac:dyDescent="0.25">
      <c r="A74" s="139" t="str">
        <f ca="1">CONCATENATE($A$2," / ",AA74)</f>
        <v>KW6 / 54</v>
      </c>
      <c r="B74" s="136" t="str">
        <f ca="1">OFFSET(Sprachen!A427,0,'Allg. Informationen'!$B$4-1,1,1)</f>
        <v>Total Betriebskosten</v>
      </c>
      <c r="C74" s="673" t="s">
        <v>24</v>
      </c>
      <c r="D74" s="643">
        <f ca="1">SUM(D68:D73)-SUM(D63:G65)</f>
        <v>0</v>
      </c>
      <c r="E74" s="369"/>
      <c r="F74" s="369"/>
      <c r="G74" s="369"/>
      <c r="H74" s="853" t="s">
        <v>613</v>
      </c>
      <c r="I74" s="853"/>
      <c r="J74" s="853"/>
      <c r="K74" s="853"/>
      <c r="L74" s="854"/>
      <c r="M74" s="883"/>
      <c r="N74" s="883"/>
      <c r="O74" s="883"/>
      <c r="P74" s="883"/>
      <c r="Q74" s="883"/>
      <c r="R74" s="883"/>
      <c r="S74" s="883"/>
      <c r="T74" s="883"/>
      <c r="U74" s="883"/>
      <c r="V74" s="541"/>
      <c r="W74" s="297"/>
      <c r="X74" s="541" t="s">
        <v>185</v>
      </c>
      <c r="Y74" s="551" t="s">
        <v>442</v>
      </c>
      <c r="AA74" s="568">
        <f>AA73+2</f>
        <v>54</v>
      </c>
    </row>
    <row r="75" spans="1:27" ht="15.6" x14ac:dyDescent="0.3">
      <c r="A75" s="146"/>
      <c r="B75" s="147"/>
      <c r="C75" s="147"/>
      <c r="D75" s="147"/>
      <c r="E75" s="147"/>
      <c r="F75" s="147"/>
      <c r="G75" s="147"/>
      <c r="H75" s="147"/>
      <c r="I75" s="147"/>
      <c r="J75" s="147"/>
      <c r="K75" s="147"/>
      <c r="L75" s="147"/>
      <c r="M75" s="147"/>
      <c r="N75" s="147"/>
      <c r="O75" s="147"/>
      <c r="P75" s="147"/>
      <c r="Q75" s="147"/>
      <c r="R75" s="147"/>
      <c r="S75" s="147"/>
      <c r="T75" s="147"/>
      <c r="U75" s="147"/>
      <c r="V75" s="147"/>
      <c r="W75" s="561"/>
      <c r="X75" s="147"/>
      <c r="Y75" s="147"/>
    </row>
    <row r="76" spans="1:27" ht="26.4" x14ac:dyDescent="0.25">
      <c r="A76" s="164"/>
      <c r="B76" s="165" t="str">
        <f ca="1">OFFSET(Sprachen!A428,0,'Allg. Informationen'!$B$4-1,1,1)</f>
        <v>B2. Kapitalkosten</v>
      </c>
      <c r="C76" s="159"/>
      <c r="D76" s="678">
        <v>2022</v>
      </c>
      <c r="E76" s="637"/>
      <c r="F76" s="637"/>
      <c r="G76" s="637"/>
      <c r="H76" s="678">
        <v>2022</v>
      </c>
      <c r="I76" s="678">
        <v>2021</v>
      </c>
      <c r="J76" s="678">
        <v>2020</v>
      </c>
      <c r="K76" s="678">
        <v>2019</v>
      </c>
      <c r="L76" s="838" t="str">
        <f ca="1">H61</f>
        <v>Anmerkungen BFE</v>
      </c>
      <c r="M76" s="839"/>
      <c r="N76" s="839"/>
      <c r="O76" s="839"/>
      <c r="P76" s="840"/>
      <c r="Q76" s="880" t="str">
        <f ca="1">M61</f>
        <v>Bemerkungen Gesuchsteller</v>
      </c>
      <c r="R76" s="881"/>
      <c r="S76" s="881"/>
      <c r="T76" s="881"/>
      <c r="U76" s="882"/>
      <c r="V76" s="450" t="str">
        <f ca="1">V61</f>
        <v>Prüfung auf Plausibilität</v>
      </c>
      <c r="W76" s="450" t="str">
        <f t="shared" ref="W76:Y76" ca="1" si="9">W61</f>
        <v>Bemerkungen Plausibilität</v>
      </c>
      <c r="X76" s="450" t="str">
        <f t="shared" ca="1" si="9"/>
        <v>Materielle Prüfung</v>
      </c>
      <c r="Y76" s="450" t="str">
        <f t="shared" ca="1" si="9"/>
        <v>Bemerkungen Materielle Prüfung</v>
      </c>
    </row>
    <row r="77" spans="1:27" ht="39" customHeight="1" x14ac:dyDescent="0.25">
      <c r="A77" s="139" t="str">
        <f t="shared" ref="A77:A87" ca="1" si="10">CONCATENATE($A$2," / ",AA77)</f>
        <v>KW6 / 55</v>
      </c>
      <c r="B77" s="136" t="str">
        <f ca="1">OFFSET(Sprachen!A429,0,'Allg. Informationen'!$B$4-1,1,1)</f>
        <v>Abschreibungsmethodik</v>
      </c>
      <c r="C77" s="100"/>
      <c r="D77" s="569"/>
      <c r="E77" s="570"/>
      <c r="F77" s="570"/>
      <c r="G77" s="570"/>
      <c r="H77" s="197"/>
      <c r="I77" s="197"/>
      <c r="J77" s="197"/>
      <c r="K77" s="197"/>
      <c r="L77" s="701" t="str">
        <f ca="1">CONCATENATE(OFFSET(Sprachen!A496,0,'Allg. Informationen'!$B$4-1,1,1)," 5.",$A$2,".7")</f>
        <v>Für alle Kostenarten jeweils positive Werte eingeben. Die Vorzeichen werden in der Summenformel korrigiert. Negative Werte bedeuten negative Erträge respektive negative Aufwände. Bei abweichenden Angaben zum Geschäftsbericht ist das folgende Anhangsformular  auszufüllen:  5.KW6.7</v>
      </c>
      <c r="M77" s="702"/>
      <c r="N77" s="702"/>
      <c r="O77" s="702"/>
      <c r="P77" s="703"/>
      <c r="Q77" s="812"/>
      <c r="R77" s="812"/>
      <c r="S77" s="812"/>
      <c r="T77" s="812"/>
      <c r="U77" s="812"/>
      <c r="V77" s="541"/>
      <c r="W77" s="297"/>
      <c r="X77" s="541" t="s">
        <v>185</v>
      </c>
      <c r="Y77" s="162"/>
      <c r="AA77" s="466">
        <f>AA74+1</f>
        <v>55</v>
      </c>
    </row>
    <row r="78" spans="1:27" ht="22.5" customHeight="1" x14ac:dyDescent="0.25">
      <c r="A78" s="139" t="str">
        <f t="shared" ca="1" si="10"/>
        <v>KW6 / 56</v>
      </c>
      <c r="B78" s="136" t="str">
        <f ca="1">OFFSET(Sprachen!A430,0,'Allg. Informationen'!$B$4-1,1,1)</f>
        <v>Ordentliche Abschreibungen</v>
      </c>
      <c r="C78" s="100" t="s">
        <v>24</v>
      </c>
      <c r="D78" s="198"/>
      <c r="E78" s="370"/>
      <c r="F78" s="370"/>
      <c r="G78" s="370"/>
      <c r="H78" s="198"/>
      <c r="I78" s="198"/>
      <c r="J78" s="198"/>
      <c r="K78" s="198"/>
      <c r="L78" s="704"/>
      <c r="M78" s="705"/>
      <c r="N78" s="705"/>
      <c r="O78" s="705"/>
      <c r="P78" s="706"/>
      <c r="Q78" s="812"/>
      <c r="R78" s="812"/>
      <c r="S78" s="812"/>
      <c r="T78" s="812"/>
      <c r="U78" s="812"/>
      <c r="V78" s="541"/>
      <c r="W78" s="297"/>
      <c r="X78" s="541" t="s">
        <v>185</v>
      </c>
      <c r="Y78" s="162"/>
      <c r="AA78" s="466">
        <f>AA77+1</f>
        <v>56</v>
      </c>
    </row>
    <row r="79" spans="1:27" ht="22.5" customHeight="1" x14ac:dyDescent="0.25">
      <c r="A79" s="139" t="str">
        <f t="shared" ca="1" si="10"/>
        <v>KW6 / 57</v>
      </c>
      <c r="B79" s="136" t="str">
        <f ca="1">OFFSET(Sprachen!A431,0,'Allg. Informationen'!$B$4-1,1,1)</f>
        <v>Ausserordentliche Abschreibungen</v>
      </c>
      <c r="C79" s="100" t="s">
        <v>24</v>
      </c>
      <c r="D79" s="196"/>
      <c r="E79" s="364"/>
      <c r="F79" s="364"/>
      <c r="G79" s="364"/>
      <c r="H79" s="199"/>
      <c r="I79" s="199"/>
      <c r="J79" s="199"/>
      <c r="K79" s="199"/>
      <c r="L79" s="704"/>
      <c r="M79" s="705"/>
      <c r="N79" s="705"/>
      <c r="O79" s="705"/>
      <c r="P79" s="706"/>
      <c r="Q79" s="812"/>
      <c r="R79" s="812"/>
      <c r="S79" s="812"/>
      <c r="T79" s="812"/>
      <c r="U79" s="812"/>
      <c r="V79" s="541"/>
      <c r="W79" s="297"/>
      <c r="X79" s="541" t="s">
        <v>185</v>
      </c>
      <c r="Y79" s="162"/>
      <c r="AA79" s="466">
        <f t="shared" ref="AA79:AA87" si="11">AA78+1</f>
        <v>57</v>
      </c>
    </row>
    <row r="80" spans="1:27" ht="26.4" x14ac:dyDescent="0.25">
      <c r="A80" s="139" t="str">
        <f t="shared" ca="1" si="10"/>
        <v>KW6 / 58</v>
      </c>
      <c r="B80" s="136" t="str">
        <f ca="1">OFFSET(Sprachen!A432,0,'Allg. Informationen'!$B$4-1,1,1)</f>
        <v>Anlagenrestwert per 30.09.2023 oder 31.12.2023</v>
      </c>
      <c r="C80" s="100" t="s">
        <v>24</v>
      </c>
      <c r="D80" s="196"/>
      <c r="E80" s="370"/>
      <c r="F80" s="370"/>
      <c r="G80" s="370"/>
      <c r="H80" s="166"/>
      <c r="I80" s="167"/>
      <c r="J80" s="571"/>
      <c r="K80" s="572"/>
      <c r="L80" s="853" t="s">
        <v>613</v>
      </c>
      <c r="M80" s="853"/>
      <c r="N80" s="853"/>
      <c r="O80" s="853"/>
      <c r="P80" s="854"/>
      <c r="Q80" s="812"/>
      <c r="R80" s="812"/>
      <c r="S80" s="812"/>
      <c r="T80" s="812"/>
      <c r="U80" s="812"/>
      <c r="V80" s="541"/>
      <c r="W80" s="297"/>
      <c r="X80" s="541" t="s">
        <v>185</v>
      </c>
      <c r="Y80" s="162"/>
      <c r="AA80" s="466">
        <f t="shared" si="11"/>
        <v>58</v>
      </c>
    </row>
    <row r="81" spans="1:27" ht="31.5" customHeight="1" x14ac:dyDescent="0.25">
      <c r="A81" s="139" t="str">
        <f t="shared" ca="1" si="10"/>
        <v>KW6 / 59</v>
      </c>
      <c r="B81" s="136" t="str">
        <f ca="1">OFFSET(Sprachen!A433,0,'Allg. Informationen'!$B$4-1,1,1)</f>
        <v>Restwert anrechenbare immaterielle Anlagen per 30.09.2023 oder 31.12.2023</v>
      </c>
      <c r="C81" s="100" t="s">
        <v>24</v>
      </c>
      <c r="D81" s="196"/>
      <c r="E81" s="370"/>
      <c r="F81" s="370"/>
      <c r="G81" s="370"/>
      <c r="H81" s="168"/>
      <c r="I81" s="169"/>
      <c r="J81" s="573"/>
      <c r="K81" s="574"/>
      <c r="L81" s="884" t="str">
        <f ca="1">OFFSET(Sprachen!A498,0,'Allg. Informationen'!$B$4-1,1,1)</f>
        <v>Restwert von Konzessionen dürfen berücksichtigt werden.</v>
      </c>
      <c r="M81" s="885"/>
      <c r="N81" s="885"/>
      <c r="O81" s="885"/>
      <c r="P81" s="885"/>
      <c r="Q81" s="812"/>
      <c r="R81" s="812"/>
      <c r="S81" s="812"/>
      <c r="T81" s="812"/>
      <c r="U81" s="812"/>
      <c r="V81" s="541"/>
      <c r="W81" s="297"/>
      <c r="X81" s="541" t="s">
        <v>185</v>
      </c>
      <c r="Y81" s="162"/>
      <c r="AA81" s="466">
        <f t="shared" si="11"/>
        <v>59</v>
      </c>
    </row>
    <row r="82" spans="1:27" ht="26.4" x14ac:dyDescent="0.25">
      <c r="A82" s="139" t="str">
        <f t="shared" ca="1" si="10"/>
        <v>KW6 / 60</v>
      </c>
      <c r="B82" s="136" t="str">
        <f ca="1">OFFSET(Sprachen!A434,0,'Allg. Informationen'!$B$4-1,1,1)</f>
        <v>Umlaufvermögen Kraftwerk</v>
      </c>
      <c r="C82" s="100" t="s">
        <v>24</v>
      </c>
      <c r="D82" s="196"/>
      <c r="E82" s="370"/>
      <c r="F82" s="370"/>
      <c r="G82" s="370"/>
      <c r="H82" s="170"/>
      <c r="I82" s="171"/>
      <c r="J82" s="575"/>
      <c r="K82" s="576"/>
      <c r="L82" s="855"/>
      <c r="M82" s="855"/>
      <c r="N82" s="855"/>
      <c r="O82" s="855"/>
      <c r="P82" s="856"/>
      <c r="Q82" s="812"/>
      <c r="R82" s="812"/>
      <c r="S82" s="812"/>
      <c r="T82" s="812"/>
      <c r="U82" s="812"/>
      <c r="V82" s="541"/>
      <c r="W82" s="297"/>
      <c r="X82" s="541" t="s">
        <v>185</v>
      </c>
      <c r="Y82" s="162"/>
      <c r="AA82" s="466">
        <f t="shared" si="11"/>
        <v>60</v>
      </c>
    </row>
    <row r="83" spans="1:27" ht="33" customHeight="1" x14ac:dyDescent="0.25">
      <c r="A83" s="139" t="str">
        <f t="shared" ca="1" si="10"/>
        <v>KW6 / 61</v>
      </c>
      <c r="B83" s="136" t="str">
        <f ca="1">OFFSET(Sprachen!A435,0,'Allg. Informationen'!$B$4-1,1,1)</f>
        <v>Kurzfristige Verbindlichkeiten Kraftwerk</v>
      </c>
      <c r="C83" s="100" t="s">
        <v>24</v>
      </c>
      <c r="D83" s="196"/>
      <c r="E83" s="370"/>
      <c r="F83" s="370"/>
      <c r="G83" s="370"/>
      <c r="H83" s="707" t="str">
        <f ca="1">OFFSET(Sprachen!A499,0,'Allg. Informationen'!$B$4-1,1,1)</f>
        <v>Anzugeben sind kurzfristige, nicht verzinsliche Darlehen. Kurzfristige verzinsliche Kapitalien (darunter auch langfrisitge Darlehen mit Fälligkeit unter 1 Jahr) müssen nicht angegeben werden. Siehe Richtlinie Punkt 3.2.2.</v>
      </c>
      <c r="I83" s="708"/>
      <c r="J83" s="708"/>
      <c r="K83" s="708"/>
      <c r="L83" s="708"/>
      <c r="M83" s="708"/>
      <c r="N83" s="708"/>
      <c r="O83" s="708"/>
      <c r="P83" s="709"/>
      <c r="Q83" s="812"/>
      <c r="R83" s="812"/>
      <c r="S83" s="812"/>
      <c r="T83" s="812"/>
      <c r="U83" s="812"/>
      <c r="V83" s="541"/>
      <c r="W83" s="297"/>
      <c r="X83" s="541" t="s">
        <v>185</v>
      </c>
      <c r="Y83" s="162"/>
      <c r="AA83" s="466">
        <f t="shared" si="11"/>
        <v>61</v>
      </c>
    </row>
    <row r="84" spans="1:27" ht="32.25" customHeight="1" x14ac:dyDescent="0.25">
      <c r="A84" s="139" t="str">
        <f t="shared" ca="1" si="10"/>
        <v>KW6 / 62</v>
      </c>
      <c r="B84" s="136" t="str">
        <f ca="1">OFFSET(Sprachen!A436,0,'Allg. Informationen'!$B$4-1,1,1)</f>
        <v>Nettoumlaufvermögen Kraftwerk</v>
      </c>
      <c r="C84" s="100" t="s">
        <v>24</v>
      </c>
      <c r="D84" s="642">
        <f>D82-D83</f>
        <v>0</v>
      </c>
      <c r="E84" s="360"/>
      <c r="F84" s="360"/>
      <c r="G84" s="360"/>
      <c r="H84" s="857" t="str">
        <f ca="1">OFFSET(Sprachen!A500,0,'Allg. Informationen'!$B$4-1,1,1)</f>
        <v>Gemäss der Richtlinie Punkt 3.2.2. ist das Nettoumlaufvermögen (Umlaufvermögen minus kurzfristiges, nicht verzinsliches Fremdkapital) für den Betrieb notwendig und kann im Gesuch berücksichtigt werden.</v>
      </c>
      <c r="I84" s="857"/>
      <c r="J84" s="857"/>
      <c r="K84" s="857"/>
      <c r="L84" s="857"/>
      <c r="M84" s="857"/>
      <c r="N84" s="857"/>
      <c r="O84" s="857"/>
      <c r="P84" s="857"/>
      <c r="Q84" s="812"/>
      <c r="R84" s="812"/>
      <c r="S84" s="812"/>
      <c r="T84" s="812"/>
      <c r="U84" s="812"/>
      <c r="V84" s="548"/>
      <c r="W84" s="300"/>
      <c r="X84" s="548"/>
      <c r="Y84" s="400"/>
      <c r="AA84" s="466">
        <f t="shared" si="11"/>
        <v>62</v>
      </c>
    </row>
    <row r="85" spans="1:27" x14ac:dyDescent="0.25">
      <c r="A85" s="139" t="str">
        <f t="shared" ca="1" si="10"/>
        <v>KW6 / 63</v>
      </c>
      <c r="B85" s="136" t="str">
        <f ca="1">OFFSET(Sprachen!A437,0,'Allg. Informationen'!$B$4-1,1,1)</f>
        <v>WACC</v>
      </c>
      <c r="C85" s="100" t="s">
        <v>4</v>
      </c>
      <c r="D85" s="172">
        <v>5.11E-2</v>
      </c>
      <c r="E85" s="371"/>
      <c r="F85" s="371"/>
      <c r="G85" s="371"/>
      <c r="H85" s="813"/>
      <c r="I85" s="878"/>
      <c r="J85" s="878"/>
      <c r="K85" s="878"/>
      <c r="L85" s="878"/>
      <c r="M85" s="878"/>
      <c r="N85" s="878"/>
      <c r="O85" s="878"/>
      <c r="P85" s="814"/>
      <c r="Q85" s="812"/>
      <c r="R85" s="812"/>
      <c r="S85" s="812"/>
      <c r="T85" s="812"/>
      <c r="U85" s="812"/>
      <c r="V85" s="548"/>
      <c r="W85" s="300"/>
      <c r="X85" s="548"/>
      <c r="Y85" s="400"/>
      <c r="AA85" s="466">
        <f t="shared" si="11"/>
        <v>63</v>
      </c>
    </row>
    <row r="86" spans="1:27" x14ac:dyDescent="0.25">
      <c r="A86" s="139" t="str">
        <f t="shared" ca="1" si="10"/>
        <v>KW6 / 64</v>
      </c>
      <c r="B86" s="136" t="str">
        <f ca="1">OFFSET(Sprachen!A438,0,'Allg. Informationen'!$B$4-1,1,1)</f>
        <v>Kalkulatorische Kapitalkosten</v>
      </c>
      <c r="C86" s="100" t="s">
        <v>24</v>
      </c>
      <c r="D86" s="642">
        <f>(D80+D81+D84)*D85</f>
        <v>0</v>
      </c>
      <c r="E86" s="360"/>
      <c r="F86" s="360"/>
      <c r="G86" s="360"/>
      <c r="H86" s="813"/>
      <c r="I86" s="878"/>
      <c r="J86" s="878"/>
      <c r="K86" s="878"/>
      <c r="L86" s="878"/>
      <c r="M86" s="878"/>
      <c r="N86" s="878"/>
      <c r="O86" s="878"/>
      <c r="P86" s="814"/>
      <c r="Q86" s="812"/>
      <c r="R86" s="812"/>
      <c r="S86" s="812"/>
      <c r="T86" s="812"/>
      <c r="U86" s="812"/>
      <c r="V86" s="548"/>
      <c r="W86" s="300"/>
      <c r="X86" s="548"/>
      <c r="Y86" s="400"/>
      <c r="AA86" s="466">
        <f t="shared" si="11"/>
        <v>64</v>
      </c>
    </row>
    <row r="87" spans="1:27" x14ac:dyDescent="0.25">
      <c r="A87" s="139" t="str">
        <f t="shared" ca="1" si="10"/>
        <v>KW6 / 65</v>
      </c>
      <c r="B87" s="136" t="str">
        <f ca="1">OFFSET(Sprachen!A439,0,'Allg. Informationen'!$B$4-1,1,1)</f>
        <v>Anrechenbare Kapitalkosten total</v>
      </c>
      <c r="C87" s="100" t="s">
        <v>24</v>
      </c>
      <c r="D87" s="642">
        <f>D86+D78</f>
        <v>0</v>
      </c>
      <c r="E87" s="360"/>
      <c r="F87" s="360"/>
      <c r="G87" s="360"/>
      <c r="H87" s="813"/>
      <c r="I87" s="878"/>
      <c r="J87" s="878"/>
      <c r="K87" s="878"/>
      <c r="L87" s="878"/>
      <c r="M87" s="878"/>
      <c r="N87" s="878"/>
      <c r="O87" s="878"/>
      <c r="P87" s="814"/>
      <c r="Q87" s="812"/>
      <c r="R87" s="812"/>
      <c r="S87" s="812"/>
      <c r="T87" s="812"/>
      <c r="U87" s="812"/>
      <c r="V87" s="541"/>
      <c r="W87" s="297"/>
      <c r="X87" s="541" t="s">
        <v>185</v>
      </c>
      <c r="Y87" s="551" t="s">
        <v>442</v>
      </c>
      <c r="AA87" s="466">
        <f t="shared" si="11"/>
        <v>65</v>
      </c>
    </row>
    <row r="88" spans="1:27" ht="15.6" x14ac:dyDescent="0.3">
      <c r="A88" s="146"/>
      <c r="B88" s="147"/>
      <c r="C88" s="147"/>
      <c r="D88" s="147"/>
      <c r="E88" s="147"/>
      <c r="F88" s="147"/>
      <c r="G88" s="147"/>
      <c r="H88" s="147"/>
      <c r="I88" s="147"/>
      <c r="J88" s="147"/>
      <c r="K88" s="147"/>
      <c r="L88" s="147"/>
      <c r="M88" s="147"/>
      <c r="N88" s="147"/>
      <c r="O88" s="147"/>
      <c r="P88" s="147"/>
      <c r="Q88" s="147"/>
      <c r="R88" s="147"/>
      <c r="S88" s="147"/>
      <c r="T88" s="147"/>
      <c r="U88" s="147"/>
      <c r="V88" s="147"/>
      <c r="W88" s="561"/>
      <c r="X88" s="147"/>
      <c r="Y88" s="147"/>
    </row>
    <row r="89" spans="1:27" ht="26.4" x14ac:dyDescent="0.25">
      <c r="A89" s="139"/>
      <c r="B89" s="148" t="str">
        <f ca="1">OFFSET(Sprachen!A440,0,'Allg. Informationen'!$B$4-1,1,1)</f>
        <v>B3. Abgaben und Steuern</v>
      </c>
      <c r="C89" s="100"/>
      <c r="D89" s="577"/>
      <c r="E89" s="372"/>
      <c r="F89" s="372"/>
      <c r="G89" s="372"/>
      <c r="H89" s="836" t="str">
        <f ca="1">L76</f>
        <v>Anmerkungen BFE</v>
      </c>
      <c r="I89" s="836"/>
      <c r="J89" s="836"/>
      <c r="K89" s="836"/>
      <c r="L89" s="836"/>
      <c r="M89" s="870" t="str">
        <f ca="1">Q76</f>
        <v>Bemerkungen Gesuchsteller</v>
      </c>
      <c r="N89" s="870"/>
      <c r="O89" s="870"/>
      <c r="P89" s="870"/>
      <c r="Q89" s="870"/>
      <c r="R89" s="870"/>
      <c r="S89" s="870"/>
      <c r="T89" s="870"/>
      <c r="U89" s="870"/>
      <c r="V89" s="450" t="str">
        <f ca="1">V76</f>
        <v>Prüfung auf Plausibilität</v>
      </c>
      <c r="W89" s="450" t="str">
        <f t="shared" ref="W89:Y89" ca="1" si="12">W76</f>
        <v>Bemerkungen Plausibilität</v>
      </c>
      <c r="X89" s="450" t="str">
        <f t="shared" ca="1" si="12"/>
        <v>Materielle Prüfung</v>
      </c>
      <c r="Y89" s="450" t="str">
        <f t="shared" ca="1" si="12"/>
        <v>Bemerkungen Materielle Prüfung</v>
      </c>
    </row>
    <row r="90" spans="1:27" ht="26.4" x14ac:dyDescent="0.25">
      <c r="A90" s="139" t="str">
        <f t="shared" ref="A90:A102" ca="1" si="13">CONCATENATE($A$2," / ",AA90)</f>
        <v>KW6 / 66</v>
      </c>
      <c r="B90" s="136" t="str">
        <f ca="1">OFFSET(Sprachen!A441,0,'Allg. Informationen'!$B$4-1,1,1)</f>
        <v>Entgangener Erlös für Gratis- und Vorzugsenergie</v>
      </c>
      <c r="C90" s="100" t="s">
        <v>24</v>
      </c>
      <c r="D90" s="196"/>
      <c r="E90" s="578"/>
      <c r="F90" s="578"/>
      <c r="G90" s="578"/>
      <c r="H90" s="869"/>
      <c r="I90" s="869"/>
      <c r="J90" s="869"/>
      <c r="K90" s="869"/>
      <c r="L90" s="869"/>
      <c r="M90" s="730"/>
      <c r="N90" s="730"/>
      <c r="O90" s="730"/>
      <c r="P90" s="730"/>
      <c r="Q90" s="730"/>
      <c r="R90" s="730"/>
      <c r="S90" s="730"/>
      <c r="T90" s="730"/>
      <c r="U90" s="730"/>
      <c r="V90" s="541"/>
      <c r="W90" s="297"/>
      <c r="X90" s="541" t="s">
        <v>185</v>
      </c>
      <c r="Y90" s="152"/>
      <c r="AA90" s="466">
        <f>AA87+1</f>
        <v>66</v>
      </c>
    </row>
    <row r="91" spans="1:27" ht="26.4" x14ac:dyDescent="0.25">
      <c r="A91" s="139" t="str">
        <f t="shared" ca="1" si="13"/>
        <v>KW6 / 67</v>
      </c>
      <c r="B91" s="136" t="str">
        <f ca="1">OFFSET(Sprachen!A442,0,'Allg. Informationen'!$B$4-1,1,1)</f>
        <v>Aufwand für Konzessionsleistungen</v>
      </c>
      <c r="C91" s="100" t="s">
        <v>24</v>
      </c>
      <c r="D91" s="196"/>
      <c r="E91" s="578"/>
      <c r="F91" s="578"/>
      <c r="G91" s="578"/>
      <c r="H91" s="869" t="str">
        <f ca="1">OFFSET(Sprachen!A501,0,'Allg. Informationen'!$B$4-1,1,1)</f>
        <v>Wird angerechnet.</v>
      </c>
      <c r="I91" s="869"/>
      <c r="J91" s="869"/>
      <c r="K91" s="869"/>
      <c r="L91" s="869"/>
      <c r="M91" s="730"/>
      <c r="N91" s="730"/>
      <c r="O91" s="730"/>
      <c r="P91" s="730"/>
      <c r="Q91" s="730"/>
      <c r="R91" s="730"/>
      <c r="S91" s="730"/>
      <c r="T91" s="730"/>
      <c r="U91" s="730"/>
      <c r="V91" s="541"/>
      <c r="W91" s="297"/>
      <c r="X91" s="541" t="s">
        <v>185</v>
      </c>
      <c r="Y91" s="152"/>
      <c r="AA91" s="466">
        <f t="shared" ref="AA91:AA99" si="14">AA90+1</f>
        <v>67</v>
      </c>
    </row>
    <row r="92" spans="1:27" ht="26.4" x14ac:dyDescent="0.25">
      <c r="A92" s="139" t="str">
        <f t="shared" ca="1" si="13"/>
        <v>KW6 / 68</v>
      </c>
      <c r="B92" s="136" t="str">
        <f ca="1">OFFSET(Sprachen!A443,0,'Allg. Informationen'!$B$4-1,1,1)</f>
        <v>Gewinnsteuer auf Stufe Partnerwerk</v>
      </c>
      <c r="C92" s="100" t="s">
        <v>24</v>
      </c>
      <c r="D92" s="196"/>
      <c r="E92" s="370"/>
      <c r="F92" s="370"/>
      <c r="G92" s="370"/>
      <c r="H92" s="869" t="str">
        <f ca="1">OFFSET(Sprachen!A502,0,'Allg. Informationen'!$B$4-1,1,1)</f>
        <v>Wird nicht angerechnet. Der Vollständigkeit halber aufgeführt.</v>
      </c>
      <c r="I92" s="869"/>
      <c r="J92" s="869"/>
      <c r="K92" s="869"/>
      <c r="L92" s="869"/>
      <c r="M92" s="730"/>
      <c r="N92" s="730"/>
      <c r="O92" s="730"/>
      <c r="P92" s="730"/>
      <c r="Q92" s="730"/>
      <c r="R92" s="730"/>
      <c r="S92" s="730"/>
      <c r="T92" s="730"/>
      <c r="U92" s="730"/>
      <c r="V92" s="541"/>
      <c r="W92" s="297"/>
      <c r="X92" s="541" t="s">
        <v>185</v>
      </c>
      <c r="Y92" s="152"/>
      <c r="AA92" s="466">
        <f t="shared" si="14"/>
        <v>68</v>
      </c>
    </row>
    <row r="93" spans="1:27" ht="49.5" customHeight="1" x14ac:dyDescent="0.25">
      <c r="A93" s="139" t="str">
        <f t="shared" ca="1" si="13"/>
        <v>KW6 / 69</v>
      </c>
      <c r="B93" s="136" t="str">
        <f ca="1">OFFSET(Sprachen!A444,0,'Allg. Informationen'!$B$4-1,1,1)</f>
        <v>anrechenbare Gewinnsteuer gemäss Art. 90 EnFV</v>
      </c>
      <c r="C93" s="100" t="s">
        <v>24</v>
      </c>
      <c r="D93" s="196"/>
      <c r="E93" s="578"/>
      <c r="F93" s="578"/>
      <c r="G93" s="578"/>
      <c r="H93" s="857" t="str">
        <f ca="1">OFFSET(Sprachen!A503,0,'Allg. Informationen'!$B$4-1,1,1)</f>
        <v>Falls Gewinnsteuer angerechnet werden soll, Begründung in Anhang darlegen, wieso trotz Differenz von Gestehungskosten und Marktpreisen ein effektiver Gewinn vorliegt.</v>
      </c>
      <c r="I93" s="857"/>
      <c r="J93" s="857"/>
      <c r="K93" s="857"/>
      <c r="L93" s="857"/>
      <c r="M93" s="730"/>
      <c r="N93" s="730"/>
      <c r="O93" s="730"/>
      <c r="P93" s="730"/>
      <c r="Q93" s="730"/>
      <c r="R93" s="730"/>
      <c r="S93" s="730"/>
      <c r="T93" s="730"/>
      <c r="U93" s="730"/>
      <c r="V93" s="541"/>
      <c r="W93" s="297"/>
      <c r="X93" s="541" t="s">
        <v>185</v>
      </c>
      <c r="Y93" s="152"/>
      <c r="AA93" s="466">
        <f t="shared" si="14"/>
        <v>69</v>
      </c>
    </row>
    <row r="94" spans="1:27" x14ac:dyDescent="0.25">
      <c r="A94" s="139" t="str">
        <f t="shared" ca="1" si="13"/>
        <v>KW6 / 70</v>
      </c>
      <c r="B94" s="136" t="str">
        <f ca="1">OFFSET(Sprachen!A445,0,'Allg. Informationen'!$B$4-1,1,1)</f>
        <v>Kapitalsteuern</v>
      </c>
      <c r="C94" s="100" t="s">
        <v>24</v>
      </c>
      <c r="D94" s="198"/>
      <c r="E94" s="370"/>
      <c r="F94" s="370"/>
      <c r="G94" s="370"/>
      <c r="H94" s="869"/>
      <c r="I94" s="869"/>
      <c r="J94" s="869"/>
      <c r="K94" s="869"/>
      <c r="L94" s="869"/>
      <c r="M94" s="730"/>
      <c r="N94" s="730"/>
      <c r="O94" s="730"/>
      <c r="P94" s="730"/>
      <c r="Q94" s="730"/>
      <c r="R94" s="730"/>
      <c r="S94" s="730"/>
      <c r="T94" s="730"/>
      <c r="U94" s="730"/>
      <c r="V94" s="541"/>
      <c r="W94" s="297"/>
      <c r="X94" s="541" t="s">
        <v>185</v>
      </c>
      <c r="Y94" s="152"/>
      <c r="AA94" s="466">
        <f t="shared" si="14"/>
        <v>70</v>
      </c>
    </row>
    <row r="95" spans="1:27" x14ac:dyDescent="0.25">
      <c r="A95" s="139" t="str">
        <f t="shared" ca="1" si="13"/>
        <v>KW6 / 71</v>
      </c>
      <c r="B95" s="136" t="str">
        <f ca="1">OFFSET(Sprachen!A446,0,'Allg. Informationen'!$B$4-1,1,1)</f>
        <v>weitere anrechenbare Steuern</v>
      </c>
      <c r="C95" s="100" t="s">
        <v>24</v>
      </c>
      <c r="D95" s="196"/>
      <c r="E95" s="578"/>
      <c r="F95" s="578"/>
      <c r="G95" s="578"/>
      <c r="H95" s="874" t="str">
        <f ca="1">OFFSET(Sprachen!A504,0,'Allg. Informationen'!$B$4-1,1,1)</f>
        <v>Liegenschaftssteuer. Sonstige Steuern.</v>
      </c>
      <c r="I95" s="874"/>
      <c r="J95" s="874"/>
      <c r="K95" s="874"/>
      <c r="L95" s="874"/>
      <c r="M95" s="730"/>
      <c r="N95" s="730"/>
      <c r="O95" s="730"/>
      <c r="P95" s="730"/>
      <c r="Q95" s="730"/>
      <c r="R95" s="730"/>
      <c r="S95" s="730"/>
      <c r="T95" s="730"/>
      <c r="U95" s="730"/>
      <c r="V95" s="541"/>
      <c r="W95" s="297"/>
      <c r="X95" s="541" t="s">
        <v>185</v>
      </c>
      <c r="Y95" s="152"/>
      <c r="AA95" s="466">
        <f t="shared" si="14"/>
        <v>71</v>
      </c>
    </row>
    <row r="96" spans="1:27" ht="26.4" x14ac:dyDescent="0.25">
      <c r="A96" s="139" t="str">
        <f t="shared" ca="1" si="13"/>
        <v>KW6 / 72</v>
      </c>
      <c r="B96" s="136" t="str">
        <f ca="1">OFFSET(Sprachen!A447,0,'Allg. Informationen'!$B$4-1,1,1)</f>
        <v>Wasserzinsen (inkl. Wasserwerksteuern und andere äquivalente Abgaben)</v>
      </c>
      <c r="C96" s="100" t="s">
        <v>24</v>
      </c>
      <c r="D96" s="196"/>
      <c r="E96" s="370"/>
      <c r="F96" s="370"/>
      <c r="G96" s="370"/>
      <c r="H96" s="869"/>
      <c r="I96" s="869"/>
      <c r="J96" s="869"/>
      <c r="K96" s="869"/>
      <c r="L96" s="869"/>
      <c r="M96" s="730"/>
      <c r="N96" s="730"/>
      <c r="O96" s="730"/>
      <c r="P96" s="730"/>
      <c r="Q96" s="730"/>
      <c r="R96" s="730"/>
      <c r="S96" s="730"/>
      <c r="T96" s="730"/>
      <c r="U96" s="730"/>
      <c r="V96" s="541"/>
      <c r="W96" s="297"/>
      <c r="X96" s="541" t="s">
        <v>185</v>
      </c>
      <c r="Y96" s="152"/>
      <c r="AA96" s="466">
        <f t="shared" si="14"/>
        <v>72</v>
      </c>
    </row>
    <row r="97" spans="1:27" x14ac:dyDescent="0.25">
      <c r="A97" s="139" t="str">
        <f t="shared" ca="1" si="13"/>
        <v>KW6 / 73</v>
      </c>
      <c r="B97" s="136" t="str">
        <f ca="1">OFFSET(Sprachen!A448,0,'Allg. Informationen'!$B$4-1,1,1)</f>
        <v>Abgaben und Steuern Total</v>
      </c>
      <c r="C97" s="100" t="s">
        <v>24</v>
      </c>
      <c r="D97" s="641">
        <f>D90+D91+D93+D94+D95+D96</f>
        <v>0</v>
      </c>
      <c r="E97" s="373"/>
      <c r="F97" s="373"/>
      <c r="G97" s="373"/>
      <c r="H97" s="906"/>
      <c r="I97" s="906"/>
      <c r="J97" s="906"/>
      <c r="K97" s="906"/>
      <c r="L97" s="906"/>
      <c r="M97" s="730"/>
      <c r="N97" s="730"/>
      <c r="O97" s="730"/>
      <c r="P97" s="730"/>
      <c r="Q97" s="730"/>
      <c r="R97" s="730"/>
      <c r="S97" s="730"/>
      <c r="T97" s="730"/>
      <c r="U97" s="730"/>
      <c r="V97" s="579"/>
      <c r="W97" s="580"/>
      <c r="X97" s="579"/>
      <c r="Y97" s="579"/>
      <c r="AA97" s="466">
        <f t="shared" si="14"/>
        <v>73</v>
      </c>
    </row>
    <row r="98" spans="1:27" x14ac:dyDescent="0.25">
      <c r="A98" s="139" t="str">
        <f t="shared" ca="1" si="13"/>
        <v>KW6 / 74</v>
      </c>
      <c r="B98" s="136" t="str">
        <f ca="1">OFFSET(Sprachen!A449,0,'Allg. Informationen'!$B$4-1,1,1)</f>
        <v>Jahresgewinn</v>
      </c>
      <c r="C98" s="100" t="s">
        <v>24</v>
      </c>
      <c r="D98" s="196"/>
      <c r="E98" s="581"/>
      <c r="F98" s="581"/>
      <c r="G98" s="581"/>
      <c r="H98" s="874" t="str">
        <f ca="1">OFFSET(Sprachen!A505,0,'Allg. Informationen'!$B$4-1,1,1)</f>
        <v>Wird nicht angerechnet. Der Vollständigkeit halber aufgeführt.</v>
      </c>
      <c r="I98" s="874"/>
      <c r="J98" s="874"/>
      <c r="K98" s="874"/>
      <c r="L98" s="874"/>
      <c r="M98" s="730"/>
      <c r="N98" s="730"/>
      <c r="O98" s="730"/>
      <c r="P98" s="730"/>
      <c r="Q98" s="730"/>
      <c r="R98" s="730"/>
      <c r="S98" s="730"/>
      <c r="T98" s="730"/>
      <c r="U98" s="730"/>
      <c r="V98" s="541"/>
      <c r="W98" s="297"/>
      <c r="X98" s="541" t="s">
        <v>185</v>
      </c>
      <c r="Y98" s="152"/>
      <c r="AA98" s="466">
        <f t="shared" si="14"/>
        <v>74</v>
      </c>
    </row>
    <row r="99" spans="1:27" x14ac:dyDescent="0.25">
      <c r="A99" s="139" t="str">
        <f t="shared" ca="1" si="13"/>
        <v>KW6 / 75</v>
      </c>
      <c r="B99" s="136" t="str">
        <f ca="1">OFFSET(Sprachen!A450,0,'Allg. Informationen'!$B$4-1,1,1)</f>
        <v>Anrechenbare Gestehungskosten total</v>
      </c>
      <c r="C99" s="100" t="s">
        <v>24</v>
      </c>
      <c r="D99" s="639">
        <f ca="1">D74+D87+D97</f>
        <v>0</v>
      </c>
      <c r="E99" s="374"/>
      <c r="F99" s="374"/>
      <c r="G99" s="374"/>
      <c r="H99" s="869"/>
      <c r="I99" s="869"/>
      <c r="J99" s="869"/>
      <c r="K99" s="869"/>
      <c r="L99" s="869"/>
      <c r="M99" s="730"/>
      <c r="N99" s="730"/>
      <c r="O99" s="730"/>
      <c r="P99" s="730"/>
      <c r="Q99" s="730"/>
      <c r="R99" s="730"/>
      <c r="S99" s="730"/>
      <c r="T99" s="730"/>
      <c r="U99" s="730"/>
      <c r="V99" s="579"/>
      <c r="W99" s="580"/>
      <c r="X99" s="579"/>
      <c r="Y99" s="579"/>
      <c r="AA99" s="466">
        <f t="shared" si="14"/>
        <v>75</v>
      </c>
    </row>
    <row r="100" spans="1:27" x14ac:dyDescent="0.25">
      <c r="A100" s="139" t="str">
        <f t="shared" ca="1" si="13"/>
        <v>KW6 / 76</v>
      </c>
      <c r="B100" s="136" t="str">
        <f ca="1">OFFSET(Sprachen!A451,0,'Allg. Informationen'!$B$4-1,1,1)</f>
        <v>Spezifische Gestehungskosten total</v>
      </c>
      <c r="C100" s="156" t="s">
        <v>39</v>
      </c>
      <c r="D100" s="640">
        <f ca="1">IFERROR(D99*100/(D36*1000000),0)</f>
        <v>0</v>
      </c>
      <c r="E100" s="375"/>
      <c r="F100" s="375"/>
      <c r="G100" s="375"/>
      <c r="H100" s="869"/>
      <c r="I100" s="869"/>
      <c r="J100" s="869"/>
      <c r="K100" s="869"/>
      <c r="L100" s="869"/>
      <c r="M100" s="730"/>
      <c r="N100" s="730"/>
      <c r="O100" s="730"/>
      <c r="P100" s="730"/>
      <c r="Q100" s="730"/>
      <c r="R100" s="730"/>
      <c r="S100" s="730"/>
      <c r="T100" s="730"/>
      <c r="U100" s="730"/>
      <c r="V100" s="541"/>
      <c r="W100" s="297"/>
      <c r="X100" s="541" t="s">
        <v>185</v>
      </c>
      <c r="Y100" s="551" t="s">
        <v>442</v>
      </c>
      <c r="AA100" s="466">
        <f>AA99+1</f>
        <v>76</v>
      </c>
    </row>
    <row r="101" spans="1:27" ht="15.75" hidden="1" customHeight="1" x14ac:dyDescent="0.25">
      <c r="A101" s="139" t="str">
        <f t="shared" ca="1" si="13"/>
        <v>KW6 / 76-G</v>
      </c>
      <c r="B101" s="136" t="str">
        <f ca="1">OFFSET(Sprachen!A452,0,'Allg. Informationen'!$B$4-1,1,1)</f>
        <v>Spezifische Gestehungskosten total</v>
      </c>
      <c r="C101" s="156" t="s">
        <v>39</v>
      </c>
      <c r="D101" s="435"/>
      <c r="E101" s="434"/>
      <c r="F101" s="434"/>
      <c r="G101" s="434"/>
      <c r="H101" s="869"/>
      <c r="I101" s="869"/>
      <c r="J101" s="869"/>
      <c r="K101" s="869"/>
      <c r="L101" s="869"/>
      <c r="M101" s="730"/>
      <c r="N101" s="730"/>
      <c r="O101" s="730"/>
      <c r="P101" s="730"/>
      <c r="Q101" s="730"/>
      <c r="R101" s="730"/>
      <c r="S101" s="730"/>
      <c r="T101" s="730"/>
      <c r="U101" s="730"/>
      <c r="V101" s="541"/>
      <c r="W101" s="582"/>
      <c r="X101" s="541"/>
      <c r="Y101" s="551"/>
      <c r="AA101" s="424" t="s">
        <v>545</v>
      </c>
    </row>
    <row r="102" spans="1:27" x14ac:dyDescent="0.25">
      <c r="A102" s="139" t="str">
        <f t="shared" ca="1" si="13"/>
        <v>KW6 / 77</v>
      </c>
      <c r="B102" s="136" t="str">
        <f ca="1">OFFSET(Sprachen!A453,0,'Allg. Informationen'!$B$4-1,1,1)</f>
        <v>Gestehungskosten Anteil Gesuchsteller</v>
      </c>
      <c r="C102" s="156" t="s">
        <v>24</v>
      </c>
      <c r="D102" s="174">
        <f ca="1">D99*D40</f>
        <v>0</v>
      </c>
      <c r="E102" s="376"/>
      <c r="F102" s="376"/>
      <c r="G102" s="376"/>
      <c r="H102" s="869"/>
      <c r="I102" s="869"/>
      <c r="J102" s="869"/>
      <c r="K102" s="869"/>
      <c r="L102" s="869"/>
      <c r="M102" s="730"/>
      <c r="N102" s="730"/>
      <c r="O102" s="730"/>
      <c r="P102" s="730"/>
      <c r="Q102" s="730"/>
      <c r="R102" s="730"/>
      <c r="S102" s="730"/>
      <c r="T102" s="730"/>
      <c r="U102" s="730"/>
      <c r="V102" s="548"/>
      <c r="W102" s="300"/>
      <c r="X102" s="548"/>
      <c r="Y102" s="548"/>
      <c r="AA102" s="466">
        <f>AA100+1</f>
        <v>77</v>
      </c>
    </row>
    <row r="103" spans="1:27" x14ac:dyDescent="0.25">
      <c r="A103" s="679"/>
      <c r="B103" s="583"/>
      <c r="C103" s="433"/>
      <c r="D103" s="466"/>
      <c r="E103" s="466"/>
      <c r="F103" s="466"/>
      <c r="G103" s="466"/>
      <c r="H103" s="466"/>
      <c r="I103" s="466"/>
    </row>
    <row r="104" spans="1:27" ht="15.6" x14ac:dyDescent="0.3">
      <c r="A104" s="181"/>
      <c r="B104" s="182"/>
      <c r="C104" s="182"/>
      <c r="D104" s="183"/>
      <c r="E104" s="175"/>
      <c r="F104" s="175"/>
      <c r="G104" s="175"/>
      <c r="H104" s="584"/>
      <c r="I104" s="584"/>
      <c r="J104" s="584"/>
      <c r="K104" s="584"/>
      <c r="L104" s="584"/>
      <c r="M104" s="584"/>
      <c r="N104" s="584"/>
      <c r="O104" s="584"/>
      <c r="P104" s="584"/>
      <c r="Q104" s="584"/>
      <c r="R104" s="584"/>
    </row>
    <row r="105" spans="1:27" ht="17.399999999999999" x14ac:dyDescent="0.25">
      <c r="A105" s="176" t="str">
        <f ca="1">OFFSET(Sprachen!A454,0,'Allg. Informationen'!$B$4-1,1,1)</f>
        <v>C. Angaben zu Erlösen</v>
      </c>
      <c r="B105" s="176"/>
      <c r="C105" s="100"/>
      <c r="D105" s="100"/>
      <c r="E105" s="356"/>
      <c r="F105" s="356"/>
      <c r="G105" s="356"/>
      <c r="H105" s="177"/>
      <c r="I105" s="177"/>
      <c r="J105" s="585"/>
      <c r="K105" s="584"/>
      <c r="L105" s="584"/>
      <c r="M105" s="586"/>
      <c r="N105" s="584"/>
      <c r="O105" s="584"/>
      <c r="P105" s="584"/>
      <c r="Q105" s="584"/>
      <c r="R105" s="584"/>
    </row>
    <row r="106" spans="1:27" x14ac:dyDescent="0.25">
      <c r="A106" s="139" t="str">
        <f ca="1">CONCATENATE($A$2," / ",AA106)</f>
        <v>KW6 / 78</v>
      </c>
      <c r="B106" s="100" t="str">
        <f ca="1">OFFSET(Sprachen!A467,0,'Allg. Informationen'!$B$4-1,1,1)</f>
        <v>Referenzmarkterlös  [CHF]</v>
      </c>
      <c r="C106" s="100" t="s">
        <v>24</v>
      </c>
      <c r="D106" s="389">
        <f ca="1">D124</f>
        <v>0</v>
      </c>
      <c r="E106" s="381"/>
      <c r="F106" s="381"/>
      <c r="G106" s="381"/>
      <c r="H106" s="13"/>
      <c r="M106" s="587"/>
      <c r="AA106" s="466">
        <f>AA102+1</f>
        <v>78</v>
      </c>
    </row>
    <row r="107" spans="1:27" x14ac:dyDescent="0.25">
      <c r="A107" s="139" t="str">
        <f ca="1">CONCATENATE($A$2," / ",AA107)</f>
        <v>KW6 / 79</v>
      </c>
      <c r="B107" s="100" t="str">
        <f ca="1">OFFSET(Sprachen!A456,0,'Allg. Informationen'!$B$4-1,1,1)</f>
        <v>Spezifischer Referenzmarkterlös</v>
      </c>
      <c r="C107" s="100" t="s">
        <v>39</v>
      </c>
      <c r="D107" s="390">
        <f ca="1">IFERROR(D124*100/(D36*10^6),0)</f>
        <v>0</v>
      </c>
      <c r="E107" s="382"/>
      <c r="F107" s="382"/>
      <c r="G107" s="382"/>
      <c r="AA107" s="466">
        <f>AA106+1</f>
        <v>79</v>
      </c>
    </row>
    <row r="108" spans="1:27" hidden="1" x14ac:dyDescent="0.25">
      <c r="A108" s="139" t="str">
        <f ca="1">CONCATENATE($A$2," / ",AA108)</f>
        <v>KW6 / 79-G</v>
      </c>
      <c r="B108" s="100" t="str">
        <f ca="1">OFFSET(Sprachen!A457,0,'Allg. Informationen'!$B$4-1,1,1)</f>
        <v>Spezifischer Referenzmarkterlös</v>
      </c>
      <c r="C108" s="100" t="s">
        <v>39</v>
      </c>
      <c r="D108" s="425"/>
      <c r="E108" s="382"/>
      <c r="F108" s="382"/>
      <c r="G108" s="382"/>
      <c r="AA108" s="424" t="s">
        <v>539</v>
      </c>
    </row>
    <row r="109" spans="1:27" x14ac:dyDescent="0.25">
      <c r="A109" s="139" t="str">
        <f ca="1">CONCATENATE($A$2," / ",AA109)</f>
        <v>KW6 / 80</v>
      </c>
      <c r="B109" s="100" t="str">
        <f ca="1">OFFSET(Sprachen!A458,0,'Allg. Informationen'!$B$4-1,1,1)</f>
        <v>Erlös Anteil Gesuchsteller</v>
      </c>
      <c r="C109" s="156" t="s">
        <v>24</v>
      </c>
      <c r="D109" s="389">
        <f ca="1">D106*D40</f>
        <v>0</v>
      </c>
      <c r="E109" s="382"/>
      <c r="F109" s="382"/>
      <c r="G109" s="382"/>
      <c r="AA109" s="466">
        <v>80</v>
      </c>
    </row>
    <row r="110" spans="1:27" ht="15.6" x14ac:dyDescent="0.3">
      <c r="A110" s="181"/>
      <c r="B110" s="182"/>
      <c r="C110" s="182"/>
      <c r="D110" s="183"/>
      <c r="E110" s="178"/>
      <c r="F110" s="178"/>
      <c r="G110" s="178"/>
      <c r="H110" s="179"/>
      <c r="I110" s="131"/>
      <c r="J110" s="131"/>
      <c r="K110" s="131"/>
      <c r="L110" s="131"/>
      <c r="M110" s="131"/>
      <c r="N110" s="131"/>
      <c r="O110" s="131"/>
      <c r="P110" s="131"/>
      <c r="Q110" s="131"/>
    </row>
    <row r="111" spans="1:27" ht="17.399999999999999" x14ac:dyDescent="0.25">
      <c r="A111" s="665" t="str">
        <f ca="1">OFFSET(Sprachen!A459,0,'Allg. Informationen'!$B$4-1,1,1)</f>
        <v>D. Angaben zu den ungedeckten Gestehungskosten</v>
      </c>
      <c r="C111" s="159"/>
      <c r="D111" s="666"/>
      <c r="E111" s="356"/>
      <c r="F111" s="356"/>
      <c r="G111" s="356"/>
    </row>
    <row r="112" spans="1:27" x14ac:dyDescent="0.25">
      <c r="A112" s="139" t="str">
        <f ca="1">CONCATENATE($A$2," / ",AA112)</f>
        <v>KW6 / 81</v>
      </c>
      <c r="B112" s="100" t="str">
        <f ca="1">OFFSET(Sprachen!A460,0,'Allg. Informationen'!$B$4-1,1,1)</f>
        <v>ungedeckte Gestehungskosten</v>
      </c>
      <c r="C112" s="100" t="s">
        <v>24</v>
      </c>
      <c r="D112" s="174">
        <f ca="1">D99-D106</f>
        <v>0</v>
      </c>
      <c r="E112" s="383"/>
      <c r="F112" s="383"/>
      <c r="G112" s="383"/>
      <c r="AA112" s="466">
        <f>AA109+1</f>
        <v>81</v>
      </c>
    </row>
    <row r="113" spans="1:27" x14ac:dyDescent="0.25">
      <c r="A113" s="139" t="str">
        <f ca="1">CONCATENATE($A$2," / ",AA113)</f>
        <v>KW6 / 82</v>
      </c>
      <c r="B113" s="100" t="str">
        <f ca="1">OFFSET(Sprachen!A461,0,'Allg. Informationen'!$B$4-1,1,1)</f>
        <v>Spezifische ungedeckte Gestehungskosten</v>
      </c>
      <c r="C113" s="100" t="s">
        <v>39</v>
      </c>
      <c r="D113" s="390">
        <f ca="1">D100-D107</f>
        <v>0</v>
      </c>
      <c r="E113" s="375"/>
      <c r="F113" s="375"/>
      <c r="G113" s="375"/>
      <c r="I113" s="180"/>
      <c r="AA113" s="466">
        <f>AA112+1</f>
        <v>82</v>
      </c>
    </row>
    <row r="114" spans="1:27" x14ac:dyDescent="0.25">
      <c r="A114" s="139" t="str">
        <f ca="1">CONCATENATE($A$2," / ",AA114)</f>
        <v>KW6 / 83</v>
      </c>
      <c r="B114" s="100" t="str">
        <f ca="1">OFFSET(Sprachen!A462,0,'Allg. Informationen'!$B$4-1,1,1)</f>
        <v>Spez. ungedeckte Gestehungskosten gekürzt</v>
      </c>
      <c r="C114" s="100" t="s">
        <v>39</v>
      </c>
      <c r="D114" s="390">
        <f ca="1">MIN(1,D113)</f>
        <v>0</v>
      </c>
      <c r="E114" s="375"/>
      <c r="F114" s="375"/>
      <c r="G114" s="375"/>
      <c r="I114" s="180"/>
      <c r="Q114" s="584"/>
      <c r="AA114" s="466">
        <f>AA113+1</f>
        <v>83</v>
      </c>
    </row>
    <row r="115" spans="1:27" ht="28.5" customHeight="1" x14ac:dyDescent="0.3">
      <c r="A115" s="139" t="str">
        <f ca="1">CONCATENATE($A$2," / ",AA115)</f>
        <v>KW6 / 84</v>
      </c>
      <c r="B115" s="136" t="str">
        <f ca="1">OFFSET(Sprachen!A463,0,'Allg. Informationen'!$B$4-1,1,1)</f>
        <v>ungedeckte Gestehungskosten Anteil Gesuchsteller</v>
      </c>
      <c r="C115" s="100" t="s">
        <v>24</v>
      </c>
      <c r="D115" s="173">
        <f ca="1">D102-D109</f>
        <v>0</v>
      </c>
      <c r="E115" s="374"/>
      <c r="F115" s="374"/>
      <c r="G115" s="374"/>
      <c r="H115" s="131"/>
      <c r="I115" s="131"/>
      <c r="J115" s="131"/>
      <c r="K115" s="131"/>
      <c r="L115" s="131"/>
      <c r="M115" s="131"/>
      <c r="N115" s="131"/>
      <c r="O115" s="131"/>
      <c r="P115" s="131"/>
      <c r="Q115" s="588"/>
      <c r="R115" s="131"/>
      <c r="S115" s="131"/>
      <c r="AA115" s="466">
        <f>AA114+1</f>
        <v>84</v>
      </c>
    </row>
    <row r="116" spans="1:27" ht="15.6" x14ac:dyDescent="0.3">
      <c r="A116" s="181"/>
      <c r="B116" s="182"/>
      <c r="C116" s="182"/>
      <c r="D116" s="182"/>
      <c r="E116" s="178"/>
      <c r="F116" s="178"/>
      <c r="G116" s="178"/>
      <c r="H116" s="182"/>
      <c r="I116" s="182"/>
      <c r="J116" s="182"/>
      <c r="K116" s="182"/>
      <c r="L116" s="182"/>
      <c r="M116" s="182"/>
      <c r="N116" s="182"/>
      <c r="O116" s="182"/>
      <c r="P116" s="182"/>
      <c r="Q116" s="183"/>
      <c r="R116" s="131"/>
      <c r="S116" s="131"/>
    </row>
    <row r="117" spans="1:27" ht="17.399999999999999" x14ac:dyDescent="0.3">
      <c r="A117" s="184" t="str">
        <f ca="1">OFFSET(Sprachen!A464,0,'Allg. Informationen'!$B$4-1,1,1)</f>
        <v>E. Referenzmarkterlös</v>
      </c>
      <c r="C117" s="589"/>
      <c r="D117" s="589"/>
      <c r="E117" s="590"/>
      <c r="F117" s="590"/>
      <c r="G117" s="590"/>
      <c r="H117" s="907" t="str">
        <f ca="1">H89</f>
        <v>Anmerkungen BFE</v>
      </c>
      <c r="I117" s="879"/>
      <c r="J117" s="879"/>
      <c r="K117" s="879"/>
      <c r="L117" s="879"/>
      <c r="M117" s="879" t="str">
        <f ca="1">M89</f>
        <v>Bemerkungen Gesuchsteller</v>
      </c>
      <c r="N117" s="879"/>
      <c r="O117" s="879"/>
      <c r="P117" s="879"/>
      <c r="Q117" s="879"/>
      <c r="R117" s="131"/>
      <c r="S117" s="163"/>
    </row>
    <row r="118" spans="1:27" ht="15.6" x14ac:dyDescent="0.3">
      <c r="A118" s="139" t="str">
        <f t="shared" ref="A118:A124" ca="1" si="15">CONCATENATE($A$2," / ",AA118)</f>
        <v>KW6 / 85</v>
      </c>
      <c r="B118" s="591" t="str">
        <f ca="1">OFFSET(Sprachen!A465,0,'Allg. Informationen'!$B$4-1,1,1)</f>
        <v xml:space="preserve">Strompreise bei EEX herungergeladen am: </v>
      </c>
      <c r="C118" s="185">
        <v>44615</v>
      </c>
      <c r="D118" s="378">
        <v>0.45833333333333331</v>
      </c>
      <c r="E118" s="384"/>
      <c r="F118" s="384"/>
      <c r="G118" s="384"/>
      <c r="H118" s="856"/>
      <c r="I118" s="869"/>
      <c r="J118" s="869"/>
      <c r="K118" s="869"/>
      <c r="L118" s="869"/>
      <c r="M118" s="871"/>
      <c r="N118" s="872"/>
      <c r="O118" s="872"/>
      <c r="P118" s="872"/>
      <c r="Q118" s="873"/>
      <c r="R118" s="131"/>
      <c r="S118" s="131"/>
      <c r="AA118" s="466">
        <f>AA115+1</f>
        <v>85</v>
      </c>
    </row>
    <row r="119" spans="1:27" ht="15.6" x14ac:dyDescent="0.3">
      <c r="A119" s="139" t="str">
        <f t="shared" ca="1" si="15"/>
        <v>KW6 / 86</v>
      </c>
      <c r="B119" s="186" t="str">
        <f ca="1">OFFSET(Sprachen!A466,0,'Allg. Informationen'!$B$4-1,1,1)</f>
        <v>Jahr</v>
      </c>
      <c r="C119" s="904">
        <f ca="1">IFERROR(IF($D$5="Nein/Non/No","-",INDIRECT(CONCATENATE(E_prod_Eingabe!A2,"!")&amp;CONCATENATE(MID("CDEFGHIJKLMNOPQRSTUVWXYZ",HLOOKUP($A$2,E_prod_Eingabe!$C$5:$AS$6,2,FALSE),1),"8"))),"")</f>
        <v>0</v>
      </c>
      <c r="D119" s="905"/>
      <c r="E119" s="385"/>
      <c r="F119" s="385"/>
      <c r="G119" s="385"/>
      <c r="H119" s="856"/>
      <c r="I119" s="869"/>
      <c r="J119" s="869"/>
      <c r="K119" s="869"/>
      <c r="L119" s="869"/>
      <c r="M119" s="871"/>
      <c r="N119" s="872"/>
      <c r="O119" s="872"/>
      <c r="P119" s="872"/>
      <c r="Q119" s="873"/>
      <c r="R119" s="131"/>
      <c r="S119" s="131"/>
      <c r="AA119" s="466">
        <f t="shared" ref="AA119:AA124" si="16">AA118+1</f>
        <v>86</v>
      </c>
    </row>
    <row r="120" spans="1:27" ht="15.6" x14ac:dyDescent="0.3">
      <c r="A120" s="139" t="str">
        <f t="shared" ca="1" si="15"/>
        <v>KW6 / 87</v>
      </c>
      <c r="B120" s="187" t="str">
        <f ca="1">OFFSET(Sprachen!A467,0,'Allg. Informationen'!$B$4-1,1,1)</f>
        <v>Referenzmarkterlös  [CHF]</v>
      </c>
      <c r="C120" s="638" t="s">
        <v>24</v>
      </c>
      <c r="D120" s="379" t="s">
        <v>82</v>
      </c>
      <c r="E120" s="377"/>
      <c r="F120" s="377"/>
      <c r="G120" s="377"/>
      <c r="H120" s="380" t="str">
        <f ca="1">OFFSET(Sprachen!A336,0,'Allg. Informationen'!$B$4-1,1,1)</f>
        <v>Zentrale 1</v>
      </c>
      <c r="I120" s="186" t="str">
        <f ca="1">OFFSET(Sprachen!A337,0,'Allg. Informationen'!$B$4-1,1,1)</f>
        <v>Zentrale 2</v>
      </c>
      <c r="J120" s="592" t="str">
        <f ca="1">OFFSET(Sprachen!A338,0,'Allg. Informationen'!$B$4-1,1,1)</f>
        <v>Zentrale 3</v>
      </c>
      <c r="K120" s="592" t="str">
        <f ca="1">OFFSET(Sprachen!A339,0,'Allg. Informationen'!$B$4-1,1,1)</f>
        <v>Zentrale 4</v>
      </c>
      <c r="L120" s="592" t="str">
        <f ca="1">OFFSET(Sprachen!A340,0,'Allg. Informationen'!$B$4-1,1,1)</f>
        <v>Zentrale 5</v>
      </c>
      <c r="M120" s="592" t="str">
        <f ca="1">OFFSET(Sprachen!A341,0,'Allg. Informationen'!$B$4-1,1,1)</f>
        <v>Zentrale 6</v>
      </c>
      <c r="N120" s="592" t="str">
        <f ca="1">OFFSET(Sprachen!A342,0,'Allg. Informationen'!$B$4-1,1,1)</f>
        <v>Zentrale 7</v>
      </c>
      <c r="O120" s="592" t="str">
        <f ca="1">OFFSET(Sprachen!A343,0,'Allg. Informationen'!$B$4-1,1,1)</f>
        <v>Zentrale 8</v>
      </c>
      <c r="P120" s="592" t="str">
        <f ca="1">OFFSET(Sprachen!A344,0,'Allg. Informationen'!$B$4-1,1,1)</f>
        <v>Zentrale 9</v>
      </c>
      <c r="Q120" s="592" t="str">
        <f ca="1">OFFSET(Sprachen!A345,0,'Allg. Informationen'!$B$4-1,1,1)</f>
        <v>Zentrale 10</v>
      </c>
      <c r="R120" s="131"/>
      <c r="S120" s="131"/>
      <c r="AA120" s="466">
        <f t="shared" si="16"/>
        <v>87</v>
      </c>
    </row>
    <row r="121" spans="1:27" ht="15.6" x14ac:dyDescent="0.3">
      <c r="A121" s="139" t="str">
        <f t="shared" ca="1" si="15"/>
        <v>KW6 / 88</v>
      </c>
      <c r="B121" s="188" t="str">
        <f ca="1">OFFSET(Sprachen!A468,0,'Allg. Informationen'!$B$4-1,1,1)</f>
        <v>alle Zentralen</v>
      </c>
      <c r="C121" s="189"/>
      <c r="D121" s="593">
        <f ca="1">+SUM(H121:Q121)</f>
        <v>0</v>
      </c>
      <c r="E121" s="594"/>
      <c r="F121" s="594"/>
      <c r="G121" s="594"/>
      <c r="H121" s="595">
        <f ca="1">IFERROR(IF($D$5="Nein/Non/No","-",VLOOKUP(H$120,E_prod_Eingabe!$A$33:$AA$42,HLOOKUP($A$2,E_prod_Eingabe!$C$5:$AS$6,2,FALSE)+2,FALSE)),"")</f>
        <v>0</v>
      </c>
      <c r="I121" s="595">
        <f ca="1">IFERROR(IF($D$5="Nein/Non/No","-",VLOOKUP(I$120,E_prod_Eingabe!$A$33:$AA$42,HLOOKUP($A$2,E_prod_Eingabe!$C$5:$AS$6,2,FALSE)+2,FALSE)),"")</f>
        <v>0</v>
      </c>
      <c r="J121" s="595">
        <f ca="1">IFERROR(IF($D$5="Nein/Non/No","-",VLOOKUP(J$120,E_prod_Eingabe!$A$33:$AA$42,HLOOKUP($A$2,E_prod_Eingabe!$C$5:$AS$6,2,FALSE)+2,FALSE)),"")</f>
        <v>0</v>
      </c>
      <c r="K121" s="595">
        <f ca="1">IFERROR(IF($D$5="Nein/Non/No","-",VLOOKUP(K$120,E_prod_Eingabe!$A$33:$AA$42,HLOOKUP($A$2,E_prod_Eingabe!$C$5:$AS$6,2,FALSE)+2,FALSE)),"")</f>
        <v>0</v>
      </c>
      <c r="L121" s="595">
        <f ca="1">IFERROR(IF($D$5="Nein/Non/No","-",VLOOKUP(L$120,E_prod_Eingabe!$A$33:$AA$42,HLOOKUP($A$2,E_prod_Eingabe!$C$5:$AS$6,2,FALSE)+2,FALSE)),"")</f>
        <v>0</v>
      </c>
      <c r="M121" s="595">
        <f ca="1">IFERROR(IF($D$5="Nein/Non/No","-",VLOOKUP(M$120,E_prod_Eingabe!$A$33:$AA$42,HLOOKUP($A$2,E_prod_Eingabe!$C$5:$AS$6,2,FALSE)+2,FALSE)),"")</f>
        <v>0</v>
      </c>
      <c r="N121" s="595">
        <f ca="1">IFERROR(IF($D$5="Nein/Non/No","-",VLOOKUP(N$120,E_prod_Eingabe!$A$33:$AA$42,HLOOKUP($A$2,E_prod_Eingabe!$C$5:$AS$6,2,FALSE)+2,FALSE)),"")</f>
        <v>0</v>
      </c>
      <c r="O121" s="595">
        <f ca="1">IFERROR(IF($D$5="Nein/Non/No","-",VLOOKUP(O$120,E_prod_Eingabe!$A$33:$AA$42,HLOOKUP($A$2,E_prod_Eingabe!$C$5:$AS$6,2,FALSE)+2,FALSE)),"")</f>
        <v>0</v>
      </c>
      <c r="P121" s="595">
        <f ca="1">IFERROR(IF($D$5="Nein/Non/No","-",VLOOKUP(P$120,E_prod_Eingabe!$A$33:$AA$42,HLOOKUP($A$2,E_prod_Eingabe!$C$5:$AS$6,2,FALSE)+2,FALSE)),"")</f>
        <v>0</v>
      </c>
      <c r="Q121" s="595">
        <f ca="1">IFERROR(IF($D$5="Nein/Non/No","-",VLOOKUP(Q$120,E_prod_Eingabe!$A$33:$AA$42,HLOOKUP($A$2,E_prod_Eingabe!$C$5:$AS$6,2,FALSE)+2,FALSE)),"")</f>
        <v>0</v>
      </c>
      <c r="R121" s="131"/>
      <c r="S121" s="190"/>
      <c r="AA121" s="466">
        <f t="shared" si="16"/>
        <v>88</v>
      </c>
    </row>
    <row r="122" spans="1:27" ht="39.6" x14ac:dyDescent="0.3">
      <c r="A122" s="139" t="str">
        <f t="shared" ca="1" si="15"/>
        <v>KW6 / 89</v>
      </c>
      <c r="B122" s="529" t="str">
        <f ca="1">OFFSET(Sprachen!A469,0,'Allg. Informationen'!$B$4-1,1,1)</f>
        <v>Abzüglich nicht hydraulisch verbundener oder gemeinsam optimierter Anlagen</v>
      </c>
      <c r="C122" s="191"/>
      <c r="D122" s="593">
        <f>+SUM(H122:Q122)</f>
        <v>0</v>
      </c>
      <c r="E122" s="594"/>
      <c r="F122" s="594"/>
      <c r="G122" s="594"/>
      <c r="H122" s="595">
        <f>+IF(OR(H50="Nein",H50="Non",H50="No"),-H121,0)</f>
        <v>0</v>
      </c>
      <c r="I122" s="595">
        <f t="shared" ref="I122:Q122" si="17">+IF(OR(I50="Nein",I50="Non",I50="No"),-I121,0)</f>
        <v>0</v>
      </c>
      <c r="J122" s="595">
        <f t="shared" si="17"/>
        <v>0</v>
      </c>
      <c r="K122" s="595">
        <f t="shared" si="17"/>
        <v>0</v>
      </c>
      <c r="L122" s="595">
        <f t="shared" si="17"/>
        <v>0</v>
      </c>
      <c r="M122" s="595">
        <f t="shared" si="17"/>
        <v>0</v>
      </c>
      <c r="N122" s="595">
        <f t="shared" si="17"/>
        <v>0</v>
      </c>
      <c r="O122" s="595">
        <f t="shared" si="17"/>
        <v>0</v>
      </c>
      <c r="P122" s="595">
        <f t="shared" si="17"/>
        <v>0</v>
      </c>
      <c r="Q122" s="595">
        <f t="shared" si="17"/>
        <v>0</v>
      </c>
      <c r="R122" s="131"/>
      <c r="S122" s="163"/>
      <c r="AA122" s="466">
        <f t="shared" si="16"/>
        <v>89</v>
      </c>
    </row>
    <row r="123" spans="1:27" ht="16.2" thickBot="1" x14ac:dyDescent="0.35">
      <c r="A123" s="139" t="str">
        <f t="shared" ca="1" si="15"/>
        <v>KW6 / 90</v>
      </c>
      <c r="B123" s="188" t="str">
        <f ca="1">OFFSET(Sprachen!A470,0,'Allg. Informationen'!$B$4-1,1,1)</f>
        <v>Abzüglich KEV-Anlagen</v>
      </c>
      <c r="C123" s="192"/>
      <c r="D123" s="596">
        <f>+SUM(H123:Q123)</f>
        <v>0</v>
      </c>
      <c r="E123" s="594"/>
      <c r="F123" s="594"/>
      <c r="G123" s="594"/>
      <c r="H123" s="595">
        <f>+IF(OR(H56="Ja",H56="Oui",H56="Si"),IF(OR(H50="Ja",H50="Oui",H50="Si"),-H121,0),0)</f>
        <v>0</v>
      </c>
      <c r="I123" s="595">
        <f t="shared" ref="I123:Q123" si="18">+IF(OR(I56="Ja",I56="Oui",I56="Si"),IF(OR(I50="Ja",I50="Oui",I50="Si"),-I121,0),0)</f>
        <v>0</v>
      </c>
      <c r="J123" s="595">
        <f t="shared" si="18"/>
        <v>0</v>
      </c>
      <c r="K123" s="595">
        <f t="shared" si="18"/>
        <v>0</v>
      </c>
      <c r="L123" s="595">
        <f t="shared" si="18"/>
        <v>0</v>
      </c>
      <c r="M123" s="595">
        <f t="shared" si="18"/>
        <v>0</v>
      </c>
      <c r="N123" s="595">
        <f t="shared" si="18"/>
        <v>0</v>
      </c>
      <c r="O123" s="595">
        <f t="shared" si="18"/>
        <v>0</v>
      </c>
      <c r="P123" s="595">
        <f t="shared" si="18"/>
        <v>0</v>
      </c>
      <c r="Q123" s="595">
        <f t="shared" si="18"/>
        <v>0</v>
      </c>
      <c r="R123" s="131"/>
      <c r="S123" s="163"/>
      <c r="AA123" s="466">
        <f t="shared" si="16"/>
        <v>90</v>
      </c>
    </row>
    <row r="124" spans="1:27" ht="26.25" customHeight="1" thickBot="1" x14ac:dyDescent="0.35">
      <c r="A124" s="139" t="str">
        <f t="shared" ca="1" si="15"/>
        <v>KW6 / 91</v>
      </c>
      <c r="B124" s="891" t="str">
        <f ca="1">+CONCATENATE(OFFSET(Sprachen!A471,0,'Allg. Informationen'!$B$4-1,1,1)," ",IF(D13=0,"",D13))</f>
        <v>gültig für KW Bitte auswählen, Prière de sélectionner, Prego selezionare</v>
      </c>
      <c r="C124" s="892"/>
      <c r="D124" s="597">
        <f ca="1">IFERROR(+MAX(SUM(D121:D123),0),"")</f>
        <v>0</v>
      </c>
      <c r="E124" s="598"/>
      <c r="F124" s="598"/>
      <c r="G124" s="599"/>
      <c r="H124" s="595">
        <f ca="1">+IF(H121&lt;0,H121,MAX(SUM(H121:H123),0))</f>
        <v>0</v>
      </c>
      <c r="I124" s="595">
        <f t="shared" ref="I124:Q124" ca="1" si="19">+IF(I121&lt;0,I121,MAX(SUM(I121:I123),0))</f>
        <v>0</v>
      </c>
      <c r="J124" s="595">
        <f t="shared" ca="1" si="19"/>
        <v>0</v>
      </c>
      <c r="K124" s="595">
        <f t="shared" ca="1" si="19"/>
        <v>0</v>
      </c>
      <c r="L124" s="595">
        <f t="shared" ca="1" si="19"/>
        <v>0</v>
      </c>
      <c r="M124" s="595">
        <f t="shared" ca="1" si="19"/>
        <v>0</v>
      </c>
      <c r="N124" s="595">
        <f t="shared" ca="1" si="19"/>
        <v>0</v>
      </c>
      <c r="O124" s="595">
        <f t="shared" ca="1" si="19"/>
        <v>0</v>
      </c>
      <c r="P124" s="595">
        <f t="shared" ca="1" si="19"/>
        <v>0</v>
      </c>
      <c r="Q124" s="595">
        <f t="shared" ca="1" si="19"/>
        <v>0</v>
      </c>
      <c r="R124" s="131"/>
      <c r="S124" s="131"/>
      <c r="AA124" s="466">
        <f t="shared" si="16"/>
        <v>91</v>
      </c>
    </row>
    <row r="125" spans="1:27" ht="15.6" x14ac:dyDescent="0.3">
      <c r="D125" s="600"/>
      <c r="E125" s="600"/>
      <c r="F125" s="600"/>
      <c r="G125" s="600"/>
      <c r="R125" s="131"/>
      <c r="S125" s="131"/>
    </row>
    <row r="126" spans="1:27" ht="15.6" x14ac:dyDescent="0.3">
      <c r="R126" s="131"/>
      <c r="S126" s="131"/>
    </row>
    <row r="127" spans="1:27" ht="15.6" x14ac:dyDescent="0.3">
      <c r="R127" s="131"/>
      <c r="S127" s="131"/>
    </row>
    <row r="128" spans="1:27" ht="15.6" x14ac:dyDescent="0.3">
      <c r="D128" s="652"/>
      <c r="R128" s="131"/>
      <c r="S128" s="131"/>
    </row>
    <row r="129" spans="18:19" ht="15.6" x14ac:dyDescent="0.3">
      <c r="R129" s="131"/>
      <c r="S129" s="131"/>
    </row>
    <row r="130" spans="18:19" ht="15.6" x14ac:dyDescent="0.3">
      <c r="R130" s="131"/>
      <c r="S130" s="131"/>
    </row>
    <row r="131" spans="18:19" ht="15.6" x14ac:dyDescent="0.3">
      <c r="R131" s="131"/>
      <c r="S131" s="131"/>
    </row>
  </sheetData>
  <sheetProtection algorithmName="SHA-512" hashValue="YmpLLPMii8mBZpbAae6rDl1URcqnNDYeNFqgHXxT47UcONMPTX+gg0FbG1XKy4lVSnlj3lF9mmQUsGiwv7AeHg==" saltValue="2+w4pTAaok67+bzRddsYww==" spinCount="100000" sheet="1" objects="1" scenarios="1"/>
  <protectedRanges>
    <protectedRange sqref="C5 L15 B14:B15 D16:D24 D26 D31:D32 D34:D35 D38:D40 D42 D44:D45 H49:Q53 H56:Q59 D64:D65 D69:D73 D77:K79 D80:D83 D90:D96 D98" name="Bereichzahlenfelder"/>
    <protectedRange sqref="C5 H6:J7 L6:N7 P6:R7 T6:U7 M13:U45 T48:U59 M62:U73 M74 Q77:U87 M90:U102 M118:Q119" name="Bereichvoll_kommentarfelder"/>
    <protectedRange sqref="C5 H8 L8 B14:B15 D16:D17 D29 D37 D40 D42 D101 D108 L15 M13 M16:M17 M29 M37 M40:M42 M101" name="bereichleer"/>
  </protectedRanges>
  <mergeCells count="192">
    <mergeCell ref="C119:D119"/>
    <mergeCell ref="H119:L119"/>
    <mergeCell ref="M119:Q119"/>
    <mergeCell ref="B124:C124"/>
    <mergeCell ref="H102:L102"/>
    <mergeCell ref="M102:U102"/>
    <mergeCell ref="H117:L117"/>
    <mergeCell ref="M117:Q117"/>
    <mergeCell ref="H118:L118"/>
    <mergeCell ref="M118:Q118"/>
    <mergeCell ref="H99:L99"/>
    <mergeCell ref="M99:U99"/>
    <mergeCell ref="H100:L100"/>
    <mergeCell ref="M100:U100"/>
    <mergeCell ref="H101:L101"/>
    <mergeCell ref="M101:U101"/>
    <mergeCell ref="H96:L96"/>
    <mergeCell ref="M96:U96"/>
    <mergeCell ref="H97:L97"/>
    <mergeCell ref="M97:U97"/>
    <mergeCell ref="H98:L98"/>
    <mergeCell ref="M98:U98"/>
    <mergeCell ref="H93:L93"/>
    <mergeCell ref="M93:U93"/>
    <mergeCell ref="H94:L94"/>
    <mergeCell ref="M94:U94"/>
    <mergeCell ref="H95:L95"/>
    <mergeCell ref="M95:U95"/>
    <mergeCell ref="H90:L90"/>
    <mergeCell ref="M90:U90"/>
    <mergeCell ref="H91:L91"/>
    <mergeCell ref="M91:U91"/>
    <mergeCell ref="H92:L92"/>
    <mergeCell ref="M92:U92"/>
    <mergeCell ref="H86:P86"/>
    <mergeCell ref="Q86:U86"/>
    <mergeCell ref="H87:P87"/>
    <mergeCell ref="Q87:U87"/>
    <mergeCell ref="H89:L89"/>
    <mergeCell ref="M89:U89"/>
    <mergeCell ref="H83:P83"/>
    <mergeCell ref="Q83:U83"/>
    <mergeCell ref="H84:P84"/>
    <mergeCell ref="Q84:U84"/>
    <mergeCell ref="H85:P85"/>
    <mergeCell ref="Q85:U85"/>
    <mergeCell ref="L80:P80"/>
    <mergeCell ref="Q80:U80"/>
    <mergeCell ref="L81:P81"/>
    <mergeCell ref="Q81:U81"/>
    <mergeCell ref="L82:P82"/>
    <mergeCell ref="Q82:U82"/>
    <mergeCell ref="M73:U73"/>
    <mergeCell ref="H74:L74"/>
    <mergeCell ref="M74:U74"/>
    <mergeCell ref="L76:P76"/>
    <mergeCell ref="Q76:U76"/>
    <mergeCell ref="L77:P79"/>
    <mergeCell ref="Q77:U79"/>
    <mergeCell ref="H64:L73"/>
    <mergeCell ref="M64:U64"/>
    <mergeCell ref="M65:U65"/>
    <mergeCell ref="M66:U66"/>
    <mergeCell ref="M67:U67"/>
    <mergeCell ref="M68:U68"/>
    <mergeCell ref="M69:U69"/>
    <mergeCell ref="M70:U70"/>
    <mergeCell ref="M71:U71"/>
    <mergeCell ref="M72:U72"/>
    <mergeCell ref="H61:L61"/>
    <mergeCell ref="M61:U61"/>
    <mergeCell ref="H62:L62"/>
    <mergeCell ref="M62:U62"/>
    <mergeCell ref="H63:L63"/>
    <mergeCell ref="M63:U63"/>
    <mergeCell ref="R57:S57"/>
    <mergeCell ref="T57:U57"/>
    <mergeCell ref="R58:S58"/>
    <mergeCell ref="T58:U58"/>
    <mergeCell ref="R59:S59"/>
    <mergeCell ref="T59:U59"/>
    <mergeCell ref="R53:S53"/>
    <mergeCell ref="T53:U53"/>
    <mergeCell ref="R54:S55"/>
    <mergeCell ref="T54:U54"/>
    <mergeCell ref="T55:U55"/>
    <mergeCell ref="R56:S56"/>
    <mergeCell ref="T56:U56"/>
    <mergeCell ref="R50:S50"/>
    <mergeCell ref="T50:U50"/>
    <mergeCell ref="R51:S51"/>
    <mergeCell ref="T51:U51"/>
    <mergeCell ref="R52:S52"/>
    <mergeCell ref="T52:U52"/>
    <mergeCell ref="H45:L45"/>
    <mergeCell ref="M45:U45"/>
    <mergeCell ref="R47:S47"/>
    <mergeCell ref="R48:S48"/>
    <mergeCell ref="T48:U48"/>
    <mergeCell ref="R49:S49"/>
    <mergeCell ref="T49:U49"/>
    <mergeCell ref="H42:L42"/>
    <mergeCell ref="M42:U42"/>
    <mergeCell ref="H43:L43"/>
    <mergeCell ref="M43:U43"/>
    <mergeCell ref="H44:L44"/>
    <mergeCell ref="M44:U44"/>
    <mergeCell ref="H39:L39"/>
    <mergeCell ref="M39:U39"/>
    <mergeCell ref="H40:L40"/>
    <mergeCell ref="M40:U40"/>
    <mergeCell ref="H41:L41"/>
    <mergeCell ref="M41:U41"/>
    <mergeCell ref="H36:L36"/>
    <mergeCell ref="M36:U36"/>
    <mergeCell ref="H37:L37"/>
    <mergeCell ref="M37:U37"/>
    <mergeCell ref="H38:L38"/>
    <mergeCell ref="M38:U38"/>
    <mergeCell ref="H33:L33"/>
    <mergeCell ref="M33:U33"/>
    <mergeCell ref="H34:L34"/>
    <mergeCell ref="M34:U34"/>
    <mergeCell ref="H35:L35"/>
    <mergeCell ref="M35:U35"/>
    <mergeCell ref="H30:L30"/>
    <mergeCell ref="M30:U30"/>
    <mergeCell ref="H31:L31"/>
    <mergeCell ref="M31:U31"/>
    <mergeCell ref="H32:L32"/>
    <mergeCell ref="M32:U32"/>
    <mergeCell ref="H27:L27"/>
    <mergeCell ref="M27:U27"/>
    <mergeCell ref="H28:L28"/>
    <mergeCell ref="M28:U28"/>
    <mergeCell ref="H29:L29"/>
    <mergeCell ref="M29:U29"/>
    <mergeCell ref="H24:L24"/>
    <mergeCell ref="M24:U24"/>
    <mergeCell ref="H25:L25"/>
    <mergeCell ref="M25:U25"/>
    <mergeCell ref="H26:L26"/>
    <mergeCell ref="M26:U26"/>
    <mergeCell ref="H20:L20"/>
    <mergeCell ref="M20:U20"/>
    <mergeCell ref="H21:L22"/>
    <mergeCell ref="M21:U21"/>
    <mergeCell ref="M22:U22"/>
    <mergeCell ref="H23:L23"/>
    <mergeCell ref="M23:U23"/>
    <mergeCell ref="B17:C17"/>
    <mergeCell ref="H17:L17"/>
    <mergeCell ref="M17:U17"/>
    <mergeCell ref="H18:L18"/>
    <mergeCell ref="M18:U18"/>
    <mergeCell ref="H19:L19"/>
    <mergeCell ref="M19:U19"/>
    <mergeCell ref="V13:V15"/>
    <mergeCell ref="W13:W15"/>
    <mergeCell ref="X13:X15"/>
    <mergeCell ref="Y13:Y15"/>
    <mergeCell ref="H15:K15"/>
    <mergeCell ref="B16:C16"/>
    <mergeCell ref="H16:L16"/>
    <mergeCell ref="M16:U16"/>
    <mergeCell ref="B12:D12"/>
    <mergeCell ref="E12:G12"/>
    <mergeCell ref="H12:L12"/>
    <mergeCell ref="M12:U12"/>
    <mergeCell ref="A13:A15"/>
    <mergeCell ref="C13:C15"/>
    <mergeCell ref="D13:D15"/>
    <mergeCell ref="H13:L14"/>
    <mergeCell ref="M13:U15"/>
    <mergeCell ref="B7:C7"/>
    <mergeCell ref="H7:J7"/>
    <mergeCell ref="L7:N7"/>
    <mergeCell ref="P7:R7"/>
    <mergeCell ref="T7:U7"/>
    <mergeCell ref="B8:C8"/>
    <mergeCell ref="H8:J8"/>
    <mergeCell ref="L8:N8"/>
    <mergeCell ref="H5:U5"/>
    <mergeCell ref="B6:C6"/>
    <mergeCell ref="D6:D7"/>
    <mergeCell ref="H6:J6"/>
    <mergeCell ref="K6:K7"/>
    <mergeCell ref="L6:N6"/>
    <mergeCell ref="O6:O7"/>
    <mergeCell ref="P6:R6"/>
    <mergeCell ref="S6:S7"/>
    <mergeCell ref="T6:U6"/>
  </mergeCells>
  <conditionalFormatting sqref="X13 X16:X25 X27:X30 X33 X36:X37 X46 X54:X55 X60 X75 X84:X86 X88 X97 X99 X101:X102">
    <cfRule type="containsText" dxfId="2879" priority="141" operator="containsText" text="nicht i.O.">
      <formula>NOT(ISERROR(SEARCH("nicht i.O.",X13)))</formula>
    </cfRule>
    <cfRule type="containsText" dxfId="2878" priority="142" operator="containsText" text="in Abklärung">
      <formula>NOT(ISERROR(SEARCH("in Abklärung",X13)))</formula>
    </cfRule>
    <cfRule type="containsText" dxfId="2877" priority="143" operator="containsText" text="i.O.">
      <formula>NOT(ISERROR(SEARCH("i.O.",X13)))</formula>
    </cfRule>
    <cfRule type="containsText" dxfId="2876" priority="144" operator="containsText" text="korrigiert">
      <formula>NOT(ISERROR(SEARCH("korrigiert",X13)))</formula>
    </cfRule>
  </conditionalFormatting>
  <conditionalFormatting sqref="V16:V25 V27:V30 V33 V36:V37 V46 V54:V55 V60 V75 V84:V86 V88 V97 V99 V101:V102">
    <cfRule type="containsText" dxfId="2875" priority="137" operator="containsText" text="nicht i.O.">
      <formula>NOT(ISERROR(SEARCH("nicht i.O.",V16)))</formula>
    </cfRule>
    <cfRule type="containsText" dxfId="2874" priority="138" operator="containsText" text="in Abklärung">
      <formula>NOT(ISERROR(SEARCH("in Abklärung",V16)))</formula>
    </cfRule>
    <cfRule type="containsText" dxfId="2873" priority="139" operator="containsText" text="i.O.">
      <formula>NOT(ISERROR(SEARCH("i.O.",V16)))</formula>
    </cfRule>
    <cfRule type="containsText" dxfId="2872" priority="140" operator="containsText" text="korrigiert">
      <formula>NOT(ISERROR(SEARCH("korrigiert",V16)))</formula>
    </cfRule>
  </conditionalFormatting>
  <conditionalFormatting sqref="X26">
    <cfRule type="containsText" dxfId="2871" priority="133" operator="containsText" text="nicht i.O.">
      <formula>NOT(ISERROR(SEARCH("nicht i.O.",X26)))</formula>
    </cfRule>
    <cfRule type="containsText" dxfId="2870" priority="134" operator="containsText" text="in Abklärung">
      <formula>NOT(ISERROR(SEARCH("in Abklärung",X26)))</formula>
    </cfRule>
    <cfRule type="containsText" dxfId="2869" priority="135" operator="containsText" text="i.O.">
      <formula>NOT(ISERROR(SEARCH("i.O.",X26)))</formula>
    </cfRule>
    <cfRule type="containsText" dxfId="2868" priority="136" operator="containsText" text="korrigiert">
      <formula>NOT(ISERROR(SEARCH("korrigiert",X26)))</formula>
    </cfRule>
  </conditionalFormatting>
  <conditionalFormatting sqref="V26">
    <cfRule type="containsText" dxfId="2867" priority="129" operator="containsText" text="nicht i.O.">
      <formula>NOT(ISERROR(SEARCH("nicht i.O.",V26)))</formula>
    </cfRule>
    <cfRule type="containsText" dxfId="2866" priority="130" operator="containsText" text="in Abklärung">
      <formula>NOT(ISERROR(SEARCH("in Abklärung",V26)))</formula>
    </cfRule>
    <cfRule type="containsText" dxfId="2865" priority="131" operator="containsText" text="i.O.">
      <formula>NOT(ISERROR(SEARCH("i.O.",V26)))</formula>
    </cfRule>
    <cfRule type="containsText" dxfId="2864" priority="132" operator="containsText" text="korrigiert">
      <formula>NOT(ISERROR(SEARCH("korrigiert",V26)))</formula>
    </cfRule>
  </conditionalFormatting>
  <conditionalFormatting sqref="X31">
    <cfRule type="containsText" dxfId="2863" priority="125" operator="containsText" text="nicht i.O.">
      <formula>NOT(ISERROR(SEARCH("nicht i.O.",X31)))</formula>
    </cfRule>
    <cfRule type="containsText" dxfId="2862" priority="126" operator="containsText" text="in Abklärung">
      <formula>NOT(ISERROR(SEARCH("in Abklärung",X31)))</formula>
    </cfRule>
    <cfRule type="containsText" dxfId="2861" priority="127" operator="containsText" text="i.O.">
      <formula>NOT(ISERROR(SEARCH("i.O.",X31)))</formula>
    </cfRule>
    <cfRule type="containsText" dxfId="2860" priority="128" operator="containsText" text="korrigiert">
      <formula>NOT(ISERROR(SEARCH("korrigiert",X31)))</formula>
    </cfRule>
  </conditionalFormatting>
  <conditionalFormatting sqref="V31">
    <cfRule type="containsText" dxfId="2859" priority="121" operator="containsText" text="nicht i.O.">
      <formula>NOT(ISERROR(SEARCH("nicht i.O.",V31)))</formula>
    </cfRule>
    <cfRule type="containsText" dxfId="2858" priority="122" operator="containsText" text="in Abklärung">
      <formula>NOT(ISERROR(SEARCH("in Abklärung",V31)))</formula>
    </cfRule>
    <cfRule type="containsText" dxfId="2857" priority="123" operator="containsText" text="i.O.">
      <formula>NOT(ISERROR(SEARCH("i.O.",V31)))</formula>
    </cfRule>
    <cfRule type="containsText" dxfId="2856" priority="124" operator="containsText" text="korrigiert">
      <formula>NOT(ISERROR(SEARCH("korrigiert",V31)))</formula>
    </cfRule>
  </conditionalFormatting>
  <conditionalFormatting sqref="X32">
    <cfRule type="containsText" dxfId="2855" priority="117" operator="containsText" text="nicht i.O.">
      <formula>NOT(ISERROR(SEARCH("nicht i.O.",X32)))</formula>
    </cfRule>
    <cfRule type="containsText" dxfId="2854" priority="118" operator="containsText" text="in Abklärung">
      <formula>NOT(ISERROR(SEARCH("in Abklärung",X32)))</formula>
    </cfRule>
    <cfRule type="containsText" dxfId="2853" priority="119" operator="containsText" text="i.O.">
      <formula>NOT(ISERROR(SEARCH("i.O.",X32)))</formula>
    </cfRule>
    <cfRule type="containsText" dxfId="2852" priority="120" operator="containsText" text="korrigiert">
      <formula>NOT(ISERROR(SEARCH("korrigiert",X32)))</formula>
    </cfRule>
  </conditionalFormatting>
  <conditionalFormatting sqref="V32">
    <cfRule type="containsText" dxfId="2851" priority="113" operator="containsText" text="nicht i.O.">
      <formula>NOT(ISERROR(SEARCH("nicht i.O.",V32)))</formula>
    </cfRule>
    <cfRule type="containsText" dxfId="2850" priority="114" operator="containsText" text="in Abklärung">
      <formula>NOT(ISERROR(SEARCH("in Abklärung",V32)))</formula>
    </cfRule>
    <cfRule type="containsText" dxfId="2849" priority="115" operator="containsText" text="i.O.">
      <formula>NOT(ISERROR(SEARCH("i.O.",V32)))</formula>
    </cfRule>
    <cfRule type="containsText" dxfId="2848" priority="116" operator="containsText" text="korrigiert">
      <formula>NOT(ISERROR(SEARCH("korrigiert",V32)))</formula>
    </cfRule>
  </conditionalFormatting>
  <conditionalFormatting sqref="X34">
    <cfRule type="containsText" dxfId="2847" priority="109" operator="containsText" text="nicht i.O.">
      <formula>NOT(ISERROR(SEARCH("nicht i.O.",X34)))</formula>
    </cfRule>
    <cfRule type="containsText" dxfId="2846" priority="110" operator="containsText" text="in Abklärung">
      <formula>NOT(ISERROR(SEARCH("in Abklärung",X34)))</formula>
    </cfRule>
    <cfRule type="containsText" dxfId="2845" priority="111" operator="containsText" text="i.O.">
      <formula>NOT(ISERROR(SEARCH("i.O.",X34)))</formula>
    </cfRule>
    <cfRule type="containsText" dxfId="2844" priority="112" operator="containsText" text="korrigiert">
      <formula>NOT(ISERROR(SEARCH("korrigiert",X34)))</formula>
    </cfRule>
  </conditionalFormatting>
  <conditionalFormatting sqref="V34">
    <cfRule type="containsText" dxfId="2843" priority="105" operator="containsText" text="nicht i.O.">
      <formula>NOT(ISERROR(SEARCH("nicht i.O.",V34)))</formula>
    </cfRule>
    <cfRule type="containsText" dxfId="2842" priority="106" operator="containsText" text="in Abklärung">
      <formula>NOT(ISERROR(SEARCH("in Abklärung",V34)))</formula>
    </cfRule>
    <cfRule type="containsText" dxfId="2841" priority="107" operator="containsText" text="i.O.">
      <formula>NOT(ISERROR(SEARCH("i.O.",V34)))</formula>
    </cfRule>
    <cfRule type="containsText" dxfId="2840" priority="108" operator="containsText" text="korrigiert">
      <formula>NOT(ISERROR(SEARCH("korrigiert",V34)))</formula>
    </cfRule>
  </conditionalFormatting>
  <conditionalFormatting sqref="X35">
    <cfRule type="containsText" dxfId="2839" priority="101" operator="containsText" text="nicht i.O.">
      <formula>NOT(ISERROR(SEARCH("nicht i.O.",X35)))</formula>
    </cfRule>
    <cfRule type="containsText" dxfId="2838" priority="102" operator="containsText" text="in Abklärung">
      <formula>NOT(ISERROR(SEARCH("in Abklärung",X35)))</formula>
    </cfRule>
    <cfRule type="containsText" dxfId="2837" priority="103" operator="containsText" text="i.O.">
      <formula>NOT(ISERROR(SEARCH("i.O.",X35)))</formula>
    </cfRule>
    <cfRule type="containsText" dxfId="2836" priority="104" operator="containsText" text="korrigiert">
      <formula>NOT(ISERROR(SEARCH("korrigiert",X35)))</formula>
    </cfRule>
  </conditionalFormatting>
  <conditionalFormatting sqref="V35">
    <cfRule type="containsText" dxfId="2835" priority="97" operator="containsText" text="nicht i.O.">
      <formula>NOT(ISERROR(SEARCH("nicht i.O.",V35)))</formula>
    </cfRule>
    <cfRule type="containsText" dxfId="2834" priority="98" operator="containsText" text="in Abklärung">
      <formula>NOT(ISERROR(SEARCH("in Abklärung",V35)))</formula>
    </cfRule>
    <cfRule type="containsText" dxfId="2833" priority="99" operator="containsText" text="i.O.">
      <formula>NOT(ISERROR(SEARCH("i.O.",V35)))</formula>
    </cfRule>
    <cfRule type="containsText" dxfId="2832" priority="100" operator="containsText" text="korrigiert">
      <formula>NOT(ISERROR(SEARCH("korrigiert",V35)))</formula>
    </cfRule>
  </conditionalFormatting>
  <conditionalFormatting sqref="X38">
    <cfRule type="containsText" dxfId="2831" priority="93" operator="containsText" text="nicht i.O.">
      <formula>NOT(ISERROR(SEARCH("nicht i.O.",X38)))</formula>
    </cfRule>
    <cfRule type="containsText" dxfId="2830" priority="94" operator="containsText" text="in Abklärung">
      <formula>NOT(ISERROR(SEARCH("in Abklärung",X38)))</formula>
    </cfRule>
    <cfRule type="containsText" dxfId="2829" priority="95" operator="containsText" text="i.O.">
      <formula>NOT(ISERROR(SEARCH("i.O.",X38)))</formula>
    </cfRule>
    <cfRule type="containsText" dxfId="2828" priority="96" operator="containsText" text="korrigiert">
      <formula>NOT(ISERROR(SEARCH("korrigiert",X38)))</formula>
    </cfRule>
  </conditionalFormatting>
  <conditionalFormatting sqref="V38">
    <cfRule type="containsText" dxfId="2827" priority="89" operator="containsText" text="nicht i.O.">
      <formula>NOT(ISERROR(SEARCH("nicht i.O.",V38)))</formula>
    </cfRule>
    <cfRule type="containsText" dxfId="2826" priority="90" operator="containsText" text="in Abklärung">
      <formula>NOT(ISERROR(SEARCH("in Abklärung",V38)))</formula>
    </cfRule>
    <cfRule type="containsText" dxfId="2825" priority="91" operator="containsText" text="i.O.">
      <formula>NOT(ISERROR(SEARCH("i.O.",V38)))</formula>
    </cfRule>
    <cfRule type="containsText" dxfId="2824" priority="92" operator="containsText" text="korrigiert">
      <formula>NOT(ISERROR(SEARCH("korrigiert",V38)))</formula>
    </cfRule>
  </conditionalFormatting>
  <conditionalFormatting sqref="X39">
    <cfRule type="containsText" dxfId="2823" priority="85" operator="containsText" text="nicht i.O.">
      <formula>NOT(ISERROR(SEARCH("nicht i.O.",X39)))</formula>
    </cfRule>
    <cfRule type="containsText" dxfId="2822" priority="86" operator="containsText" text="in Abklärung">
      <formula>NOT(ISERROR(SEARCH("in Abklärung",X39)))</formula>
    </cfRule>
    <cfRule type="containsText" dxfId="2821" priority="87" operator="containsText" text="i.O.">
      <formula>NOT(ISERROR(SEARCH("i.O.",X39)))</formula>
    </cfRule>
    <cfRule type="containsText" dxfId="2820" priority="88" operator="containsText" text="korrigiert">
      <formula>NOT(ISERROR(SEARCH("korrigiert",X39)))</formula>
    </cfRule>
  </conditionalFormatting>
  <conditionalFormatting sqref="V39">
    <cfRule type="containsText" dxfId="2819" priority="81" operator="containsText" text="nicht i.O.">
      <formula>NOT(ISERROR(SEARCH("nicht i.O.",V39)))</formula>
    </cfRule>
    <cfRule type="containsText" dxfId="2818" priority="82" operator="containsText" text="in Abklärung">
      <formula>NOT(ISERROR(SEARCH("in Abklärung",V39)))</formula>
    </cfRule>
    <cfRule type="containsText" dxfId="2817" priority="83" operator="containsText" text="i.O.">
      <formula>NOT(ISERROR(SEARCH("i.O.",V39)))</formula>
    </cfRule>
    <cfRule type="containsText" dxfId="2816" priority="84" operator="containsText" text="korrigiert">
      <formula>NOT(ISERROR(SEARCH("korrigiert",V39)))</formula>
    </cfRule>
  </conditionalFormatting>
  <conditionalFormatting sqref="X40:X45">
    <cfRule type="containsText" dxfId="2815" priority="77" operator="containsText" text="nicht i.O.">
      <formula>NOT(ISERROR(SEARCH("nicht i.O.",X40)))</formula>
    </cfRule>
    <cfRule type="containsText" dxfId="2814" priority="78" operator="containsText" text="in Abklärung">
      <formula>NOT(ISERROR(SEARCH("in Abklärung",X40)))</formula>
    </cfRule>
    <cfRule type="containsText" dxfId="2813" priority="79" operator="containsText" text="i.O.">
      <formula>NOT(ISERROR(SEARCH("i.O.",X40)))</formula>
    </cfRule>
    <cfRule type="containsText" dxfId="2812" priority="80" operator="containsText" text="korrigiert">
      <formula>NOT(ISERROR(SEARCH("korrigiert",X40)))</formula>
    </cfRule>
  </conditionalFormatting>
  <conditionalFormatting sqref="V40:V45">
    <cfRule type="containsText" dxfId="2811" priority="73" operator="containsText" text="nicht i.O.">
      <formula>NOT(ISERROR(SEARCH("nicht i.O.",V40)))</formula>
    </cfRule>
    <cfRule type="containsText" dxfId="2810" priority="74" operator="containsText" text="in Abklärung">
      <formula>NOT(ISERROR(SEARCH("in Abklärung",V40)))</formula>
    </cfRule>
    <cfRule type="containsText" dxfId="2809" priority="75" operator="containsText" text="i.O.">
      <formula>NOT(ISERROR(SEARCH("i.O.",V40)))</formula>
    </cfRule>
    <cfRule type="containsText" dxfId="2808" priority="76" operator="containsText" text="korrigiert">
      <formula>NOT(ISERROR(SEARCH("korrigiert",V40)))</formula>
    </cfRule>
  </conditionalFormatting>
  <conditionalFormatting sqref="X48">
    <cfRule type="containsText" dxfId="2807" priority="69" operator="containsText" text="nicht i.O.">
      <formula>NOT(ISERROR(SEARCH("nicht i.O.",X48)))</formula>
    </cfRule>
    <cfRule type="containsText" dxfId="2806" priority="70" operator="containsText" text="in Abklärung">
      <formula>NOT(ISERROR(SEARCH("in Abklärung",X48)))</formula>
    </cfRule>
    <cfRule type="containsText" dxfId="2805" priority="71" operator="containsText" text="i.O.">
      <formula>NOT(ISERROR(SEARCH("i.O.",X48)))</formula>
    </cfRule>
    <cfRule type="containsText" dxfId="2804" priority="72" operator="containsText" text="korrigiert">
      <formula>NOT(ISERROR(SEARCH("korrigiert",X48)))</formula>
    </cfRule>
  </conditionalFormatting>
  <conditionalFormatting sqref="V48">
    <cfRule type="containsText" dxfId="2803" priority="65" operator="containsText" text="nicht i.O.">
      <formula>NOT(ISERROR(SEARCH("nicht i.O.",V48)))</formula>
    </cfRule>
    <cfRule type="containsText" dxfId="2802" priority="66" operator="containsText" text="in Abklärung">
      <formula>NOT(ISERROR(SEARCH("in Abklärung",V48)))</formula>
    </cfRule>
    <cfRule type="containsText" dxfId="2801" priority="67" operator="containsText" text="i.O.">
      <formula>NOT(ISERROR(SEARCH("i.O.",V48)))</formula>
    </cfRule>
    <cfRule type="containsText" dxfId="2800" priority="68" operator="containsText" text="korrigiert">
      <formula>NOT(ISERROR(SEARCH("korrigiert",V48)))</formula>
    </cfRule>
  </conditionalFormatting>
  <conditionalFormatting sqref="X49:X53">
    <cfRule type="containsText" dxfId="2799" priority="61" operator="containsText" text="nicht i.O.">
      <formula>NOT(ISERROR(SEARCH("nicht i.O.",X49)))</formula>
    </cfRule>
    <cfRule type="containsText" dxfId="2798" priority="62" operator="containsText" text="in Abklärung">
      <formula>NOT(ISERROR(SEARCH("in Abklärung",X49)))</formula>
    </cfRule>
    <cfRule type="containsText" dxfId="2797" priority="63" operator="containsText" text="i.O.">
      <formula>NOT(ISERROR(SEARCH("i.O.",X49)))</formula>
    </cfRule>
    <cfRule type="containsText" dxfId="2796" priority="64" operator="containsText" text="korrigiert">
      <formula>NOT(ISERROR(SEARCH("korrigiert",X49)))</formula>
    </cfRule>
  </conditionalFormatting>
  <conditionalFormatting sqref="V49:V53">
    <cfRule type="containsText" dxfId="2795" priority="57" operator="containsText" text="nicht i.O.">
      <formula>NOT(ISERROR(SEARCH("nicht i.O.",V49)))</formula>
    </cfRule>
    <cfRule type="containsText" dxfId="2794" priority="58" operator="containsText" text="in Abklärung">
      <formula>NOT(ISERROR(SEARCH("in Abklärung",V49)))</formula>
    </cfRule>
    <cfRule type="containsText" dxfId="2793" priority="59" operator="containsText" text="i.O.">
      <formula>NOT(ISERROR(SEARCH("i.O.",V49)))</formula>
    </cfRule>
    <cfRule type="containsText" dxfId="2792" priority="60" operator="containsText" text="korrigiert">
      <formula>NOT(ISERROR(SEARCH("korrigiert",V49)))</formula>
    </cfRule>
  </conditionalFormatting>
  <conditionalFormatting sqref="X56:X59">
    <cfRule type="containsText" dxfId="2791" priority="53" operator="containsText" text="nicht i.O.">
      <formula>NOT(ISERROR(SEARCH("nicht i.O.",X56)))</formula>
    </cfRule>
    <cfRule type="containsText" dxfId="2790" priority="54" operator="containsText" text="in Abklärung">
      <formula>NOT(ISERROR(SEARCH("in Abklärung",X56)))</formula>
    </cfRule>
    <cfRule type="containsText" dxfId="2789" priority="55" operator="containsText" text="i.O.">
      <formula>NOT(ISERROR(SEARCH("i.O.",X56)))</formula>
    </cfRule>
    <cfRule type="containsText" dxfId="2788" priority="56" operator="containsText" text="korrigiert">
      <formula>NOT(ISERROR(SEARCH("korrigiert",X56)))</formula>
    </cfRule>
  </conditionalFormatting>
  <conditionalFormatting sqref="V56:V59">
    <cfRule type="containsText" dxfId="2787" priority="49" operator="containsText" text="nicht i.O.">
      <formula>NOT(ISERROR(SEARCH("nicht i.O.",V56)))</formula>
    </cfRule>
    <cfRule type="containsText" dxfId="2786" priority="50" operator="containsText" text="in Abklärung">
      <formula>NOT(ISERROR(SEARCH("in Abklärung",V56)))</formula>
    </cfRule>
    <cfRule type="containsText" dxfId="2785" priority="51" operator="containsText" text="i.O.">
      <formula>NOT(ISERROR(SEARCH("i.O.",V56)))</formula>
    </cfRule>
    <cfRule type="containsText" dxfId="2784" priority="52" operator="containsText" text="korrigiert">
      <formula>NOT(ISERROR(SEARCH("korrigiert",V56)))</formula>
    </cfRule>
  </conditionalFormatting>
  <conditionalFormatting sqref="X62:X74">
    <cfRule type="containsText" dxfId="2783" priority="45" operator="containsText" text="nicht i.O.">
      <formula>NOT(ISERROR(SEARCH("nicht i.O.",X62)))</formula>
    </cfRule>
    <cfRule type="containsText" dxfId="2782" priority="46" operator="containsText" text="in Abklärung">
      <formula>NOT(ISERROR(SEARCH("in Abklärung",X62)))</formula>
    </cfRule>
    <cfRule type="containsText" dxfId="2781" priority="47" operator="containsText" text="i.O.">
      <formula>NOT(ISERROR(SEARCH("i.O.",X62)))</formula>
    </cfRule>
    <cfRule type="containsText" dxfId="2780" priority="48" operator="containsText" text="korrigiert">
      <formula>NOT(ISERROR(SEARCH("korrigiert",X62)))</formula>
    </cfRule>
  </conditionalFormatting>
  <conditionalFormatting sqref="V62:V74">
    <cfRule type="containsText" dxfId="2779" priority="41" operator="containsText" text="nicht i.O.">
      <formula>NOT(ISERROR(SEARCH("nicht i.O.",V62)))</formula>
    </cfRule>
    <cfRule type="containsText" dxfId="2778" priority="42" operator="containsText" text="in Abklärung">
      <formula>NOT(ISERROR(SEARCH("in Abklärung",V62)))</formula>
    </cfRule>
    <cfRule type="containsText" dxfId="2777" priority="43" operator="containsText" text="i.O.">
      <formula>NOT(ISERROR(SEARCH("i.O.",V62)))</formula>
    </cfRule>
    <cfRule type="containsText" dxfId="2776" priority="44" operator="containsText" text="korrigiert">
      <formula>NOT(ISERROR(SEARCH("korrigiert",V62)))</formula>
    </cfRule>
  </conditionalFormatting>
  <conditionalFormatting sqref="X77:X83">
    <cfRule type="containsText" dxfId="2775" priority="37" operator="containsText" text="nicht i.O.">
      <formula>NOT(ISERROR(SEARCH("nicht i.O.",X77)))</formula>
    </cfRule>
    <cfRule type="containsText" dxfId="2774" priority="38" operator="containsText" text="in Abklärung">
      <formula>NOT(ISERROR(SEARCH("in Abklärung",X77)))</formula>
    </cfRule>
    <cfRule type="containsText" dxfId="2773" priority="39" operator="containsText" text="i.O.">
      <formula>NOT(ISERROR(SEARCH("i.O.",X77)))</formula>
    </cfRule>
    <cfRule type="containsText" dxfId="2772" priority="40" operator="containsText" text="korrigiert">
      <formula>NOT(ISERROR(SEARCH("korrigiert",X77)))</formula>
    </cfRule>
  </conditionalFormatting>
  <conditionalFormatting sqref="V77:V83">
    <cfRule type="containsText" dxfId="2771" priority="33" operator="containsText" text="nicht i.O.">
      <formula>NOT(ISERROR(SEARCH("nicht i.O.",V77)))</formula>
    </cfRule>
    <cfRule type="containsText" dxfId="2770" priority="34" operator="containsText" text="in Abklärung">
      <formula>NOT(ISERROR(SEARCH("in Abklärung",V77)))</formula>
    </cfRule>
    <cfRule type="containsText" dxfId="2769" priority="35" operator="containsText" text="i.O.">
      <formula>NOT(ISERROR(SEARCH("i.O.",V77)))</formula>
    </cfRule>
    <cfRule type="containsText" dxfId="2768" priority="36" operator="containsText" text="korrigiert">
      <formula>NOT(ISERROR(SEARCH("korrigiert",V77)))</formula>
    </cfRule>
  </conditionalFormatting>
  <conditionalFormatting sqref="X87">
    <cfRule type="containsText" dxfId="2767" priority="29" operator="containsText" text="nicht i.O.">
      <formula>NOT(ISERROR(SEARCH("nicht i.O.",X87)))</formula>
    </cfRule>
    <cfRule type="containsText" dxfId="2766" priority="30" operator="containsText" text="in Abklärung">
      <formula>NOT(ISERROR(SEARCH("in Abklärung",X87)))</formula>
    </cfRule>
    <cfRule type="containsText" dxfId="2765" priority="31" operator="containsText" text="i.O.">
      <formula>NOT(ISERROR(SEARCH("i.O.",X87)))</formula>
    </cfRule>
    <cfRule type="containsText" dxfId="2764" priority="32" operator="containsText" text="korrigiert">
      <formula>NOT(ISERROR(SEARCH("korrigiert",X87)))</formula>
    </cfRule>
  </conditionalFormatting>
  <conditionalFormatting sqref="V87">
    <cfRule type="containsText" dxfId="2763" priority="25" operator="containsText" text="nicht i.O.">
      <formula>NOT(ISERROR(SEARCH("nicht i.O.",V87)))</formula>
    </cfRule>
    <cfRule type="containsText" dxfId="2762" priority="26" operator="containsText" text="in Abklärung">
      <formula>NOT(ISERROR(SEARCH("in Abklärung",V87)))</formula>
    </cfRule>
    <cfRule type="containsText" dxfId="2761" priority="27" operator="containsText" text="i.O.">
      <formula>NOT(ISERROR(SEARCH("i.O.",V87)))</formula>
    </cfRule>
    <cfRule type="containsText" dxfId="2760" priority="28" operator="containsText" text="korrigiert">
      <formula>NOT(ISERROR(SEARCH("korrigiert",V87)))</formula>
    </cfRule>
  </conditionalFormatting>
  <conditionalFormatting sqref="X90:X96">
    <cfRule type="containsText" dxfId="2759" priority="21" operator="containsText" text="nicht i.O.">
      <formula>NOT(ISERROR(SEARCH("nicht i.O.",X90)))</formula>
    </cfRule>
    <cfRule type="containsText" dxfId="2758" priority="22" operator="containsText" text="in Abklärung">
      <formula>NOT(ISERROR(SEARCH("in Abklärung",X90)))</formula>
    </cfRule>
    <cfRule type="containsText" dxfId="2757" priority="23" operator="containsText" text="i.O.">
      <formula>NOT(ISERROR(SEARCH("i.O.",X90)))</formula>
    </cfRule>
    <cfRule type="containsText" dxfId="2756" priority="24" operator="containsText" text="korrigiert">
      <formula>NOT(ISERROR(SEARCH("korrigiert",X90)))</formula>
    </cfRule>
  </conditionalFormatting>
  <conditionalFormatting sqref="V90:V96">
    <cfRule type="containsText" dxfId="2755" priority="17" operator="containsText" text="nicht i.O.">
      <formula>NOT(ISERROR(SEARCH("nicht i.O.",V90)))</formula>
    </cfRule>
    <cfRule type="containsText" dxfId="2754" priority="18" operator="containsText" text="in Abklärung">
      <formula>NOT(ISERROR(SEARCH("in Abklärung",V90)))</formula>
    </cfRule>
    <cfRule type="containsText" dxfId="2753" priority="19" operator="containsText" text="i.O.">
      <formula>NOT(ISERROR(SEARCH("i.O.",V90)))</formula>
    </cfRule>
    <cfRule type="containsText" dxfId="2752" priority="20" operator="containsText" text="korrigiert">
      <formula>NOT(ISERROR(SEARCH("korrigiert",V90)))</formula>
    </cfRule>
  </conditionalFormatting>
  <conditionalFormatting sqref="X98">
    <cfRule type="containsText" dxfId="2751" priority="13" operator="containsText" text="nicht i.O.">
      <formula>NOT(ISERROR(SEARCH("nicht i.O.",X98)))</formula>
    </cfRule>
    <cfRule type="containsText" dxfId="2750" priority="14" operator="containsText" text="in Abklärung">
      <formula>NOT(ISERROR(SEARCH("in Abklärung",X98)))</formula>
    </cfRule>
    <cfRule type="containsText" dxfId="2749" priority="15" operator="containsText" text="i.O.">
      <formula>NOT(ISERROR(SEARCH("i.O.",X98)))</formula>
    </cfRule>
    <cfRule type="containsText" dxfId="2748" priority="16" operator="containsText" text="korrigiert">
      <formula>NOT(ISERROR(SEARCH("korrigiert",X98)))</formula>
    </cfRule>
  </conditionalFormatting>
  <conditionalFormatting sqref="V98">
    <cfRule type="containsText" dxfId="2747" priority="9" operator="containsText" text="nicht i.O.">
      <formula>NOT(ISERROR(SEARCH("nicht i.O.",V98)))</formula>
    </cfRule>
    <cfRule type="containsText" dxfId="2746" priority="10" operator="containsText" text="in Abklärung">
      <formula>NOT(ISERROR(SEARCH("in Abklärung",V98)))</formula>
    </cfRule>
    <cfRule type="containsText" dxfId="2745" priority="11" operator="containsText" text="i.O.">
      <formula>NOT(ISERROR(SEARCH("i.O.",V98)))</formula>
    </cfRule>
    <cfRule type="containsText" dxfId="2744" priority="12" operator="containsText" text="korrigiert">
      <formula>NOT(ISERROR(SEARCH("korrigiert",V98)))</formula>
    </cfRule>
  </conditionalFormatting>
  <conditionalFormatting sqref="X100">
    <cfRule type="containsText" dxfId="2743" priority="5" operator="containsText" text="nicht i.O.">
      <formula>NOT(ISERROR(SEARCH("nicht i.O.",X100)))</formula>
    </cfRule>
    <cfRule type="containsText" dxfId="2742" priority="6" operator="containsText" text="in Abklärung">
      <formula>NOT(ISERROR(SEARCH("in Abklärung",X100)))</formula>
    </cfRule>
    <cfRule type="containsText" dxfId="2741" priority="7" operator="containsText" text="i.O.">
      <formula>NOT(ISERROR(SEARCH("i.O.",X100)))</formula>
    </cfRule>
    <cfRule type="containsText" dxfId="2740" priority="8" operator="containsText" text="korrigiert">
      <formula>NOT(ISERROR(SEARCH("korrigiert",X100)))</formula>
    </cfRule>
  </conditionalFormatting>
  <conditionalFormatting sqref="V100">
    <cfRule type="containsText" dxfId="2739" priority="1" operator="containsText" text="nicht i.O.">
      <formula>NOT(ISERROR(SEARCH("nicht i.O.",V100)))</formula>
    </cfRule>
    <cfRule type="containsText" dxfId="2738" priority="2" operator="containsText" text="in Abklärung">
      <formula>NOT(ISERROR(SEARCH("in Abklärung",V100)))</formula>
    </cfRule>
    <cfRule type="containsText" dxfId="2737" priority="3" operator="containsText" text="i.O.">
      <formula>NOT(ISERROR(SEARCH("i.O.",V100)))</formula>
    </cfRule>
    <cfRule type="containsText" dxfId="2736" priority="4" operator="containsText" text="korrigiert">
      <formula>NOT(ISERROR(SEARCH("korrigiert",V100)))</formula>
    </cfRule>
  </conditionalFormatting>
  <dataValidations count="5">
    <dataValidation type="date" operator="lessThan" allowBlank="1" showInputMessage="1" showErrorMessage="1" sqref="D21" xr:uid="{BE6AA692-64B4-437B-98C3-3132A994FBFB}">
      <formula1>44197</formula1>
    </dataValidation>
    <dataValidation type="list" allowBlank="1" showInputMessage="1" showErrorMessage="1" sqref="X16:X17 X13 X101" xr:uid="{1C4768CA-3C61-46CF-B1AC-56F1651F4612}">
      <formula1>"',i.O.,in Abklärung,nicht i.O.,korrigiert"</formula1>
    </dataValidation>
    <dataValidation type="date" operator="greaterThan" allowBlank="1" showInputMessage="1" showErrorMessage="1" sqref="D44:G44" xr:uid="{1AC00527-F473-42D6-84F3-97F46ECEB861}">
      <formula1>42370</formula1>
    </dataValidation>
    <dataValidation type="date" operator="greaterThan" allowBlank="1" showInputMessage="1" showErrorMessage="1" sqref="D22:G22" xr:uid="{86A98A11-847F-4448-B575-14816CF501C6}">
      <formula1>D21</formula1>
    </dataValidation>
    <dataValidation type="date" operator="lessThan" allowBlank="1" showInputMessage="1" showErrorMessage="1" sqref="E21:G21" xr:uid="{037347CB-49A5-45E7-BCAC-9C8BCB698F04}">
      <formula1>43101</formula1>
    </dataValidation>
  </dataValidations>
  <hyperlinks>
    <hyperlink ref="L80:P80" r:id="rId1" display="download" xr:uid="{9AB141E4-5B3E-4163-985E-2F27FE0A34EB}"/>
    <hyperlink ref="H74:L74" r:id="rId2" display="download" xr:uid="{CC0C0688-4FD2-4331-9068-F04E9536BCA5}"/>
  </hyperlinks>
  <pageMargins left="0.70866141732283472" right="0.70866141732283472" top="0.78740157480314965" bottom="0.78740157480314965" header="0.31496062992125984" footer="0.31496062992125984"/>
  <pageSetup paperSize="8" scale="67" fitToHeight="0" orientation="landscape" r:id="rId3"/>
  <headerFooter>
    <oddHeader>&amp;LBFE-MP&amp;C &amp;A&amp;R&amp;D</oddHeader>
    <oddFooter>&amp;L&amp;F, &amp;T&amp;RS. &amp;P / &amp;N</oddFooter>
  </headerFooter>
  <drawing r:id="rId4"/>
  <legacyDrawing r:id="rId5"/>
  <controls>
    <mc:AlternateContent xmlns:mc="http://schemas.openxmlformats.org/markup-compatibility/2006">
      <mc:Choice Requires="x14">
        <control shapeId="108546" r:id="rId6" name="CheckBox2">
          <controlPr locked="0" defaultSize="0" autoLine="0" r:id="rId7">
            <anchor moveWithCells="1">
              <from>
                <xdr:col>2</xdr:col>
                <xdr:colOff>236220</xdr:colOff>
                <xdr:row>4</xdr:row>
                <xdr:rowOff>106680</xdr:rowOff>
              </from>
              <to>
                <xdr:col>2</xdr:col>
                <xdr:colOff>403860</xdr:colOff>
                <xdr:row>4</xdr:row>
                <xdr:rowOff>297180</xdr:rowOff>
              </to>
            </anchor>
          </controlPr>
        </control>
      </mc:Choice>
      <mc:Fallback>
        <control shapeId="108546" r:id="rId6" name="CheckBox2"/>
      </mc:Fallback>
    </mc:AlternateContent>
    <mc:AlternateContent xmlns:mc="http://schemas.openxmlformats.org/markup-compatibility/2006">
      <mc:Choice Requires="x14">
        <control shapeId="108545" r:id="rId8" name="CheckBox1">
          <controlPr locked="0" defaultSize="0" autoLine="0" r:id="rId9">
            <anchor moveWithCells="1">
              <from>
                <xdr:col>11</xdr:col>
                <xdr:colOff>304800</xdr:colOff>
                <xdr:row>14</xdr:row>
                <xdr:rowOff>45720</xdr:rowOff>
              </from>
              <to>
                <xdr:col>11</xdr:col>
                <xdr:colOff>464820</xdr:colOff>
                <xdr:row>14</xdr:row>
                <xdr:rowOff>198120</xdr:rowOff>
              </to>
            </anchor>
          </controlPr>
        </control>
      </mc:Choice>
      <mc:Fallback>
        <control shapeId="108545" r:id="rId8" name="CheckBox1"/>
      </mc:Fallback>
    </mc:AlternateContent>
  </controls>
  <extLst>
    <ext xmlns:x14="http://schemas.microsoft.com/office/spreadsheetml/2009/9/main" uri="{CCE6A557-97BC-4b89-ADB6-D9C93CAAB3DF}">
      <x14:dataValidations xmlns:xm="http://schemas.microsoft.com/office/excel/2006/main" count="13">
        <x14:dataValidation type="list" allowBlank="1" showInputMessage="1" showErrorMessage="1" xr:uid="{D120E703-D722-4982-ABA0-E3CB14DDF381}">
          <x14:formula1>
            <xm:f>OFFSET(Dropdown!$AS$7:$AU$19,0,'Allg. Informationen'!$B$4-1,4,1)</xm:f>
          </x14:formula1>
          <xm:sqref>X18:X24 X26 X31:X32 X34:X35 X38:X45 X48:X53 X56:X59 X100 X77:X83 X87 X90:X96 X98 X62:X74</xm:sqref>
        </x14:dataValidation>
        <x14:dataValidation type="list" allowBlank="1" showInputMessage="1" showErrorMessage="1" xr:uid="{6253DF5C-F0C4-47AA-A62D-AB883C494268}">
          <x14:formula1>
            <xm:f>OFFSET(Dropdown!$AP$7:$AR$19,0,'Allg. Informationen'!$B$4-1,3,1)</xm:f>
          </x14:formula1>
          <xm:sqref>V13:V15 V18:V24 V26 V31:V32 V34:V35 V38:V45 V48:V53 V56:V59 V100 V77:V83 V87 V90:V96 V98 V62:V74</xm:sqref>
        </x14:dataValidation>
        <x14:dataValidation type="list" allowBlank="1" showInputMessage="1" showErrorMessage="1" xr:uid="{37866AF4-D503-4896-96D5-D076D5703975}">
          <x14:formula1>
            <xm:f>OFFSET(Dropdown!$P$7:$R$10,0,'Allg. Informationen'!$B$4-1,4,1)</xm:f>
          </x14:formula1>
          <xm:sqref>D77</xm:sqref>
        </x14:dataValidation>
        <x14:dataValidation type="list" allowBlank="1" showInputMessage="1" showErrorMessage="1" xr:uid="{04EA871E-EB06-4048-9345-75DEC3B2DD5B}">
          <x14:formula1>
            <xm:f>OFFSET(Dropdown!$D$7:$F$8,0,'Allg. Informationen'!$B$4-1,2,1)</xm:f>
          </x14:formula1>
          <xm:sqref>H50:Q50 H56:Q56</xm:sqref>
        </x14:dataValidation>
        <x14:dataValidation type="list" allowBlank="1" showInputMessage="1" showErrorMessage="1" xr:uid="{3BC1DDC5-EF95-460F-985C-6C1FABFF1274}">
          <x14:formula1>
            <xm:f>OFFSET(Dropdown!$M$7:$O$11,0,'Allg. Informationen'!$B$4-1,5,1)</xm:f>
          </x14:formula1>
          <xm:sqref>D45</xm:sqref>
        </x14:dataValidation>
        <x14:dataValidation type="list" allowBlank="1" showInputMessage="1" showErrorMessage="1" xr:uid="{1E7FD952-A552-49CC-93F7-4252A75C11C3}">
          <x14:formula1>
            <xm:f>OFFSET(Dropdown!$A$7:$C$9,0,'Allg. Informationen'!$B$4-1,3,1)</xm:f>
          </x14:formula1>
          <xm:sqref>D42</xm:sqref>
        </x14:dataValidation>
        <x14:dataValidation type="list" allowBlank="1" showInputMessage="1" showErrorMessage="1" xr:uid="{2FB09FF9-1C74-4451-89A4-9B5D9E9C3B0C}">
          <x14:formula1>
            <xm:f>OFFSET(Dropdown!$G$7:$I$11,0,'Allg. Informationen'!$B$4-1,5,1)</xm:f>
          </x14:formula1>
          <xm:sqref>D20</xm:sqref>
        </x14:dataValidation>
        <x14:dataValidation type="list" allowBlank="1" showInputMessage="1" showErrorMessage="1" xr:uid="{EAD325FD-87FF-4342-BDD2-0A0D75086653}">
          <x14:formula1>
            <xm:f>Dropdown!$AP$7:$AP$9</xm:f>
          </x14:formula1>
          <xm:sqref>V84:V86 V33 V54:V55 V36:V37 V25 V27:V30 V97 V99 V101:V102</xm:sqref>
        </x14:dataValidation>
        <x14:dataValidation type="list" allowBlank="1" showInputMessage="1" showErrorMessage="1" xr:uid="{E003C5B0-9A61-4350-832F-2AD1ACF73C82}">
          <x14:formula1>
            <xm:f>Dropdown!$P$7:$P$10</xm:f>
          </x14:formula1>
          <xm:sqref>E77:K77</xm:sqref>
        </x14:dataValidation>
        <x14:dataValidation type="list" allowBlank="1" showInputMessage="1" showErrorMessage="1" xr:uid="{E4CF5FD7-9BC4-46E4-B6D7-102159216D37}">
          <x14:formula1>
            <xm:f>Dropdown!$G$7:$G$11</xm:f>
          </x14:formula1>
          <xm:sqref>E20:G20</xm:sqref>
        </x14:dataValidation>
        <x14:dataValidation type="list" allowBlank="1" showInputMessage="1" showErrorMessage="1" xr:uid="{63E59AD8-4C44-4AE2-A3E4-304AEC80681F}">
          <x14:formula1>
            <xm:f>Dropdown!$A$7:$A$9</xm:f>
          </x14:formula1>
          <xm:sqref>E42:G42</xm:sqref>
        </x14:dataValidation>
        <x14:dataValidation type="list" allowBlank="1" showInputMessage="1" showErrorMessage="1" xr:uid="{236109CA-1C8F-4B92-B91D-507821B65629}">
          <x14:formula1>
            <xm:f>Dropdown!$M$7:$M$11</xm:f>
          </x14:formula1>
          <xm:sqref>E45:G45</xm:sqref>
        </x14:dataValidation>
        <x14:dataValidation type="list" allowBlank="1" showInputMessage="1" showErrorMessage="1" xr:uid="{97832DF6-CB4F-47F2-9122-59746A812CC3}">
          <x14:formula1>
            <xm:f>Dropdown!$AI$6:$AI$136</xm:f>
          </x14:formula1>
          <xm:sqref>B14</xm:sqref>
        </x14:dataValidation>
      </x14:dataValidation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1DF029-E280-4622-96B9-72E1CA0ACBA1}">
  <sheetPr codeName="Tabelle16">
    <tabColor theme="7" tint="0.39997558519241921"/>
    <pageSetUpPr fitToPage="1"/>
  </sheetPr>
  <dimension ref="A1:AC131"/>
  <sheetViews>
    <sheetView workbookViewId="0">
      <selection activeCell="C5" sqref="C5"/>
    </sheetView>
  </sheetViews>
  <sheetFormatPr baseColWidth="10" defaultColWidth="11.44140625" defaultRowHeight="13.2" outlineLevelCol="1" x14ac:dyDescent="0.25"/>
  <cols>
    <col min="1" max="1" width="11" style="466" customWidth="1"/>
    <col min="2" max="2" width="40.5546875" style="31" customWidth="1"/>
    <col min="3" max="3" width="10.5546875" style="31" customWidth="1"/>
    <col min="4" max="4" width="18.5546875" style="31" customWidth="1"/>
    <col min="5" max="7" width="18.5546875" style="31" hidden="1" customWidth="1"/>
    <col min="8" max="9" width="13.109375" style="31" customWidth="1"/>
    <col min="10" max="10" width="13.33203125" style="466" customWidth="1"/>
    <col min="11" max="11" width="13.5546875" style="466" customWidth="1"/>
    <col min="12" max="14" width="11.88671875" style="466" customWidth="1"/>
    <col min="15" max="15" width="13" style="466" customWidth="1"/>
    <col min="16" max="17" width="11.88671875" style="466" customWidth="1"/>
    <col min="18" max="18" width="12.5546875" style="466" customWidth="1"/>
    <col min="19" max="19" width="14.88671875" style="466" customWidth="1"/>
    <col min="20" max="20" width="11.5546875" style="466" customWidth="1"/>
    <col min="21" max="21" width="16.44140625" style="466" customWidth="1"/>
    <col min="22" max="22" width="16.44140625" style="531" hidden="1" customWidth="1" outlineLevel="1"/>
    <col min="23" max="23" width="16.44140625" style="466" hidden="1" customWidth="1" outlineLevel="1"/>
    <col min="24" max="24" width="11.44140625" style="466" hidden="1" customWidth="1" outlineLevel="1"/>
    <col min="25" max="25" width="23.5546875" style="466" hidden="1" customWidth="1" outlineLevel="1"/>
    <col min="26" max="26" width="5.5546875" style="466" customWidth="1" collapsed="1"/>
    <col min="27" max="27" width="8.5546875" style="466" hidden="1" customWidth="1"/>
    <col min="28" max="16384" width="11.44140625" style="466"/>
  </cols>
  <sheetData>
    <row r="1" spans="1:29" ht="21" x14ac:dyDescent="0.4">
      <c r="A1" s="490" t="str">
        <f>VLOOKUP(D13,Dropdown!$AI$6:$AI$136,1,FALSE)</f>
        <v>Bitte auswählen, Prière de sélectionner, Prego selezionare</v>
      </c>
      <c r="B1" s="48"/>
      <c r="C1" s="488"/>
      <c r="D1" s="489"/>
      <c r="E1" s="48"/>
      <c r="F1" s="48"/>
      <c r="G1" s="48"/>
      <c r="H1" s="48"/>
      <c r="I1" s="48"/>
      <c r="J1" s="59"/>
      <c r="K1" s="59"/>
      <c r="L1" s="59"/>
      <c r="M1" s="59"/>
      <c r="N1" s="59"/>
      <c r="O1" s="59"/>
      <c r="P1" s="59"/>
      <c r="Q1" s="59"/>
      <c r="R1" s="59"/>
      <c r="S1" s="59"/>
      <c r="T1" s="59"/>
      <c r="U1" s="59"/>
      <c r="V1" s="59"/>
      <c r="W1" s="59"/>
      <c r="X1" s="59"/>
      <c r="Y1" s="59"/>
    </row>
    <row r="2" spans="1:29" s="531" customFormat="1" ht="15.6" x14ac:dyDescent="0.3">
      <c r="A2" s="530" t="str">
        <f ca="1">IF(D17="",IF(D13=Dropdown!$AI$6,CONCATENATE(OFFSET(Sprachen!A369,0,'Allg. Informationen'!$B$4-1,1,1),_xlfn.SHEET()-9),VLOOKUP($D$13,Dropdown!$AI$6:$AJ$136,2,FALSE)),D17)</f>
        <v>KW7</v>
      </c>
      <c r="B2" s="177" t="str">
        <f ca="1">CONCATENATE(Gesuchsteller!$A$4,": ",Gesuchsteller!$B$4)</f>
        <v>Gesuchsnummer: MP.24.xxx</v>
      </c>
      <c r="C2" s="10"/>
      <c r="E2" s="47"/>
      <c r="F2" s="47"/>
      <c r="G2" s="47"/>
      <c r="H2" s="120"/>
      <c r="J2" s="120"/>
      <c r="K2" s="120"/>
      <c r="L2" s="120"/>
      <c r="M2" s="120"/>
      <c r="N2" s="120"/>
      <c r="O2" s="120"/>
      <c r="P2" s="120"/>
      <c r="Q2" s="47"/>
      <c r="R2" s="120"/>
      <c r="U2" s="532"/>
      <c r="V2" s="532"/>
      <c r="W2" s="532"/>
    </row>
    <row r="3" spans="1:29" s="531" customFormat="1" ht="15.6" x14ac:dyDescent="0.3">
      <c r="A3" s="530"/>
      <c r="B3" s="10"/>
      <c r="C3" s="10"/>
      <c r="E3" s="47"/>
      <c r="F3" s="47"/>
      <c r="G3" s="47"/>
      <c r="H3" s="120"/>
      <c r="I3" s="630"/>
      <c r="J3" s="120"/>
      <c r="K3" s="120"/>
      <c r="L3" s="120"/>
      <c r="M3" s="120"/>
      <c r="N3" s="120"/>
      <c r="O3" s="120"/>
      <c r="P3" s="120"/>
      <c r="Q3" s="47"/>
      <c r="R3" s="120"/>
      <c r="U3" s="532"/>
      <c r="V3" s="532"/>
      <c r="W3" s="532"/>
    </row>
    <row r="4" spans="1:29" s="531" customFormat="1" ht="17.399999999999999" x14ac:dyDescent="0.3">
      <c r="A4" s="133" t="str">
        <f ca="1">OFFSET(Sprachen!A351,0,'Allg. Informationen'!$B$4-1,1,1)</f>
        <v>i. Vollmacht und Auskunftsberechtigung</v>
      </c>
      <c r="C4" s="131"/>
      <c r="E4" s="347"/>
      <c r="F4" s="398"/>
      <c r="G4" s="348"/>
    </row>
    <row r="5" spans="1:29" s="531" customFormat="1" ht="30.75" customHeight="1" x14ac:dyDescent="0.25">
      <c r="B5" s="655" t="str">
        <f ca="1">OFFSET(Sprachen!A352,0,'Allg. Informationen'!$B$4-1,1,1)</f>
        <v>Gesuchsteller ist Kraftwerksbevollmächtigter</v>
      </c>
      <c r="C5" s="601"/>
      <c r="D5" s="533" t="s">
        <v>1706</v>
      </c>
      <c r="H5" s="886" t="str">
        <f ca="1">OFFSET(Sprachen!A356,0,'Allg. Informationen'!$B$4-1,1,1)</f>
        <v>Falls Gesuchsteller nicht kraftwerksbevollmächtigt ist, aber am Kraftwerk beteiligt ist, bitte Kästchen in Zelle C5 nicht ankreuzen. Die kraftwerkspezifischen Daten werden automatisch vom Kraftwerksbevollmächtigten während der Gesuchsprüfung übernommen</v>
      </c>
      <c r="I5" s="886"/>
      <c r="J5" s="886"/>
      <c r="K5" s="886"/>
      <c r="L5" s="886"/>
      <c r="M5" s="886"/>
      <c r="N5" s="886"/>
      <c r="O5" s="886"/>
      <c r="P5" s="886"/>
      <c r="Q5" s="886"/>
      <c r="R5" s="886"/>
      <c r="S5" s="886"/>
      <c r="T5" s="886"/>
      <c r="U5" s="886"/>
    </row>
    <row r="6" spans="1:29" s="531" customFormat="1" ht="18" customHeight="1" x14ac:dyDescent="0.25">
      <c r="B6" s="806" t="str">
        <f ca="1">OFFSET(Sprachen!A353,0,'Allg. Informationen'!$B$4-1,1,1)</f>
        <v>Auskunftsberechtigte Person zu diesem KW</v>
      </c>
      <c r="C6" s="806"/>
      <c r="D6" s="888" t="str">
        <f ca="1">OFFSET(Sprachen!A357,0,'Allg. Informationen'!$B$4-1,1,1)</f>
        <v>Name</v>
      </c>
      <c r="H6" s="887"/>
      <c r="I6" s="887"/>
      <c r="J6" s="887"/>
      <c r="K6" s="889" t="str">
        <f ca="1">OFFSET(Sprachen!A358,0,'Allg. Informationen'!$B$4-1,1,1)</f>
        <v>Organisation</v>
      </c>
      <c r="L6" s="887"/>
      <c r="M6" s="887"/>
      <c r="N6" s="887"/>
      <c r="O6" s="889" t="str">
        <f ca="1">OFFSET(Sprachen!A359,0,'Allg. Informationen'!$B$4-1,1,1)</f>
        <v>Email</v>
      </c>
      <c r="P6" s="887"/>
      <c r="Q6" s="887"/>
      <c r="R6" s="887"/>
      <c r="S6" s="890" t="str">
        <f ca="1">OFFSET(Sprachen!A360,0,'Allg. Informationen'!$B$4-1,1,1)</f>
        <v>Telefon</v>
      </c>
      <c r="T6" s="887"/>
      <c r="U6" s="887"/>
    </row>
    <row r="7" spans="1:29" s="531" customFormat="1" ht="17.25" customHeight="1" x14ac:dyDescent="0.25">
      <c r="B7" s="899" t="str">
        <f ca="1">OFFSET(Sprachen!A354,0,'Allg. Informationen'!$B$4-1,1,1)</f>
        <v>Stellvertretend auskunftsberechtigte Person</v>
      </c>
      <c r="C7" s="899"/>
      <c r="D7" s="888"/>
      <c r="H7" s="887"/>
      <c r="I7" s="887"/>
      <c r="J7" s="887"/>
      <c r="K7" s="889"/>
      <c r="L7" s="887"/>
      <c r="M7" s="887"/>
      <c r="N7" s="887"/>
      <c r="O7" s="889"/>
      <c r="P7" s="887"/>
      <c r="Q7" s="887"/>
      <c r="R7" s="887"/>
      <c r="S7" s="890"/>
      <c r="T7" s="887"/>
      <c r="U7" s="887"/>
      <c r="V7" s="429"/>
      <c r="W7" s="398"/>
      <c r="X7" s="398"/>
      <c r="Y7" s="429"/>
      <c r="Z7" s="429"/>
      <c r="AA7" s="429"/>
      <c r="AC7" s="132"/>
    </row>
    <row r="8" spans="1:29" s="531" customFormat="1" ht="39" hidden="1" customHeight="1" x14ac:dyDescent="0.25">
      <c r="B8" s="864" t="str">
        <f ca="1">OFFSET(Sprachen!A355,0,'Allg. Informationen'!$B$4-1,1,1)</f>
        <v>Zur Prüfung des Gesuchs kann das BFE die Daten und Angaben des Kraftwerksbevollmächtigten übernehmen von:</v>
      </c>
      <c r="C8" s="865"/>
      <c r="D8" s="675" t="str">
        <f ca="1">OFFSET(Sprachen!A361,0,'Allg. Informationen'!$B$4-1,1,1)</f>
        <v>Gesuchsnummer</v>
      </c>
      <c r="E8" s="534"/>
      <c r="F8" s="534"/>
      <c r="G8" s="534"/>
      <c r="H8" s="900"/>
      <c r="I8" s="900"/>
      <c r="J8" s="900"/>
      <c r="K8" s="675" t="str">
        <f ca="1">OFFSET(Sprachen!A362,0,'Allg. Informationen'!$B$4-1,1,1)</f>
        <v>Datum</v>
      </c>
      <c r="L8" s="900"/>
      <c r="M8" s="900"/>
      <c r="N8" s="900"/>
    </row>
    <row r="9" spans="1:29" s="531" customFormat="1" x14ac:dyDescent="0.25"/>
    <row r="10" spans="1:29" ht="17.399999999999999" x14ac:dyDescent="0.25">
      <c r="A10" s="133" t="str">
        <f ca="1">OFFSET(Sprachen!A363,0,'Allg. Informationen'!$B$4-1,1,1)</f>
        <v>A. Angaben zu Kraftwerksanlage und Zentralen</v>
      </c>
      <c r="D10" s="430"/>
      <c r="E10" s="430"/>
      <c r="F10" s="430"/>
      <c r="G10" s="430"/>
      <c r="H10" s="431"/>
      <c r="I10" s="26"/>
      <c r="J10" s="531"/>
      <c r="K10" s="531"/>
      <c r="L10" s="531"/>
      <c r="M10" s="398"/>
      <c r="N10" s="398"/>
      <c r="O10" s="398"/>
      <c r="P10" s="398"/>
      <c r="Q10" s="398"/>
      <c r="R10" s="398"/>
      <c r="S10" s="398"/>
      <c r="T10" s="398"/>
      <c r="U10" s="398"/>
      <c r="V10" s="398"/>
      <c r="W10" s="398"/>
      <c r="X10" s="398"/>
      <c r="Y10" s="429"/>
      <c r="Z10" s="429"/>
      <c r="AA10" s="429"/>
      <c r="AB10" s="531"/>
      <c r="AC10" s="132"/>
    </row>
    <row r="11" spans="1:29" ht="15.6" x14ac:dyDescent="0.3">
      <c r="A11" s="386"/>
      <c r="B11" s="386"/>
      <c r="C11" s="386"/>
      <c r="D11" s="386"/>
      <c r="E11" s="386"/>
      <c r="F11" s="386"/>
      <c r="G11" s="386"/>
      <c r="H11" s="386"/>
      <c r="I11" s="386"/>
      <c r="J11" s="386"/>
      <c r="K11" s="386"/>
      <c r="L11" s="386"/>
      <c r="M11" s="386"/>
      <c r="N11" s="386"/>
      <c r="O11" s="386"/>
      <c r="P11" s="386"/>
      <c r="Q11" s="386"/>
      <c r="R11" s="386"/>
      <c r="S11" s="386"/>
      <c r="T11" s="386"/>
      <c r="U11" s="386"/>
      <c r="V11" s="386"/>
      <c r="W11" s="386"/>
      <c r="X11" s="386"/>
      <c r="Y11" s="386"/>
    </row>
    <row r="12" spans="1:29" ht="26.4" x14ac:dyDescent="0.25">
      <c r="A12" s="134" t="str">
        <f ca="1">OFFSET(Sprachen!A364,0,'Allg. Informationen'!$B$4-1,1,1)</f>
        <v>Ziffer</v>
      </c>
      <c r="B12" s="875" t="str">
        <f ca="1">OFFSET(Sprachen!A365,0,'Allg. Informationen'!$B$4-1,1,1)</f>
        <v>A1. Angaben zur Kraftwerksanlage</v>
      </c>
      <c r="C12" s="876"/>
      <c r="D12" s="877"/>
      <c r="E12" s="901" t="s">
        <v>428</v>
      </c>
      <c r="F12" s="902"/>
      <c r="G12" s="903"/>
      <c r="H12" s="838" t="str">
        <f ca="1">OFFSET(Sprachen!A366,0,'Allg. Informationen'!$B$4-1,1,1)</f>
        <v>Anmerkungen BFE</v>
      </c>
      <c r="I12" s="839"/>
      <c r="J12" s="839"/>
      <c r="K12" s="839"/>
      <c r="L12" s="840"/>
      <c r="M12" s="836" t="str">
        <f ca="1">OFFSET(Sprachen!A367,0,'Allg. Informationen'!$B$4-1,1,1)</f>
        <v>Bemerkungen Gesuchsteller</v>
      </c>
      <c r="N12" s="836"/>
      <c r="O12" s="836"/>
      <c r="P12" s="836"/>
      <c r="Q12" s="836"/>
      <c r="R12" s="836"/>
      <c r="S12" s="836"/>
      <c r="T12" s="836"/>
      <c r="U12" s="836"/>
      <c r="V12" s="450" t="str">
        <f ca="1">OFFSET(Sprachen!A506,0,'Allg. Informationen'!$B$4-1,1,1)</f>
        <v>Prüfung auf Plausibilität</v>
      </c>
      <c r="W12" s="135" t="str">
        <f ca="1">OFFSET(Sprachen!A507,0,'Allg. Informationen'!$B$4-1,1,1)</f>
        <v>Bemerkungen Plausibilität</v>
      </c>
      <c r="X12" s="450" t="str">
        <f ca="1">OFFSET(Sprachen!A508,0,'Allg. Informationen'!$B$4-1,1,1)</f>
        <v>Materielle Prüfung</v>
      </c>
      <c r="Y12" s="135" t="str">
        <f ca="1">OFFSET(Sprachen!A509,0,'Allg. Informationen'!$B$4-1,1,1)</f>
        <v>Bemerkungen Materielle Prüfung</v>
      </c>
    </row>
    <row r="13" spans="1:29" ht="21" x14ac:dyDescent="0.25">
      <c r="A13" s="781" t="str">
        <f ca="1">CONCATENATE($A$2," / ",AA14)</f>
        <v>KW7 / 1</v>
      </c>
      <c r="B13" s="145" t="str">
        <f ca="1">OFFSET(Sprachen!A368,0,'Allg. Informationen'!$B$4-1,1,1)</f>
        <v>Name Kraftwerksanlage:</v>
      </c>
      <c r="C13" s="719"/>
      <c r="D13" s="785" t="str">
        <f>B14</f>
        <v>Bitte auswählen, Prière de sélectionner, Prego selezionare</v>
      </c>
      <c r="E13" s="695"/>
      <c r="F13" s="695"/>
      <c r="G13" s="695"/>
      <c r="H13" s="788" t="str">
        <f ca="1">OFFSET(Sprachen!A472,0,'Allg. Informationen'!$B$4-1,1,1)</f>
        <v>Bitte zuerst die Energieproduktion im Blatt E_prod_Eingabe für dieses Kraftwerk eingeben! Falls Gesuchsteller nicht kraftwerksbevollmächtigt ist, so werden die Daten während der Gesuchsprüfung automatisch vom Kraftwerksbevollmächtigten übernommen. Der Gesuchsteller braucht nur die reduzierten Felder auszufüllen. Dabei sind Kennzahlen mit Ziffern endend auf -G vom Kraftwerksbevollmächtigten zu übernehmen. Massgebend für die MP ist die Bruttoleistung, wobei in der Liste Kraftwerke ab 10 MW installierter Leistung erscheinen können.</v>
      </c>
      <c r="I13" s="789"/>
      <c r="J13" s="789"/>
      <c r="K13" s="789"/>
      <c r="L13" s="790"/>
      <c r="M13" s="793"/>
      <c r="N13" s="794"/>
      <c r="O13" s="794"/>
      <c r="P13" s="794"/>
      <c r="Q13" s="794"/>
      <c r="R13" s="794"/>
      <c r="S13" s="794"/>
      <c r="T13" s="794"/>
      <c r="U13" s="795"/>
      <c r="V13" s="802"/>
      <c r="W13" s="769"/>
      <c r="X13" s="721" t="s">
        <v>185</v>
      </c>
      <c r="Y13" s="769"/>
    </row>
    <row r="14" spans="1:29" ht="117" customHeight="1" x14ac:dyDescent="0.25">
      <c r="A14" s="782"/>
      <c r="B14" s="631" t="s">
        <v>1000</v>
      </c>
      <c r="C14" s="784"/>
      <c r="D14" s="786"/>
      <c r="E14" s="696" t="s">
        <v>1758</v>
      </c>
      <c r="F14" s="696" t="s">
        <v>438</v>
      </c>
      <c r="G14" s="696" t="s">
        <v>429</v>
      </c>
      <c r="H14" s="791"/>
      <c r="I14" s="755"/>
      <c r="J14" s="755"/>
      <c r="K14" s="755"/>
      <c r="L14" s="792"/>
      <c r="M14" s="796"/>
      <c r="N14" s="797"/>
      <c r="O14" s="797"/>
      <c r="P14" s="797"/>
      <c r="Q14" s="797"/>
      <c r="R14" s="797"/>
      <c r="S14" s="797"/>
      <c r="T14" s="797"/>
      <c r="U14" s="798"/>
      <c r="V14" s="803"/>
      <c r="W14" s="821"/>
      <c r="X14" s="823"/>
      <c r="Y14" s="821"/>
      <c r="AA14" s="466">
        <v>1</v>
      </c>
    </row>
    <row r="15" spans="1:29" ht="21.75" customHeight="1" x14ac:dyDescent="0.25">
      <c r="A15" s="783"/>
      <c r="B15" s="456"/>
      <c r="C15" s="720"/>
      <c r="D15" s="787"/>
      <c r="E15" s="696"/>
      <c r="F15" s="696"/>
      <c r="G15" s="696"/>
      <c r="H15" s="826" t="str">
        <f ca="1">OFFSET(Sprachen!A473,0,'Allg. Informationen'!$B$4-1,1,1)</f>
        <v>Falls KW in Liste nicht vorhanden, bitte ankreuzen:</v>
      </c>
      <c r="I15" s="827"/>
      <c r="J15" s="827"/>
      <c r="K15" s="827"/>
      <c r="L15" s="536"/>
      <c r="M15" s="799"/>
      <c r="N15" s="800"/>
      <c r="O15" s="800"/>
      <c r="P15" s="800"/>
      <c r="Q15" s="800"/>
      <c r="R15" s="800"/>
      <c r="S15" s="800"/>
      <c r="T15" s="800"/>
      <c r="U15" s="801"/>
      <c r="V15" s="804"/>
      <c r="W15" s="822"/>
      <c r="X15" s="722"/>
      <c r="Y15" s="822"/>
    </row>
    <row r="16" spans="1:29" ht="38.1" hidden="1" customHeight="1" x14ac:dyDescent="0.25">
      <c r="A16" s="680" t="str">
        <f ca="1">CONCATENATE($A$2," / ",AA16)</f>
        <v>KW7 / 1-G1</v>
      </c>
      <c r="B16" s="833" t="str">
        <f ca="1">OFFSET(Sprachen!A370,0,'Allg. Informationen'!$B$4-1,1,1)</f>
        <v>Kraftwerkname (Angabe Gesuchsteller falls nicht in Liste)</v>
      </c>
      <c r="C16" s="833"/>
      <c r="D16" s="650"/>
      <c r="E16" s="535"/>
      <c r="F16" s="535"/>
      <c r="G16" s="535"/>
      <c r="H16" s="845" t="str">
        <f ca="1">OFFSET(Sprachen!A474,0,'Allg. Informationen'!$B$4-1,1,1)</f>
        <v>Bitte nur eintragen, falls Kraftwerk nicht in Liste</v>
      </c>
      <c r="I16" s="845"/>
      <c r="J16" s="845"/>
      <c r="K16" s="845"/>
      <c r="L16" s="846"/>
      <c r="M16" s="849"/>
      <c r="N16" s="849"/>
      <c r="O16" s="849"/>
      <c r="P16" s="849"/>
      <c r="Q16" s="849"/>
      <c r="R16" s="849"/>
      <c r="S16" s="849"/>
      <c r="T16" s="849"/>
      <c r="U16" s="850"/>
      <c r="V16" s="672"/>
      <c r="W16" s="671"/>
      <c r="X16" s="672"/>
      <c r="Y16" s="538"/>
      <c r="AA16" s="422" t="s">
        <v>537</v>
      </c>
    </row>
    <row r="17" spans="1:27" ht="44.1" hidden="1" customHeight="1" x14ac:dyDescent="0.25">
      <c r="A17" s="539" t="str">
        <f ca="1">CONCATENATE($A$2," / ",AA17)</f>
        <v>KW7 / 1-G2</v>
      </c>
      <c r="B17" s="833" t="str">
        <f ca="1">OFFSET(Sprachen!A371,0,'Allg. Informationen'!$B$4-1,1,1)</f>
        <v>Kürzelvorschlag  (Angabe Gesuchsteller falls nicht in Liste)</v>
      </c>
      <c r="C17" s="833"/>
      <c r="D17" s="651"/>
      <c r="E17" s="540"/>
      <c r="F17" s="540"/>
      <c r="G17" s="540"/>
      <c r="H17" s="847" t="str">
        <f ca="1">OFFSET(Sprachen!A475,0,'Allg. Informationen'!$B$4-1,1,1)</f>
        <v>Bitte nur eintragen, falls Kraftwerk nicht in Liste vorhanden. Auswahl nochmals auf "Bitte auswählen" stellen, damit vorgeschlagenes Kürzel übernommen wird.</v>
      </c>
      <c r="I17" s="847"/>
      <c r="J17" s="847"/>
      <c r="K17" s="847"/>
      <c r="L17" s="848"/>
      <c r="M17" s="851"/>
      <c r="N17" s="851"/>
      <c r="O17" s="851"/>
      <c r="P17" s="851"/>
      <c r="Q17" s="851"/>
      <c r="R17" s="851"/>
      <c r="S17" s="851"/>
      <c r="T17" s="851"/>
      <c r="U17" s="852"/>
      <c r="V17" s="541"/>
      <c r="W17" s="297"/>
      <c r="X17" s="541"/>
      <c r="Y17" s="152"/>
      <c r="AA17" s="424" t="s">
        <v>538</v>
      </c>
    </row>
    <row r="18" spans="1:27" x14ac:dyDescent="0.25">
      <c r="A18" s="139" t="str">
        <f t="shared" ref="A18:A45" ca="1" si="0">CONCATENATE($A$2," / ",AA18)</f>
        <v>KW7 / 2</v>
      </c>
      <c r="B18" s="538" t="str">
        <f ca="1">OFFSET(Sprachen!A372,0,'Allg. Informationen'!$B$4-1,1,1)</f>
        <v>Standortgemeinde(n)</v>
      </c>
      <c r="C18" s="159"/>
      <c r="D18" s="542"/>
      <c r="E18" s="543"/>
      <c r="F18" s="543"/>
      <c r="G18" s="543"/>
      <c r="H18" s="908"/>
      <c r="I18" s="908"/>
      <c r="J18" s="908"/>
      <c r="K18" s="908"/>
      <c r="L18" s="908"/>
      <c r="M18" s="807"/>
      <c r="N18" s="807"/>
      <c r="O18" s="807"/>
      <c r="P18" s="807"/>
      <c r="Q18" s="807"/>
      <c r="R18" s="807"/>
      <c r="S18" s="807"/>
      <c r="T18" s="807"/>
      <c r="U18" s="807"/>
      <c r="V18" s="541"/>
      <c r="W18" s="297"/>
      <c r="X18" s="541" t="s">
        <v>185</v>
      </c>
      <c r="Y18" s="152"/>
      <c r="AA18" s="466">
        <f>+AA14+1</f>
        <v>2</v>
      </c>
    </row>
    <row r="19" spans="1:27" x14ac:dyDescent="0.25">
      <c r="A19" s="139" t="str">
        <f t="shared" ca="1" si="0"/>
        <v>KW7 / 3</v>
      </c>
      <c r="B19" s="538" t="str">
        <f ca="1">OFFSET(Sprachen!A373,0,'Allg. Informationen'!$B$4-1,1,1)</f>
        <v>Standortkanton</v>
      </c>
      <c r="C19" s="100"/>
      <c r="D19" s="193"/>
      <c r="E19" s="349"/>
      <c r="F19" s="349"/>
      <c r="G19" s="349"/>
      <c r="H19" s="805"/>
      <c r="I19" s="805"/>
      <c r="J19" s="805"/>
      <c r="K19" s="805"/>
      <c r="L19" s="805"/>
      <c r="M19" s="807"/>
      <c r="N19" s="807"/>
      <c r="O19" s="807"/>
      <c r="P19" s="807"/>
      <c r="Q19" s="807"/>
      <c r="R19" s="807"/>
      <c r="S19" s="807"/>
      <c r="T19" s="807"/>
      <c r="U19" s="807"/>
      <c r="V19" s="541"/>
      <c r="W19" s="297"/>
      <c r="X19" s="541" t="s">
        <v>185</v>
      </c>
      <c r="Y19" s="152"/>
      <c r="AA19" s="466">
        <f t="shared" ref="AA19:AA45" si="1">+AA18+1</f>
        <v>3</v>
      </c>
    </row>
    <row r="20" spans="1:27" ht="46.5" customHeight="1" x14ac:dyDescent="0.25">
      <c r="A20" s="139" t="str">
        <f t="shared" ca="1" si="0"/>
        <v>KW7 / 4</v>
      </c>
      <c r="B20" s="159" t="str">
        <f ca="1">OFFSET(Sprachen!A374,0,'Allg. Informationen'!$B$4-1,1,1)</f>
        <v>Nutzungsrecht</v>
      </c>
      <c r="C20" s="100"/>
      <c r="D20" s="193"/>
      <c r="E20" s="349"/>
      <c r="F20" s="349"/>
      <c r="G20" s="349"/>
      <c r="H20" s="834" t="str">
        <f ca="1">OFFSET(Sprachen!A476,0,'Allg. Informationen'!$B$4-1,1,1)</f>
        <v>Vertrag für Nutzungsrecht dem Gesuch beilegen.
Falls weder Konzession noch ehaftes Recht, bitte im Bemerkungsfeld spezifizieren.</v>
      </c>
      <c r="I20" s="834"/>
      <c r="J20" s="834"/>
      <c r="K20" s="834"/>
      <c r="L20" s="834"/>
      <c r="M20" s="807"/>
      <c r="N20" s="807"/>
      <c r="O20" s="807"/>
      <c r="P20" s="807"/>
      <c r="Q20" s="807"/>
      <c r="R20" s="807"/>
      <c r="S20" s="807"/>
      <c r="T20" s="807"/>
      <c r="U20" s="807"/>
      <c r="V20" s="541"/>
      <c r="W20" s="297"/>
      <c r="X20" s="541" t="s">
        <v>185</v>
      </c>
      <c r="Y20" s="152"/>
      <c r="AA20" s="466">
        <f t="shared" si="1"/>
        <v>4</v>
      </c>
    </row>
    <row r="21" spans="1:27" ht="12.75" customHeight="1" x14ac:dyDescent="0.25">
      <c r="A21" s="139" t="str">
        <f t="shared" ca="1" si="0"/>
        <v>KW7 / 5</v>
      </c>
      <c r="B21" s="538" t="str">
        <f ca="1">OFFSET(Sprachen!A375,0,'Allg. Informationen'!$B$4-1,1,1)</f>
        <v>Datum der Vergabe des Nutzungsrechts</v>
      </c>
      <c r="C21" s="100" t="s">
        <v>46</v>
      </c>
      <c r="D21" s="544"/>
      <c r="E21" s="545"/>
      <c r="F21" s="545"/>
      <c r="G21" s="545"/>
      <c r="H21" s="841" t="str">
        <f ca="1">OFFSET(Sprachen!A477,0,'Allg. Informationen'!$B$4-1,1,1)</f>
        <v>Frühestes Ende bei zentralenspezifischen Unterschieden.</v>
      </c>
      <c r="I21" s="842"/>
      <c r="J21" s="842"/>
      <c r="K21" s="842"/>
      <c r="L21" s="843"/>
      <c r="M21" s="807"/>
      <c r="N21" s="807"/>
      <c r="O21" s="807"/>
      <c r="P21" s="807"/>
      <c r="Q21" s="807"/>
      <c r="R21" s="807"/>
      <c r="S21" s="807"/>
      <c r="T21" s="807"/>
      <c r="U21" s="807"/>
      <c r="V21" s="541"/>
      <c r="W21" s="297"/>
      <c r="X21" s="541" t="s">
        <v>185</v>
      </c>
      <c r="Y21" s="152"/>
      <c r="AA21" s="466">
        <f t="shared" si="1"/>
        <v>5</v>
      </c>
    </row>
    <row r="22" spans="1:27" ht="12.75" customHeight="1" x14ac:dyDescent="0.25">
      <c r="A22" s="139" t="str">
        <f t="shared" ca="1" si="0"/>
        <v>KW7 / 6</v>
      </c>
      <c r="B22" s="538" t="str">
        <f ca="1">OFFSET(Sprachen!A376,0,'Allg. Informationen'!$B$4-1,1,1)</f>
        <v>Ende des Nutzungsrechts</v>
      </c>
      <c r="C22" s="100" t="s">
        <v>46</v>
      </c>
      <c r="D22" s="544"/>
      <c r="E22" s="545"/>
      <c r="F22" s="545"/>
      <c r="G22" s="545"/>
      <c r="H22" s="826"/>
      <c r="I22" s="827"/>
      <c r="J22" s="827"/>
      <c r="K22" s="827"/>
      <c r="L22" s="844"/>
      <c r="M22" s="807"/>
      <c r="N22" s="807"/>
      <c r="O22" s="807"/>
      <c r="P22" s="807"/>
      <c r="Q22" s="807"/>
      <c r="R22" s="807"/>
      <c r="S22" s="807"/>
      <c r="T22" s="807"/>
      <c r="U22" s="807"/>
      <c r="V22" s="541"/>
      <c r="W22" s="297"/>
      <c r="X22" s="541" t="s">
        <v>185</v>
      </c>
      <c r="Y22" s="152" t="s">
        <v>602</v>
      </c>
      <c r="AA22" s="466">
        <f t="shared" si="1"/>
        <v>6</v>
      </c>
    </row>
    <row r="23" spans="1:27" x14ac:dyDescent="0.25">
      <c r="A23" s="139" t="str">
        <f t="shared" ca="1" si="0"/>
        <v>KW7 / 7</v>
      </c>
      <c r="B23" s="538" t="str">
        <f ca="1">OFFSET(Sprachen!A377,0,'Allg. Informationen'!$B$4-1,1,1)</f>
        <v>Anzahl Zentralen</v>
      </c>
      <c r="C23" s="100" t="s">
        <v>47</v>
      </c>
      <c r="D23" s="207"/>
      <c r="E23" s="350"/>
      <c r="F23" s="350"/>
      <c r="G23" s="350"/>
      <c r="H23" s="805"/>
      <c r="I23" s="805"/>
      <c r="J23" s="805"/>
      <c r="K23" s="805"/>
      <c r="L23" s="805"/>
      <c r="M23" s="837"/>
      <c r="N23" s="807"/>
      <c r="O23" s="807"/>
      <c r="P23" s="807"/>
      <c r="Q23" s="807"/>
      <c r="R23" s="807"/>
      <c r="S23" s="807"/>
      <c r="T23" s="807"/>
      <c r="U23" s="807"/>
      <c r="V23" s="541"/>
      <c r="W23" s="297"/>
      <c r="X23" s="541" t="s">
        <v>185</v>
      </c>
      <c r="Y23" s="152"/>
      <c r="AA23" s="466">
        <f t="shared" si="1"/>
        <v>7</v>
      </c>
    </row>
    <row r="24" spans="1:27" x14ac:dyDescent="0.25">
      <c r="A24" s="139" t="str">
        <f t="shared" ca="1" si="0"/>
        <v>KW7 / 8</v>
      </c>
      <c r="B24" s="538" t="str">
        <f ca="1">OFFSET(Sprachen!A378,0,'Allg. Informationen'!$B$4-1,1,1)</f>
        <v>Hoheitsanteil Schweiz</v>
      </c>
      <c r="C24" s="100" t="s">
        <v>4</v>
      </c>
      <c r="D24" s="546"/>
      <c r="E24" s="547"/>
      <c r="F24" s="547"/>
      <c r="G24" s="547"/>
      <c r="H24" s="805"/>
      <c r="I24" s="805"/>
      <c r="J24" s="805"/>
      <c r="K24" s="805"/>
      <c r="L24" s="805"/>
      <c r="M24" s="807"/>
      <c r="N24" s="807"/>
      <c r="O24" s="807"/>
      <c r="P24" s="807"/>
      <c r="Q24" s="807"/>
      <c r="R24" s="807"/>
      <c r="S24" s="807"/>
      <c r="T24" s="807"/>
      <c r="U24" s="807"/>
      <c r="V24" s="541"/>
      <c r="W24" s="297"/>
      <c r="X24" s="541" t="s">
        <v>185</v>
      </c>
      <c r="Y24" s="152"/>
      <c r="AA24" s="466">
        <f t="shared" si="1"/>
        <v>8</v>
      </c>
    </row>
    <row r="25" spans="1:27" x14ac:dyDescent="0.25">
      <c r="A25" s="139" t="str">
        <f t="shared" ca="1" si="0"/>
        <v>KW7 / 9</v>
      </c>
      <c r="B25" s="538" t="str">
        <f ca="1">OFFSET(Sprachen!A379,0,'Allg. Informationen'!$B$4-1,1,1)</f>
        <v>mittlere mechanische Bruttoleistung</v>
      </c>
      <c r="C25" s="100" t="s">
        <v>6</v>
      </c>
      <c r="D25" s="141">
        <f>D51</f>
        <v>0</v>
      </c>
      <c r="E25" s="351"/>
      <c r="F25" s="351"/>
      <c r="G25" s="351"/>
      <c r="H25" s="805"/>
      <c r="I25" s="805"/>
      <c r="J25" s="805"/>
      <c r="K25" s="805"/>
      <c r="L25" s="805"/>
      <c r="M25" s="807"/>
      <c r="N25" s="807"/>
      <c r="O25" s="807"/>
      <c r="P25" s="807"/>
      <c r="Q25" s="807"/>
      <c r="R25" s="807"/>
      <c r="S25" s="807"/>
      <c r="T25" s="807"/>
      <c r="U25" s="807"/>
      <c r="V25" s="548"/>
      <c r="W25" s="300"/>
      <c r="X25" s="548"/>
      <c r="Y25" s="548"/>
      <c r="AA25" s="466">
        <f t="shared" si="1"/>
        <v>9</v>
      </c>
    </row>
    <row r="26" spans="1:27" ht="33.75" customHeight="1" x14ac:dyDescent="0.25">
      <c r="A26" s="139" t="str">
        <f t="shared" ca="1" si="0"/>
        <v>KW7 / 10</v>
      </c>
      <c r="B26" s="159" t="str">
        <f ca="1">OFFSET(Sprachen!A380,0,'Allg. Informationen'!$B$4-1,1,1)</f>
        <v>Kantonales Wasserzinsregime</v>
      </c>
      <c r="C26" s="156" t="s">
        <v>370</v>
      </c>
      <c r="D26" s="549"/>
      <c r="E26" s="550"/>
      <c r="F26" s="550"/>
      <c r="G26" s="550"/>
      <c r="H26" s="834" t="str">
        <f ca="1">OFFSET(Sprachen!A478,0,'Allg. Informationen'!$B$4-1,1,1)</f>
        <v>Wasserzinssatz oder Bemessung aller äquivalenten kantonalen Abgaben angeben.</v>
      </c>
      <c r="I26" s="834"/>
      <c r="J26" s="834"/>
      <c r="K26" s="834"/>
      <c r="L26" s="834"/>
      <c r="M26" s="807"/>
      <c r="N26" s="807"/>
      <c r="O26" s="807"/>
      <c r="P26" s="807"/>
      <c r="Q26" s="807"/>
      <c r="R26" s="807"/>
      <c r="S26" s="807"/>
      <c r="T26" s="807"/>
      <c r="U26" s="807"/>
      <c r="V26" s="541"/>
      <c r="W26" s="297"/>
      <c r="X26" s="541" t="s">
        <v>185</v>
      </c>
      <c r="Y26" s="551" t="s">
        <v>185</v>
      </c>
      <c r="AA26" s="466">
        <f t="shared" si="1"/>
        <v>10</v>
      </c>
    </row>
    <row r="27" spans="1:27" x14ac:dyDescent="0.25">
      <c r="A27" s="139" t="str">
        <f t="shared" ca="1" si="0"/>
        <v>KW7 / 11</v>
      </c>
      <c r="B27" s="538" t="str">
        <f ca="1">OFFSET(Sprachen!A381,0,'Allg. Informationen'!$B$4-1,1,1)</f>
        <v>Installierte Turbinenleistung</v>
      </c>
      <c r="C27" s="100" t="s">
        <v>6</v>
      </c>
      <c r="D27" s="141">
        <f>D52</f>
        <v>0</v>
      </c>
      <c r="E27" s="351"/>
      <c r="F27" s="351"/>
      <c r="G27" s="351"/>
      <c r="H27" s="805"/>
      <c r="I27" s="805"/>
      <c r="J27" s="805"/>
      <c r="K27" s="805"/>
      <c r="L27" s="805"/>
      <c r="M27" s="807"/>
      <c r="N27" s="807"/>
      <c r="O27" s="807"/>
      <c r="P27" s="807"/>
      <c r="Q27" s="807"/>
      <c r="R27" s="807"/>
      <c r="S27" s="807"/>
      <c r="T27" s="807"/>
      <c r="U27" s="807"/>
      <c r="V27" s="548"/>
      <c r="W27" s="300"/>
      <c r="X27" s="548"/>
      <c r="Y27" s="548"/>
      <c r="AA27" s="466">
        <f t="shared" si="1"/>
        <v>11</v>
      </c>
    </row>
    <row r="28" spans="1:27" x14ac:dyDescent="0.25">
      <c r="A28" s="139" t="str">
        <f t="shared" ca="1" si="0"/>
        <v>KW7 / 12</v>
      </c>
      <c r="B28" s="538" t="str">
        <f ca="1">OFFSET(Sprachen!A382,0,'Allg. Informationen'!$B$4-1,1,1)</f>
        <v>Max. mögliche Leistung ab Generator</v>
      </c>
      <c r="C28" s="100" t="s">
        <v>6</v>
      </c>
      <c r="D28" s="141">
        <f>D53</f>
        <v>0</v>
      </c>
      <c r="E28" s="351"/>
      <c r="F28" s="351"/>
      <c r="G28" s="351"/>
      <c r="H28" s="805"/>
      <c r="I28" s="805"/>
      <c r="J28" s="805"/>
      <c r="K28" s="805"/>
      <c r="L28" s="805"/>
      <c r="M28" s="807"/>
      <c r="N28" s="807"/>
      <c r="O28" s="807"/>
      <c r="P28" s="807"/>
      <c r="Q28" s="807"/>
      <c r="R28" s="807"/>
      <c r="S28" s="807"/>
      <c r="T28" s="807"/>
      <c r="U28" s="807"/>
      <c r="V28" s="548"/>
      <c r="W28" s="300"/>
      <c r="X28" s="548"/>
      <c r="Y28" s="548"/>
      <c r="AA28" s="466">
        <f t="shared" si="1"/>
        <v>12</v>
      </c>
    </row>
    <row r="29" spans="1:27" hidden="1" x14ac:dyDescent="0.25">
      <c r="A29" s="139" t="str">
        <f t="shared" ca="1" si="0"/>
        <v>KW7 / 12-G</v>
      </c>
      <c r="B29" s="538" t="str">
        <f ca="1">OFFSET(Sprachen!A383,0,'Allg. Informationen'!$B$4-1,1,1)</f>
        <v>Max. mögliche Leistung ab Generator</v>
      </c>
      <c r="C29" s="100" t="s">
        <v>6</v>
      </c>
      <c r="D29" s="439"/>
      <c r="E29" s="351"/>
      <c r="F29" s="351"/>
      <c r="G29" s="351"/>
      <c r="H29" s="805"/>
      <c r="I29" s="805"/>
      <c r="J29" s="805"/>
      <c r="K29" s="805"/>
      <c r="L29" s="805"/>
      <c r="M29" s="807"/>
      <c r="N29" s="807"/>
      <c r="O29" s="807"/>
      <c r="P29" s="807"/>
      <c r="Q29" s="807"/>
      <c r="R29" s="807"/>
      <c r="S29" s="807"/>
      <c r="T29" s="807"/>
      <c r="U29" s="807"/>
      <c r="V29" s="548"/>
      <c r="W29" s="300"/>
      <c r="X29" s="548"/>
      <c r="Y29" s="548"/>
      <c r="AA29" s="424" t="s">
        <v>546</v>
      </c>
    </row>
    <row r="30" spans="1:27" x14ac:dyDescent="0.25">
      <c r="A30" s="139" t="str">
        <f t="shared" ca="1" si="0"/>
        <v>KW7 / 13</v>
      </c>
      <c r="B30" s="538" t="str">
        <f ca="1">OFFSET(Sprachen!A384,0,'Allg. Informationen'!$B$4-1,1,1)</f>
        <v>Bruttoproduktion Jahr 2023</v>
      </c>
      <c r="C30" s="100" t="s">
        <v>8</v>
      </c>
      <c r="D30" s="142">
        <f>D31+D32+D33</f>
        <v>0</v>
      </c>
      <c r="E30" s="352"/>
      <c r="F30" s="352"/>
      <c r="G30" s="352"/>
      <c r="H30" s="805"/>
      <c r="I30" s="805"/>
      <c r="J30" s="805"/>
      <c r="K30" s="805"/>
      <c r="L30" s="805"/>
      <c r="M30" s="807"/>
      <c r="N30" s="807"/>
      <c r="O30" s="807"/>
      <c r="P30" s="807"/>
      <c r="Q30" s="807"/>
      <c r="R30" s="807"/>
      <c r="S30" s="807"/>
      <c r="T30" s="807"/>
      <c r="U30" s="807"/>
      <c r="V30" s="548"/>
      <c r="W30" s="300"/>
      <c r="X30" s="548"/>
      <c r="Y30" s="548"/>
      <c r="AA30" s="466">
        <f>+AA28+1</f>
        <v>13</v>
      </c>
    </row>
    <row r="31" spans="1:27" ht="27.6" customHeight="1" x14ac:dyDescent="0.25">
      <c r="A31" s="139" t="str">
        <f t="shared" ca="1" si="0"/>
        <v>KW7 / 14</v>
      </c>
      <c r="B31" s="448" t="str">
        <f ca="1">OFFSET(Sprachen!A385,0,'Allg. Informationen'!$B$4-1,1,1)</f>
        <v>Eigenbedarf Strom (exkl. Pumpenergie)</v>
      </c>
      <c r="C31" s="100" t="s">
        <v>8</v>
      </c>
      <c r="D31" s="552"/>
      <c r="E31" s="553"/>
      <c r="F31" s="553"/>
      <c r="G31" s="553"/>
      <c r="H31" s="806" t="str">
        <f ca="1">OFFSET(Sprachen!A479,0,'Allg. Informationen'!$B$4-1,1,1)</f>
        <v>ist von Nettoproduktion abzuziehen</v>
      </c>
      <c r="I31" s="806"/>
      <c r="J31" s="806"/>
      <c r="K31" s="806"/>
      <c r="L31" s="806"/>
      <c r="M31" s="807"/>
      <c r="N31" s="807"/>
      <c r="O31" s="807"/>
      <c r="P31" s="807"/>
      <c r="Q31" s="807"/>
      <c r="R31" s="807"/>
      <c r="S31" s="807"/>
      <c r="T31" s="807"/>
      <c r="U31" s="807"/>
      <c r="V31" s="541"/>
      <c r="W31" s="297"/>
      <c r="X31" s="541" t="s">
        <v>185</v>
      </c>
      <c r="Y31" s="399"/>
      <c r="AA31" s="466">
        <f t="shared" si="1"/>
        <v>14</v>
      </c>
    </row>
    <row r="32" spans="1:27" x14ac:dyDescent="0.25">
      <c r="A32" s="139" t="str">
        <f t="shared" ca="1" si="0"/>
        <v>KW7 / 15</v>
      </c>
      <c r="B32" s="538" t="str">
        <f ca="1">OFFSET(Sprachen!A386,0,'Allg. Informationen'!$B$4-1,1,1)</f>
        <v>Trafo- und Leitungsverluste</v>
      </c>
      <c r="C32" s="100" t="s">
        <v>8</v>
      </c>
      <c r="D32" s="552"/>
      <c r="E32" s="553"/>
      <c r="F32" s="553"/>
      <c r="G32" s="553"/>
      <c r="H32" s="805" t="str">
        <f ca="1">OFFSET(Sprachen!A480,0,'Allg. Informationen'!$B$4-1,1,1)</f>
        <v>ist von Nettoproduktion abzuziehen</v>
      </c>
      <c r="I32" s="805"/>
      <c r="J32" s="805"/>
      <c r="K32" s="805"/>
      <c r="L32" s="805"/>
      <c r="M32" s="807"/>
      <c r="N32" s="807"/>
      <c r="O32" s="807"/>
      <c r="P32" s="807"/>
      <c r="Q32" s="807"/>
      <c r="R32" s="807"/>
      <c r="S32" s="807"/>
      <c r="T32" s="807"/>
      <c r="U32" s="807"/>
      <c r="V32" s="541"/>
      <c r="W32" s="297"/>
      <c r="X32" s="541" t="s">
        <v>185</v>
      </c>
      <c r="Y32" s="399"/>
      <c r="AA32" s="466">
        <f t="shared" si="1"/>
        <v>15</v>
      </c>
    </row>
    <row r="33" spans="1:27" ht="27" customHeight="1" x14ac:dyDescent="0.25">
      <c r="A33" s="139" t="str">
        <f t="shared" ca="1" si="0"/>
        <v>KW7 / 16</v>
      </c>
      <c r="B33" s="159" t="str">
        <f ca="1">OFFSET(Sprachen!A387,0,'Allg. Informationen'!$B$4-1,1,1)</f>
        <v>Nettoproduktion Jahr 2023</v>
      </c>
      <c r="C33" s="100" t="s">
        <v>8</v>
      </c>
      <c r="D33" s="142">
        <f>D55</f>
        <v>0</v>
      </c>
      <c r="E33" s="352"/>
      <c r="F33" s="352"/>
      <c r="G33" s="352"/>
      <c r="H33" s="835" t="str">
        <f ca="1">OFFSET(Sprachen!A481,0,'Allg. Informationen'!$B$4-1,1,1)</f>
        <v>Trafo- und Leitungsverluste sowie Eigenbedarf müssen abgezogen sein.</v>
      </c>
      <c r="I33" s="835"/>
      <c r="J33" s="835"/>
      <c r="K33" s="835"/>
      <c r="L33" s="835"/>
      <c r="M33" s="807"/>
      <c r="N33" s="807"/>
      <c r="O33" s="807"/>
      <c r="P33" s="807"/>
      <c r="Q33" s="807"/>
      <c r="R33" s="807"/>
      <c r="S33" s="807"/>
      <c r="T33" s="807"/>
      <c r="U33" s="807"/>
      <c r="V33" s="548"/>
      <c r="W33" s="300"/>
      <c r="X33" s="548"/>
      <c r="Y33" s="548"/>
      <c r="AA33" s="466">
        <f t="shared" si="1"/>
        <v>16</v>
      </c>
    </row>
    <row r="34" spans="1:27" ht="36" customHeight="1" x14ac:dyDescent="0.25">
      <c r="A34" s="139" t="str">
        <f t="shared" ca="1" si="0"/>
        <v>KW7 / 17a</v>
      </c>
      <c r="B34" s="448" t="str">
        <f ca="1">OFFSET(Sprachen!A388,0,'Allg. Informationen'!$B$4-1,1,1)</f>
        <v>Abgabe von Einstauersatz / Austauschenergie</v>
      </c>
      <c r="C34" s="100" t="s">
        <v>8</v>
      </c>
      <c r="D34" s="552"/>
      <c r="E34" s="553"/>
      <c r="F34" s="553"/>
      <c r="G34" s="553"/>
      <c r="H34" s="833" t="str">
        <f ca="1">OFFSET(Sprachen!A482,0,'Allg. Informationen'!$B$4-1,1,1)</f>
        <v>Angabe aller Energiemengen. Bitte bei mehreren Energiemengen, detaillierte Auflistung in A.5.xxx.7 auflisten und Summe übertragen.</v>
      </c>
      <c r="I34" s="833"/>
      <c r="J34" s="833"/>
      <c r="K34" s="833"/>
      <c r="L34" s="833"/>
      <c r="M34" s="807"/>
      <c r="N34" s="807"/>
      <c r="O34" s="807"/>
      <c r="P34" s="807"/>
      <c r="Q34" s="807"/>
      <c r="R34" s="807"/>
      <c r="S34" s="807"/>
      <c r="T34" s="807"/>
      <c r="U34" s="807"/>
      <c r="V34" s="541"/>
      <c r="W34" s="297"/>
      <c r="X34" s="541" t="s">
        <v>185</v>
      </c>
      <c r="Y34" s="551" t="s">
        <v>185</v>
      </c>
      <c r="AA34" s="520" t="s">
        <v>946</v>
      </c>
    </row>
    <row r="35" spans="1:27" s="531" customFormat="1" ht="39.6" x14ac:dyDescent="0.25">
      <c r="A35" s="449" t="str">
        <f t="shared" ca="1" si="0"/>
        <v>KW7 / 17b</v>
      </c>
      <c r="B35" s="428" t="str">
        <f ca="1">OFFSET(Sprachen!A389,0,'Allg. Informationen'!$B$4-1,1,1)</f>
        <v>Lieferant / Empfänger von Einstauersatz/Austauschenergie</v>
      </c>
      <c r="C35" s="674" t="s">
        <v>202</v>
      </c>
      <c r="D35" s="682"/>
      <c r="E35" s="554"/>
      <c r="F35" s="554"/>
      <c r="G35" s="554"/>
      <c r="H35" s="806" t="str">
        <f ca="1">OFFSET(Sprachen!A483,0,'Allg. Informationen'!$B$4-1,1,1)</f>
        <v>Lieferung von wem an wen?</v>
      </c>
      <c r="I35" s="806"/>
      <c r="J35" s="806"/>
      <c r="K35" s="806"/>
      <c r="L35" s="806"/>
      <c r="M35" s="807"/>
      <c r="N35" s="807"/>
      <c r="O35" s="807"/>
      <c r="P35" s="807"/>
      <c r="Q35" s="807"/>
      <c r="R35" s="807"/>
      <c r="S35" s="807"/>
      <c r="T35" s="807"/>
      <c r="U35" s="807"/>
      <c r="V35" s="541"/>
      <c r="W35" s="675"/>
      <c r="X35" s="541" t="s">
        <v>185</v>
      </c>
      <c r="Y35" s="551" t="s">
        <v>185</v>
      </c>
      <c r="AA35" s="522" t="s">
        <v>947</v>
      </c>
    </row>
    <row r="36" spans="1:27" ht="26.4" x14ac:dyDescent="0.25">
      <c r="A36" s="139" t="str">
        <f t="shared" ca="1" si="0"/>
        <v>KW7 / 19</v>
      </c>
      <c r="B36" s="428" t="str">
        <f ca="1">OFFSET(Sprachen!A390,0,'Allg. Informationen'!$B$4-1,1,1)</f>
        <v>Jahresenergie zur Verfügung der Energiebezüger</v>
      </c>
      <c r="C36" s="100" t="s">
        <v>8</v>
      </c>
      <c r="D36" s="142">
        <f>D34+D33</f>
        <v>0</v>
      </c>
      <c r="E36" s="352"/>
      <c r="F36" s="352"/>
      <c r="G36" s="352"/>
      <c r="H36" s="805"/>
      <c r="I36" s="805"/>
      <c r="J36" s="805"/>
      <c r="K36" s="805"/>
      <c r="L36" s="805"/>
      <c r="M36" s="807"/>
      <c r="N36" s="807"/>
      <c r="O36" s="807"/>
      <c r="P36" s="807"/>
      <c r="Q36" s="807"/>
      <c r="R36" s="807"/>
      <c r="S36" s="807"/>
      <c r="T36" s="807"/>
      <c r="U36" s="807"/>
      <c r="V36" s="548"/>
      <c r="W36" s="300"/>
      <c r="X36" s="548"/>
      <c r="Y36" s="548"/>
      <c r="AA36" s="422" t="s">
        <v>536</v>
      </c>
    </row>
    <row r="37" spans="1:27" ht="30.75" hidden="1" customHeight="1" x14ac:dyDescent="0.25">
      <c r="A37" s="139" t="str">
        <f t="shared" ca="1" si="0"/>
        <v>KW7 / 19-G</v>
      </c>
      <c r="B37" s="448" t="str">
        <f ca="1">OFFSET(Sprachen!A391,0,'Allg. Informationen'!$B$4-1,1,1)</f>
        <v>Jahresenergie zur Verfügung der Energiebezüger (Angabe Gesuchsteller)</v>
      </c>
      <c r="C37" s="100" t="s">
        <v>8</v>
      </c>
      <c r="D37" s="423"/>
      <c r="E37" s="352"/>
      <c r="F37" s="352"/>
      <c r="G37" s="352"/>
      <c r="H37" s="833" t="str">
        <f ca="1">OFFSET(Sprachen!A484,0,'Allg. Informationen'!$B$4-1,1,1)</f>
        <v>Zahl aus Position xxx / 19 einzutragen, kommuniziert durch Kraftwerksbevollmächtigter</v>
      </c>
      <c r="I37" s="833"/>
      <c r="J37" s="833"/>
      <c r="K37" s="833"/>
      <c r="L37" s="833"/>
      <c r="M37" s="807"/>
      <c r="N37" s="807"/>
      <c r="O37" s="807"/>
      <c r="P37" s="807"/>
      <c r="Q37" s="807"/>
      <c r="R37" s="807"/>
      <c r="S37" s="807"/>
      <c r="T37" s="807"/>
      <c r="U37" s="807"/>
      <c r="V37" s="548"/>
      <c r="W37" s="300"/>
      <c r="X37" s="548"/>
      <c r="Y37" s="548"/>
      <c r="AA37" s="422" t="s">
        <v>535</v>
      </c>
    </row>
    <row r="38" spans="1:27" ht="134.25" customHeight="1" x14ac:dyDescent="0.25">
      <c r="A38" s="139" t="str">
        <f t="shared" ca="1" si="0"/>
        <v>KW7 / 20</v>
      </c>
      <c r="B38" s="159" t="str">
        <f ca="1">OFFSET(Sprachen!A392,0,'Allg. Informationen'!$B$4-1,1,1)</f>
        <v>Eigentümerstruktur</v>
      </c>
      <c r="C38" s="100"/>
      <c r="D38" s="681"/>
      <c r="E38" s="349"/>
      <c r="F38" s="349"/>
      <c r="G38" s="349"/>
      <c r="H38" s="832"/>
      <c r="I38" s="832"/>
      <c r="J38" s="832"/>
      <c r="K38" s="832"/>
      <c r="L38" s="832"/>
      <c r="M38" s="807"/>
      <c r="N38" s="807"/>
      <c r="O38" s="807"/>
      <c r="P38" s="807"/>
      <c r="Q38" s="807"/>
      <c r="R38" s="807"/>
      <c r="S38" s="807"/>
      <c r="T38" s="807"/>
      <c r="U38" s="807"/>
      <c r="V38" s="541"/>
      <c r="W38" s="297"/>
      <c r="X38" s="541" t="s">
        <v>185</v>
      </c>
      <c r="Y38" s="152"/>
      <c r="AA38" s="466">
        <v>20</v>
      </c>
    </row>
    <row r="39" spans="1:27" ht="32.25" customHeight="1" x14ac:dyDescent="0.25">
      <c r="A39" s="139" t="str">
        <f t="shared" ca="1" si="0"/>
        <v>KW7 / 21</v>
      </c>
      <c r="B39" s="159" t="str">
        <f ca="1">OFFSET(Sprachen!A393,0,'Allg. Informationen'!$B$4-1,1,1)</f>
        <v>Struktur Energiebezug Kraftwerk</v>
      </c>
      <c r="C39" s="100"/>
      <c r="D39" s="193"/>
      <c r="E39" s="349"/>
      <c r="F39" s="349"/>
      <c r="G39" s="349"/>
      <c r="H39" s="834" t="str">
        <f ca="1">OFFSET(Sprachen!A485,0,'Allg. Informationen'!$B$4-1,1,1)</f>
        <v>Angabe aller Energiebezüger Kraftwerk; 
wenn leer = wie Eigentümerstruktur.</v>
      </c>
      <c r="I39" s="834"/>
      <c r="J39" s="834"/>
      <c r="K39" s="834"/>
      <c r="L39" s="834"/>
      <c r="M39" s="807"/>
      <c r="N39" s="807"/>
      <c r="O39" s="807"/>
      <c r="P39" s="807"/>
      <c r="Q39" s="807"/>
      <c r="R39" s="807"/>
      <c r="S39" s="807"/>
      <c r="T39" s="807"/>
      <c r="U39" s="807"/>
      <c r="V39" s="541"/>
      <c r="W39" s="297"/>
      <c r="X39" s="541" t="s">
        <v>185</v>
      </c>
      <c r="Y39" s="152"/>
      <c r="AA39" s="466">
        <f t="shared" si="1"/>
        <v>21</v>
      </c>
    </row>
    <row r="40" spans="1:27" x14ac:dyDescent="0.25">
      <c r="A40" s="139" t="str">
        <f t="shared" ca="1" si="0"/>
        <v>KW7 / 22</v>
      </c>
      <c r="B40" s="538" t="str">
        <f ca="1">OFFSET(Sprachen!A394,0,'Allg. Informationen'!$B$4-1,1,1)</f>
        <v>Anteil Energiebezug Gesuchsteller</v>
      </c>
      <c r="C40" s="100" t="s">
        <v>4</v>
      </c>
      <c r="D40" s="555"/>
      <c r="E40" s="556"/>
      <c r="F40" s="556"/>
      <c r="G40" s="556"/>
      <c r="H40" s="805"/>
      <c r="I40" s="805"/>
      <c r="J40" s="805"/>
      <c r="K40" s="805"/>
      <c r="L40" s="805"/>
      <c r="M40" s="807"/>
      <c r="N40" s="807"/>
      <c r="O40" s="807"/>
      <c r="P40" s="807"/>
      <c r="Q40" s="807"/>
      <c r="R40" s="807"/>
      <c r="S40" s="807"/>
      <c r="T40" s="807"/>
      <c r="U40" s="807"/>
      <c r="V40" s="541"/>
      <c r="W40" s="297"/>
      <c r="X40" s="541" t="s">
        <v>185</v>
      </c>
      <c r="Y40" s="152"/>
      <c r="AA40" s="466">
        <f t="shared" si="1"/>
        <v>22</v>
      </c>
    </row>
    <row r="41" spans="1:27" x14ac:dyDescent="0.25">
      <c r="A41" s="139" t="str">
        <f t="shared" ca="1" si="0"/>
        <v>KW7 / 23</v>
      </c>
      <c r="B41" s="538" t="str">
        <f ca="1">OFFSET(Sprachen!A395,0,'Allg. Informationen'!$B$4-1,1,1)</f>
        <v>Jahresenergie Anteil Gesuchsteller</v>
      </c>
      <c r="C41" s="100" t="s">
        <v>8</v>
      </c>
      <c r="D41" s="143">
        <f>IF(D5="Ja/Oui/Si",D36*D40,D37*D40)</f>
        <v>0</v>
      </c>
      <c r="E41" s="353"/>
      <c r="F41" s="353"/>
      <c r="G41" s="353"/>
      <c r="H41" s="805"/>
      <c r="I41" s="805"/>
      <c r="J41" s="805"/>
      <c r="K41" s="805"/>
      <c r="L41" s="805"/>
      <c r="M41" s="807"/>
      <c r="N41" s="807"/>
      <c r="O41" s="807"/>
      <c r="P41" s="807"/>
      <c r="Q41" s="807"/>
      <c r="R41" s="807"/>
      <c r="S41" s="807"/>
      <c r="T41" s="807"/>
      <c r="U41" s="807"/>
      <c r="V41" s="541"/>
      <c r="W41" s="297"/>
      <c r="X41" s="541" t="s">
        <v>185</v>
      </c>
      <c r="Y41" s="152"/>
      <c r="AA41" s="466">
        <v>23</v>
      </c>
    </row>
    <row r="42" spans="1:27" ht="37.5" customHeight="1" x14ac:dyDescent="0.25">
      <c r="A42" s="139" t="str">
        <f t="shared" ca="1" si="0"/>
        <v>KW7 / 24</v>
      </c>
      <c r="B42" s="159" t="str">
        <f ca="1">OFFSET(Sprachen!A396,0,'Allg. Informationen'!$B$4-1,1,1)</f>
        <v>Bezug Gesuchsteller zum Kraftwerk</v>
      </c>
      <c r="C42" s="100"/>
      <c r="D42" s="194"/>
      <c r="E42" s="557"/>
      <c r="F42" s="557"/>
      <c r="G42" s="557"/>
      <c r="H42" s="833" t="str">
        <f ca="1">OFFSET(Sprachen!A486,0,'Allg. Informationen'!$B$4-1,1,1)</f>
        <v>Abnahmevertrag und Bestätgigung der Riskotragung von Betreiber und Eigentümer / Partner in Anhang beilegen</v>
      </c>
      <c r="I42" s="833"/>
      <c r="J42" s="833"/>
      <c r="K42" s="833"/>
      <c r="L42" s="833"/>
      <c r="M42" s="807"/>
      <c r="N42" s="807"/>
      <c r="O42" s="807"/>
      <c r="P42" s="807"/>
      <c r="Q42" s="807"/>
      <c r="R42" s="807"/>
      <c r="S42" s="807"/>
      <c r="T42" s="807"/>
      <c r="U42" s="807"/>
      <c r="V42" s="541"/>
      <c r="W42" s="297"/>
      <c r="X42" s="541" t="s">
        <v>185</v>
      </c>
      <c r="Y42" s="558"/>
      <c r="AA42" s="466">
        <v>24</v>
      </c>
    </row>
    <row r="43" spans="1:27" ht="30.75" customHeight="1" x14ac:dyDescent="0.25">
      <c r="A43" s="139" t="str">
        <f t="shared" ca="1" si="0"/>
        <v>KW7 / 25</v>
      </c>
      <c r="B43" s="159" t="str">
        <f ca="1">OFFSET(Sprachen!A397,0,'Allg. Informationen'!$B$4-1,1,1)</f>
        <v>Geschäftsperiode</v>
      </c>
      <c r="C43" s="100"/>
      <c r="D43" s="144">
        <f ca="1">C119</f>
        <v>0</v>
      </c>
      <c r="E43" s="354"/>
      <c r="F43" s="354"/>
      <c r="G43" s="354"/>
      <c r="H43" s="833" t="str">
        <f ca="1">OFFSET(Sprachen!A487,0,'Allg. Informationen'!$B$4-1,1,1)</f>
        <v>Nur Kalenderjahr oder hydrologisches Jahr (1. Okt. – 30. ‎Sept.) möglich, für alle Zentralen ‎gleich.</v>
      </c>
      <c r="I43" s="833"/>
      <c r="J43" s="833"/>
      <c r="K43" s="833"/>
      <c r="L43" s="833"/>
      <c r="M43" s="807"/>
      <c r="N43" s="807"/>
      <c r="O43" s="807"/>
      <c r="P43" s="807"/>
      <c r="Q43" s="807"/>
      <c r="R43" s="807"/>
      <c r="S43" s="807"/>
      <c r="T43" s="807"/>
      <c r="U43" s="807"/>
      <c r="V43" s="541"/>
      <c r="W43" s="297"/>
      <c r="X43" s="541" t="s">
        <v>185</v>
      </c>
      <c r="Y43" s="558"/>
      <c r="AA43" s="466">
        <f t="shared" si="1"/>
        <v>25</v>
      </c>
    </row>
    <row r="44" spans="1:27" x14ac:dyDescent="0.25">
      <c r="A44" s="139" t="str">
        <f t="shared" ca="1" si="0"/>
        <v>KW7 / 26</v>
      </c>
      <c r="B44" s="538" t="str">
        <f ca="1">OFFSET(Sprachen!A398,0,'Allg. Informationen'!$B$4-1,1,1)</f>
        <v>Datum testierter Einzelabschluss Kraftwerk</v>
      </c>
      <c r="C44" s="100"/>
      <c r="D44" s="195"/>
      <c r="E44" s="355"/>
      <c r="F44" s="355"/>
      <c r="G44" s="355"/>
      <c r="H44" s="806" t="str">
        <f ca="1">OFFSET(Sprachen!A488,0,'Allg. Informationen'!$B$4-1,1,1)</f>
        <v>Einzelabschluss Kraftwerk in Anhang beilegen.</v>
      </c>
      <c r="I44" s="806"/>
      <c r="J44" s="806"/>
      <c r="K44" s="806"/>
      <c r="L44" s="806"/>
      <c r="M44" s="807"/>
      <c r="N44" s="807"/>
      <c r="O44" s="807"/>
      <c r="P44" s="807"/>
      <c r="Q44" s="807"/>
      <c r="R44" s="807"/>
      <c r="S44" s="807"/>
      <c r="T44" s="807"/>
      <c r="U44" s="807"/>
      <c r="V44" s="541"/>
      <c r="W44" s="297"/>
      <c r="X44" s="541" t="s">
        <v>185</v>
      </c>
      <c r="Y44" s="152"/>
      <c r="AA44" s="466">
        <f t="shared" si="1"/>
        <v>26</v>
      </c>
    </row>
    <row r="45" spans="1:27" x14ac:dyDescent="0.25">
      <c r="A45" s="139" t="str">
        <f t="shared" ca="1" si="0"/>
        <v>KW7 / 27</v>
      </c>
      <c r="B45" s="538" t="str">
        <f ca="1">OFFSET(Sprachen!A399,0,'Allg. Informationen'!$B$4-1,1,1)</f>
        <v>Rechnungslegungsstandard</v>
      </c>
      <c r="C45" s="145"/>
      <c r="D45" s="559"/>
      <c r="E45" s="560"/>
      <c r="F45" s="560"/>
      <c r="G45" s="560"/>
      <c r="H45" s="858"/>
      <c r="I45" s="858"/>
      <c r="J45" s="858"/>
      <c r="K45" s="858"/>
      <c r="L45" s="858"/>
      <c r="M45" s="807"/>
      <c r="N45" s="807"/>
      <c r="O45" s="807"/>
      <c r="P45" s="807"/>
      <c r="Q45" s="807"/>
      <c r="R45" s="807"/>
      <c r="S45" s="807"/>
      <c r="T45" s="807"/>
      <c r="U45" s="807"/>
      <c r="V45" s="541"/>
      <c r="W45" s="297"/>
      <c r="X45" s="541" t="s">
        <v>185</v>
      </c>
      <c r="Y45" s="152"/>
      <c r="AA45" s="466">
        <f t="shared" si="1"/>
        <v>27</v>
      </c>
    </row>
    <row r="46" spans="1:27" ht="15.6" x14ac:dyDescent="0.3">
      <c r="A46" s="146"/>
      <c r="B46" s="147"/>
      <c r="C46" s="147"/>
      <c r="D46" s="147"/>
      <c r="E46" s="147"/>
      <c r="F46" s="147"/>
      <c r="G46" s="147"/>
      <c r="H46" s="147"/>
      <c r="I46" s="147"/>
      <c r="J46" s="147"/>
      <c r="K46" s="147"/>
      <c r="L46" s="147"/>
      <c r="M46" s="147"/>
      <c r="N46" s="147"/>
      <c r="O46" s="147"/>
      <c r="P46" s="147"/>
      <c r="Q46" s="147"/>
      <c r="R46" s="147"/>
      <c r="S46" s="147"/>
      <c r="T46" s="147"/>
      <c r="U46" s="147"/>
      <c r="V46" s="147"/>
      <c r="W46" s="561"/>
      <c r="X46" s="147"/>
      <c r="Y46" s="147"/>
      <c r="Z46" s="562"/>
    </row>
    <row r="47" spans="1:27" ht="26.4" x14ac:dyDescent="0.25">
      <c r="A47" s="139"/>
      <c r="B47" s="148" t="str">
        <f ca="1">OFFSET(Sprachen!A400,0,'Allg. Informationen'!$B$4-1,1,1)</f>
        <v>A2. Angaben zu den Zentralen</v>
      </c>
      <c r="C47" s="100"/>
      <c r="D47" s="100"/>
      <c r="E47" s="356"/>
      <c r="F47" s="356"/>
      <c r="G47" s="356"/>
      <c r="H47" s="673" t="str">
        <f ca="1">OFFSET(Sprachen!A336,0,'Allg. Informationen'!$B$4-1,1,1)</f>
        <v>Zentrale 1</v>
      </c>
      <c r="I47" s="673" t="str">
        <f ca="1">OFFSET(Sprachen!A337,0,'Allg. Informationen'!$B$4-1,1,1)</f>
        <v>Zentrale 2</v>
      </c>
      <c r="J47" s="673" t="str">
        <f ca="1">OFFSET(Sprachen!A338,0,'Allg. Informationen'!$B$4-1,1,1)</f>
        <v>Zentrale 3</v>
      </c>
      <c r="K47" s="673" t="str">
        <f ca="1">OFFSET(Sprachen!A339,0,'Allg. Informationen'!$B$4-1,1,1)</f>
        <v>Zentrale 4</v>
      </c>
      <c r="L47" s="673" t="str">
        <f ca="1">OFFSET(Sprachen!A340,0,'Allg. Informationen'!$B$4-1,1,1)</f>
        <v>Zentrale 5</v>
      </c>
      <c r="M47" s="673" t="str">
        <f ca="1">OFFSET(Sprachen!A341,0,'Allg. Informationen'!$B$4-1,1,1)</f>
        <v>Zentrale 6</v>
      </c>
      <c r="N47" s="673" t="str">
        <f ca="1">OFFSET(Sprachen!A342,0,'Allg. Informationen'!$B$4-1,1,1)</f>
        <v>Zentrale 7</v>
      </c>
      <c r="O47" s="673" t="str">
        <f ca="1">OFFSET(Sprachen!A343,0,'Allg. Informationen'!$B$4-1,1,1)</f>
        <v>Zentrale 8</v>
      </c>
      <c r="P47" s="673" t="str">
        <f ca="1">OFFSET(Sprachen!A344,0,'Allg. Informationen'!$B$4-1,1,1)</f>
        <v>Zentrale 9</v>
      </c>
      <c r="Q47" s="673" t="str">
        <f ca="1">OFFSET(Sprachen!A345,0,'Allg. Informationen'!$B$4-1,1,1)</f>
        <v>Zentrale 10</v>
      </c>
      <c r="R47" s="830" t="str">
        <f ca="1">H12</f>
        <v>Anmerkungen BFE</v>
      </c>
      <c r="S47" s="831"/>
      <c r="T47" s="676" t="str">
        <f ca="1">M12</f>
        <v>Bemerkungen Gesuchsteller</v>
      </c>
      <c r="U47" s="677"/>
      <c r="V47" s="450" t="str">
        <f ca="1">V12</f>
        <v>Prüfung auf Plausibilität</v>
      </c>
      <c r="W47" s="450" t="str">
        <f t="shared" ref="W47:Y47" ca="1" si="2">W12</f>
        <v>Bemerkungen Plausibilität</v>
      </c>
      <c r="X47" s="450" t="str">
        <f t="shared" ca="1" si="2"/>
        <v>Materielle Prüfung</v>
      </c>
      <c r="Y47" s="450" t="str">
        <f t="shared" ca="1" si="2"/>
        <v>Bemerkungen Materielle Prüfung</v>
      </c>
      <c r="Z47" s="562"/>
    </row>
    <row r="48" spans="1:27" ht="81.75" customHeight="1" x14ac:dyDescent="0.25">
      <c r="A48" s="139" t="str">
        <f t="shared" ref="A48:A59" ca="1" si="3">CONCATENATE($A$2," / ",AA48)</f>
        <v>KW7 / 28</v>
      </c>
      <c r="B48" s="150" t="str">
        <f ca="1">OFFSET(Sprachen!A401,0,'Allg. Informationen'!$B$4-1,1,1)</f>
        <v>Name Zentrale (oder Einzelanlage im Sinne von Art. 88 EnFV)</v>
      </c>
      <c r="C48" s="100"/>
      <c r="D48" s="388"/>
      <c r="E48" s="356"/>
      <c r="F48" s="356"/>
      <c r="G48" s="356"/>
      <c r="H48" s="635">
        <f ca="1">IFERROR(IF($D$5="Nein","-",VLOOKUP(H$47,E_prod_Eingabe!$A$10:$AA$19,HLOOKUP($A$2,E_prod_Eingabe!$C$5:$AS$6,2,FALSE)+2,FALSE)),"")</f>
        <v>0</v>
      </c>
      <c r="I48" s="635">
        <f ca="1">IFERROR(IF($D$5="Nein","-",VLOOKUP(I$47,E_prod_Eingabe!$A$10:$AA$19,HLOOKUP($A$2,E_prod_Eingabe!$C$5:$AS$6,2,FALSE)+2,FALSE)),"")</f>
        <v>0</v>
      </c>
      <c r="J48" s="635">
        <f ca="1">IFERROR(IF($D$5="Nein","-",VLOOKUP(J$47,E_prod_Eingabe!$A$10:$AA$19,HLOOKUP($A$2,E_prod_Eingabe!$C$5:$AS$6,2,FALSE)+2,FALSE)),"")</f>
        <v>0</v>
      </c>
      <c r="K48" s="635">
        <f ca="1">IFERROR(IF($D$5="Nein","-",VLOOKUP(K$47,E_prod_Eingabe!$A$10:$AA$19,HLOOKUP($A$2,E_prod_Eingabe!$C$5:$AS$6,2,FALSE)+2,FALSE)),"")</f>
        <v>0</v>
      </c>
      <c r="L48" s="635">
        <f ca="1">IFERROR(IF($D$5="Nein","-",VLOOKUP(L$47,E_prod_Eingabe!$A$10:$AA$19,HLOOKUP($A$2,E_prod_Eingabe!$C$5:$AS$6,2,FALSE)+2,FALSE)),"")</f>
        <v>0</v>
      </c>
      <c r="M48" s="635">
        <f ca="1">IFERROR(IF($D$5="Nein","-",VLOOKUP(M$47,E_prod_Eingabe!$A$10:$AA$19,HLOOKUP($A$2,E_prod_Eingabe!$C$5:$AS$6,2,FALSE)+2,FALSE)),"")</f>
        <v>0</v>
      </c>
      <c r="N48" s="635">
        <f ca="1">IFERROR(IF($D$5="Nein","-",VLOOKUP(N$47,E_prod_Eingabe!$A$10:$AA$19,HLOOKUP($A$2,E_prod_Eingabe!$C$5:$AS$6,2,FALSE)+2,FALSE)),"")</f>
        <v>0</v>
      </c>
      <c r="O48" s="635">
        <f ca="1">IFERROR(IF($D$5="Nein","-",VLOOKUP(O$47,E_prod_Eingabe!$A$10:$AA$19,HLOOKUP($A$2,E_prod_Eingabe!$C$5:$AS$6,2,FALSE)+2,FALSE)),"")</f>
        <v>0</v>
      </c>
      <c r="P48" s="635">
        <f ca="1">IFERROR(IF($D$5="Nein","-",VLOOKUP(P$47,E_prod_Eingabe!$A$10:$AA$19,HLOOKUP($A$2,E_prod_Eingabe!$C$5:$AS$6,2,FALSE)+2,FALSE)),"")</f>
        <v>0</v>
      </c>
      <c r="Q48" s="635">
        <f ca="1">IFERROR(IF($D$5="Nein","-",VLOOKUP(Q$47,E_prod_Eingabe!$A$10:$AA$19,HLOOKUP($A$2,E_prod_Eingabe!$C$5:$AS$6,2,FALSE)+2,FALSE)),"")</f>
        <v>0</v>
      </c>
      <c r="R48" s="867" t="str">
        <f ca="1">OFFSET(Sprachen!A491,0,'Allg. Informationen'!$B$4-1,1,1)</f>
        <v>Vertrag für Nutzungsrecht beilegen.</v>
      </c>
      <c r="S48" s="868"/>
      <c r="T48" s="828"/>
      <c r="U48" s="829"/>
      <c r="V48" s="541"/>
      <c r="W48" s="297"/>
      <c r="X48" s="541" t="s">
        <v>185</v>
      </c>
      <c r="Y48" s="152"/>
      <c r="Z48" s="562"/>
      <c r="AA48" s="466">
        <f>+AA45+1</f>
        <v>28</v>
      </c>
    </row>
    <row r="49" spans="1:27" x14ac:dyDescent="0.25">
      <c r="A49" s="139" t="str">
        <f t="shared" ca="1" si="3"/>
        <v>KW7 / 29</v>
      </c>
      <c r="B49" s="136" t="str">
        <f ca="1">OFFSET(Sprachen!A402,0,'Allg. Informationen'!$B$4-1,1,1)</f>
        <v>Nr. Zentrale aus WASTA</v>
      </c>
      <c r="C49" s="100"/>
      <c r="D49" s="388"/>
      <c r="E49" s="356"/>
      <c r="F49" s="356"/>
      <c r="G49" s="356"/>
      <c r="H49" s="193"/>
      <c r="I49" s="193"/>
      <c r="J49" s="193"/>
      <c r="K49" s="193"/>
      <c r="L49" s="193"/>
      <c r="M49" s="193"/>
      <c r="N49" s="563"/>
      <c r="O49" s="563"/>
      <c r="P49" s="563"/>
      <c r="Q49" s="563"/>
      <c r="R49" s="859"/>
      <c r="S49" s="860"/>
      <c r="T49" s="828"/>
      <c r="U49" s="829"/>
      <c r="V49" s="541"/>
      <c r="W49" s="297"/>
      <c r="X49" s="541" t="s">
        <v>185</v>
      </c>
      <c r="Y49" s="152"/>
      <c r="Z49" s="562"/>
      <c r="AA49" s="466">
        <f>+AA48+1</f>
        <v>29</v>
      </c>
    </row>
    <row r="50" spans="1:27" ht="26.4" x14ac:dyDescent="0.25">
      <c r="A50" s="139" t="str">
        <f t="shared" ca="1" si="3"/>
        <v>KW7 / 30</v>
      </c>
      <c r="B50" s="136" t="str">
        <f ca="1">OFFSET(Sprachen!A403,0,'Allg. Informationen'!$B$4-1,1,1)</f>
        <v>Hydraulische Verknüpfung und gemeinsame Optimierung vorhanden</v>
      </c>
      <c r="C50" s="100" t="str">
        <f ca="1">OFFSET(Sprachen!A404,0,'Allg. Informationen'!$B$4-1,1,1)</f>
        <v>[Ja/Nein]</v>
      </c>
      <c r="D50" s="153"/>
      <c r="E50" s="357"/>
      <c r="F50" s="357"/>
      <c r="G50" s="357"/>
      <c r="H50" s="564"/>
      <c r="I50" s="564"/>
      <c r="J50" s="564"/>
      <c r="K50" s="564"/>
      <c r="L50" s="564"/>
      <c r="M50" s="564"/>
      <c r="N50" s="564"/>
      <c r="O50" s="564"/>
      <c r="P50" s="564"/>
      <c r="Q50" s="564"/>
      <c r="R50" s="824" t="str">
        <f ca="1">OFFSET(Sprachen!A492,0,'Allg. Informationen'!$B$4-1,1,1)</f>
        <v>Plan der Kraftwerksanlage beilegen.</v>
      </c>
      <c r="S50" s="825"/>
      <c r="T50" s="828"/>
      <c r="U50" s="829"/>
      <c r="V50" s="541"/>
      <c r="W50" s="297"/>
      <c r="X50" s="541" t="s">
        <v>185</v>
      </c>
      <c r="Y50" s="565"/>
      <c r="Z50" s="562"/>
      <c r="AA50" s="466">
        <f t="shared" ref="AA50:AA57" si="4">+AA49+1</f>
        <v>30</v>
      </c>
    </row>
    <row r="51" spans="1:27" x14ac:dyDescent="0.25">
      <c r="A51" s="139" t="str">
        <f t="shared" ca="1" si="3"/>
        <v>KW7 / 31</v>
      </c>
      <c r="B51" s="136" t="str">
        <f ca="1">OFFSET(Sprachen!A405,0,'Allg. Informationen'!$B$4-1,1,1)</f>
        <v>mittlere mechanische Bruttoleistung</v>
      </c>
      <c r="C51" s="100" t="s">
        <v>6</v>
      </c>
      <c r="D51" s="646">
        <f>SUMIF($H$50:$Q$50,"Ja",H51:Q51)+SUMIF($H$50:$Q$50,"Oui",H51:Q51)+SUMIF($H$50:$Q$50,"Si",H51:Q51)</f>
        <v>0</v>
      </c>
      <c r="E51" s="351"/>
      <c r="F51" s="351"/>
      <c r="G51" s="351"/>
      <c r="H51" s="566"/>
      <c r="I51" s="566"/>
      <c r="J51" s="566"/>
      <c r="K51" s="566"/>
      <c r="L51" s="566"/>
      <c r="M51" s="566"/>
      <c r="N51" s="566"/>
      <c r="O51" s="566"/>
      <c r="P51" s="566"/>
      <c r="Q51" s="566"/>
      <c r="R51" s="859"/>
      <c r="S51" s="860"/>
      <c r="T51" s="828"/>
      <c r="U51" s="829"/>
      <c r="V51" s="541"/>
      <c r="W51" s="297"/>
      <c r="X51" s="541" t="s">
        <v>185</v>
      </c>
      <c r="Y51" s="565" t="s">
        <v>185</v>
      </c>
      <c r="Z51" s="562"/>
      <c r="AA51" s="466">
        <f t="shared" si="4"/>
        <v>31</v>
      </c>
    </row>
    <row r="52" spans="1:27" x14ac:dyDescent="0.25">
      <c r="A52" s="139" t="str">
        <f t="shared" ca="1" si="3"/>
        <v>KW7 / 32</v>
      </c>
      <c r="B52" s="136" t="str">
        <f ca="1">OFFSET(Sprachen!A406,0,'Allg. Informationen'!$B$4-1,1,1)</f>
        <v>Installierte Turbinenleistung</v>
      </c>
      <c r="C52" s="100" t="s">
        <v>6</v>
      </c>
      <c r="D52" s="646">
        <f>SUMIF($H$50:$Q$50,"Ja",H52:Q52)+SUMIF($H$50:$Q$50,"Oui",H52:Q52)+SUMIF($H$50:$Q$50,"Si",H52:Q52)</f>
        <v>0</v>
      </c>
      <c r="E52" s="351"/>
      <c r="F52" s="351"/>
      <c r="G52" s="351"/>
      <c r="H52" s="566"/>
      <c r="I52" s="566"/>
      <c r="J52" s="566"/>
      <c r="K52" s="566"/>
      <c r="L52" s="566"/>
      <c r="M52" s="566"/>
      <c r="N52" s="566"/>
      <c r="O52" s="566"/>
      <c r="P52" s="566"/>
      <c r="Q52" s="566"/>
      <c r="R52" s="859"/>
      <c r="S52" s="860"/>
      <c r="T52" s="828"/>
      <c r="U52" s="829"/>
      <c r="V52" s="541"/>
      <c r="W52" s="297"/>
      <c r="X52" s="541" t="s">
        <v>185</v>
      </c>
      <c r="Y52" s="152"/>
      <c r="Z52" s="562"/>
      <c r="AA52" s="466">
        <f t="shared" si="4"/>
        <v>32</v>
      </c>
    </row>
    <row r="53" spans="1:27" x14ac:dyDescent="0.25">
      <c r="A53" s="139" t="str">
        <f t="shared" ca="1" si="3"/>
        <v>KW7 / 33</v>
      </c>
      <c r="B53" s="136" t="str">
        <f ca="1">OFFSET(Sprachen!A407,0,'Allg. Informationen'!$B$4-1,1,1)</f>
        <v>Max. mögliche Leistung ab Generator</v>
      </c>
      <c r="C53" s="100" t="s">
        <v>6</v>
      </c>
      <c r="D53" s="646">
        <f>SUMIF($H$50:$Q$50,"Ja",H53:Q53)+SUMIF($H$50:$Q$50,"Oui",H53:Q53)+SUMIF($H$50:$Q$50,"Si",H53:Q53)</f>
        <v>0</v>
      </c>
      <c r="E53" s="351"/>
      <c r="F53" s="351"/>
      <c r="G53" s="351"/>
      <c r="H53" s="566"/>
      <c r="I53" s="566"/>
      <c r="J53" s="566"/>
      <c r="K53" s="566"/>
      <c r="L53" s="566"/>
      <c r="M53" s="566"/>
      <c r="N53" s="566"/>
      <c r="O53" s="566"/>
      <c r="P53" s="566"/>
      <c r="Q53" s="566"/>
      <c r="R53" s="859"/>
      <c r="S53" s="860"/>
      <c r="T53" s="828"/>
      <c r="U53" s="829"/>
      <c r="V53" s="541"/>
      <c r="W53" s="297"/>
      <c r="X53" s="541" t="s">
        <v>185</v>
      </c>
      <c r="Y53" s="152"/>
      <c r="Z53" s="562"/>
      <c r="AA53" s="466">
        <f t="shared" si="4"/>
        <v>33</v>
      </c>
    </row>
    <row r="54" spans="1:27" ht="31.5" customHeight="1" x14ac:dyDescent="0.25">
      <c r="A54" s="139" t="str">
        <f t="shared" ca="1" si="3"/>
        <v>KW7 / 34</v>
      </c>
      <c r="B54" s="136" t="str">
        <f ca="1">OFFSET(Sprachen!A408,0,'Allg. Informationen'!$B$4-1,1,1)</f>
        <v>Nettoproduktion alle Zentralen</v>
      </c>
      <c r="C54" s="100" t="s">
        <v>8</v>
      </c>
      <c r="D54" s="647">
        <f ca="1">IFERROR(SUM(H54:Q54),"")</f>
        <v>0</v>
      </c>
      <c r="E54" s="358"/>
      <c r="F54" s="358"/>
      <c r="G54" s="358"/>
      <c r="H54" s="154">
        <f ca="1">IFERROR(IF($D$5="Nein/Non/No","-",VLOOKUP(H$47,E_prod_Eingabe!$A$21:$AA$30,HLOOKUP($A$2,E_prod_Eingabe!$C$5:$AS$6,2,FALSE)+2,FALSE)),"")</f>
        <v>0</v>
      </c>
      <c r="I54" s="154">
        <f ca="1">IFERROR(IF($D$5="Nein/Non/No","-",VLOOKUP(I$47,E_prod_Eingabe!$A$21:$AA$30,HLOOKUP($A$2,E_prod_Eingabe!$C$5:$AS$6,2,FALSE)+2,FALSE)),"")</f>
        <v>0</v>
      </c>
      <c r="J54" s="154">
        <f ca="1">IFERROR(IF($D$5="Nein/Non/No","-",VLOOKUP(J$47,E_prod_Eingabe!$A$21:$AA$30,HLOOKUP($A$2,E_prod_Eingabe!$C$5:$AS$6,2,FALSE)+2,FALSE)),"")</f>
        <v>0</v>
      </c>
      <c r="K54" s="154">
        <f ca="1">IFERROR(IF($D$5="Nein/Non/No","-",VLOOKUP(K$47,E_prod_Eingabe!$A$21:$AA$30,HLOOKUP($A$2,E_prod_Eingabe!$C$5:$AS$6,2,FALSE)+2,FALSE)),"")</f>
        <v>0</v>
      </c>
      <c r="L54" s="154">
        <f ca="1">IFERROR(IF($D$5="Nein/Non/No","-",VLOOKUP(L$47,E_prod_Eingabe!$A$21:$AA$30,HLOOKUP($A$2,E_prod_Eingabe!$C$5:$AS$6,2,FALSE)+2,FALSE)),"")</f>
        <v>0</v>
      </c>
      <c r="M54" s="154">
        <f ca="1">IFERROR(IF($D$5="Nein/Non/No","-",VLOOKUP(M$47,E_prod_Eingabe!$A$21:$AA$30,HLOOKUP($A$2,E_prod_Eingabe!$C$5:$AS$6,2,FALSE)+2,FALSE)),"")</f>
        <v>0</v>
      </c>
      <c r="N54" s="154">
        <f ca="1">IFERROR(IF($D$5="Nein/Non/No","-",VLOOKUP(N$47,E_prod_Eingabe!$A$21:$AA$30,HLOOKUP($A$2,E_prod_Eingabe!$C$5:$AS$6,2,FALSE)+2,FALSE)),"")</f>
        <v>0</v>
      </c>
      <c r="O54" s="154">
        <f ca="1">IFERROR(IF($D$5="Nein/Non/No","-",VLOOKUP(O$47,E_prod_Eingabe!$A$21:$AA$30,HLOOKUP($A$2,E_prod_Eingabe!$C$5:$AS$6,2,FALSE)+2,FALSE)),"")</f>
        <v>0</v>
      </c>
      <c r="P54" s="154">
        <f ca="1">IFERROR(IF($D$5="Nein/Non/No","-",VLOOKUP(P$47,E_prod_Eingabe!$A$21:$AA$30,HLOOKUP($A$2,E_prod_Eingabe!$C$5:$AS$6,2,FALSE)+2,FALSE)),"")</f>
        <v>0</v>
      </c>
      <c r="Q54" s="154">
        <f ca="1">IFERROR(IF($D$5="Nein/Non/No","-",VLOOKUP(Q$47,E_prod_Eingabe!$A$21:$AA$30,HLOOKUP($A$2,E_prod_Eingabe!$C$5:$AS$6,2,FALSE)+2,FALSE)),"")</f>
        <v>0</v>
      </c>
      <c r="R54" s="862" t="str">
        <f ca="1">OFFSET(Sprachen!A493,0,'Allg. Informationen'!$B$4-1,1,1)</f>
        <v>Nur hydraulisch verknüpfte und gemeinsam optimierte Anlagen werden berücksichtigt.</v>
      </c>
      <c r="S54" s="863"/>
      <c r="T54" s="861"/>
      <c r="U54" s="861"/>
      <c r="V54" s="567"/>
      <c r="W54" s="300"/>
      <c r="X54" s="567"/>
      <c r="Y54" s="400"/>
      <c r="Z54" s="562"/>
      <c r="AA54" s="466">
        <f t="shared" si="4"/>
        <v>34</v>
      </c>
    </row>
    <row r="55" spans="1:27" ht="31.5" customHeight="1" x14ac:dyDescent="0.25">
      <c r="A55" s="139" t="str">
        <f t="shared" ca="1" si="3"/>
        <v>KW7 / 35</v>
      </c>
      <c r="B55" s="136" t="str">
        <f ca="1">OFFSET(Sprachen!A409,0,'Allg. Informationen'!$B$4-1,1,1)</f>
        <v>Nettoproduktion hydraulisch verknüpfter und gemeinsam optimierter Anlagen</v>
      </c>
      <c r="C55" s="100" t="s">
        <v>8</v>
      </c>
      <c r="D55" s="647">
        <f>SUM(H55:Q55)</f>
        <v>0</v>
      </c>
      <c r="E55" s="358"/>
      <c r="F55" s="358"/>
      <c r="G55" s="358"/>
      <c r="H55" s="154">
        <f>+IF(H50="Ja",H54,0)+IF(H50="Oui",H54,0)+IF(H50="Si",H54,0)</f>
        <v>0</v>
      </c>
      <c r="I55" s="154">
        <f t="shared" ref="I55:Q55" si="5">+IF(I50="Ja",I54,0)+IF(I50="Oui",I54,0)+IF(I50="Si",I54,0)</f>
        <v>0</v>
      </c>
      <c r="J55" s="154">
        <f t="shared" si="5"/>
        <v>0</v>
      </c>
      <c r="K55" s="154">
        <f t="shared" si="5"/>
        <v>0</v>
      </c>
      <c r="L55" s="154">
        <f t="shared" si="5"/>
        <v>0</v>
      </c>
      <c r="M55" s="154">
        <f t="shared" si="5"/>
        <v>0</v>
      </c>
      <c r="N55" s="154">
        <f t="shared" si="5"/>
        <v>0</v>
      </c>
      <c r="O55" s="154">
        <f t="shared" si="5"/>
        <v>0</v>
      </c>
      <c r="P55" s="154">
        <f t="shared" si="5"/>
        <v>0</v>
      </c>
      <c r="Q55" s="154">
        <f t="shared" si="5"/>
        <v>0</v>
      </c>
      <c r="R55" s="864"/>
      <c r="S55" s="865"/>
      <c r="T55" s="861"/>
      <c r="U55" s="861"/>
      <c r="V55" s="567"/>
      <c r="W55" s="300"/>
      <c r="X55" s="567"/>
      <c r="Y55" s="400"/>
      <c r="Z55" s="562"/>
      <c r="AA55" s="466">
        <f t="shared" si="4"/>
        <v>35</v>
      </c>
    </row>
    <row r="56" spans="1:27" x14ac:dyDescent="0.25">
      <c r="A56" s="139" t="str">
        <f t="shared" ca="1" si="3"/>
        <v>KW7 / 36</v>
      </c>
      <c r="B56" s="136" t="str">
        <f ca="1">OFFSET(Sprachen!A410,0,'Allg. Informationen'!$B$4-1,1,1)</f>
        <v>Bezug EV/KEV</v>
      </c>
      <c r="C56" s="100" t="str">
        <f ca="1">OFFSET(Sprachen!A404,0,'Allg. Informationen'!$B$4-1,1,1)</f>
        <v>[Ja/Nein]</v>
      </c>
      <c r="D56" s="648">
        <f>IF(COUNTIF(H56:Q56,"Ja")&gt;0,COUNTIF(H56:Q56,"Ja"),0)</f>
        <v>0</v>
      </c>
      <c r="E56" s="359"/>
      <c r="F56" s="359"/>
      <c r="G56" s="359"/>
      <c r="H56" s="564"/>
      <c r="I56" s="564"/>
      <c r="J56" s="564"/>
      <c r="K56" s="564"/>
      <c r="L56" s="564"/>
      <c r="M56" s="564"/>
      <c r="N56" s="564"/>
      <c r="O56" s="564"/>
      <c r="P56" s="564"/>
      <c r="Q56" s="564"/>
      <c r="R56" s="824"/>
      <c r="S56" s="825"/>
      <c r="T56" s="828"/>
      <c r="U56" s="829"/>
      <c r="V56" s="541"/>
      <c r="W56" s="297"/>
      <c r="X56" s="541" t="s">
        <v>185</v>
      </c>
      <c r="Y56" s="565" t="s">
        <v>185</v>
      </c>
      <c r="Z56" s="562"/>
      <c r="AA56" s="466">
        <f t="shared" si="4"/>
        <v>36</v>
      </c>
    </row>
    <row r="57" spans="1:27" x14ac:dyDescent="0.25">
      <c r="A57" s="139" t="str">
        <f t="shared" ca="1" si="3"/>
        <v>KW7 / 37</v>
      </c>
      <c r="B57" s="136" t="str">
        <f ca="1">OFFSET(Sprachen!A411,0,'Allg. Informationen'!$B$4-1,1,1)</f>
        <v>Erlös EV/KEV Jahr</v>
      </c>
      <c r="C57" s="100" t="s">
        <v>24</v>
      </c>
      <c r="D57" s="649">
        <f>SUMIF(H50:Q50,"Ja",H57:Q57)+SUMIF(H50:Q50,"Oui",H57:Q57)+SUMIF(H50:Q50,"Si",H57:Q57)</f>
        <v>0</v>
      </c>
      <c r="E57" s="360"/>
      <c r="F57" s="360"/>
      <c r="G57" s="360"/>
      <c r="H57" s="207"/>
      <c r="I57" s="207"/>
      <c r="J57" s="207"/>
      <c r="K57" s="207"/>
      <c r="L57" s="207"/>
      <c r="M57" s="207"/>
      <c r="N57" s="207"/>
      <c r="O57" s="207"/>
      <c r="P57" s="207"/>
      <c r="Q57" s="207"/>
      <c r="R57" s="859"/>
      <c r="S57" s="860"/>
      <c r="T57" s="828"/>
      <c r="U57" s="829"/>
      <c r="V57" s="541"/>
      <c r="W57" s="297"/>
      <c r="X57" s="541" t="s">
        <v>185</v>
      </c>
      <c r="Y57" s="565" t="s">
        <v>185</v>
      </c>
      <c r="Z57" s="562"/>
      <c r="AA57" s="466">
        <f t="shared" si="4"/>
        <v>37</v>
      </c>
    </row>
    <row r="58" spans="1:27" ht="26.4" x14ac:dyDescent="0.25">
      <c r="A58" s="139" t="str">
        <f t="shared" ca="1" si="3"/>
        <v>KW7 / 39</v>
      </c>
      <c r="B58" s="136" t="str">
        <f ca="1">OFFSET(Sprachen!A412,0,'Allg. Informationen'!$B$4-1,1,1)</f>
        <v>Erlös aus Entschädigungen Sanierungen nach Gewässerschutzgesetz</v>
      </c>
      <c r="C58" s="157" t="s">
        <v>24</v>
      </c>
      <c r="D58" s="649">
        <f>SUMIF($H$50:$Q$50,"Ja",H58:Q58)+SUMIF($H$50:$Q$50,"Oui",H58:Q58)+SUMIF($H$50:$Q$50,"Si",H58:Q58)</f>
        <v>0</v>
      </c>
      <c r="E58" s="360"/>
      <c r="F58" s="360"/>
      <c r="G58" s="360"/>
      <c r="H58" s="207"/>
      <c r="I58" s="207"/>
      <c r="J58" s="207"/>
      <c r="K58" s="207"/>
      <c r="L58" s="207"/>
      <c r="M58" s="207"/>
      <c r="N58" s="207"/>
      <c r="O58" s="207"/>
      <c r="P58" s="207"/>
      <c r="Q58" s="207"/>
      <c r="R58" s="813"/>
      <c r="S58" s="814"/>
      <c r="T58" s="828"/>
      <c r="U58" s="829"/>
      <c r="V58" s="541"/>
      <c r="W58" s="297"/>
      <c r="X58" s="541" t="s">
        <v>185</v>
      </c>
      <c r="Y58" s="565" t="s">
        <v>185</v>
      </c>
      <c r="Z58" s="562"/>
      <c r="AA58" s="466">
        <v>39</v>
      </c>
    </row>
    <row r="59" spans="1:27" ht="26.4" x14ac:dyDescent="0.25">
      <c r="A59" s="139" t="str">
        <f t="shared" ca="1" si="3"/>
        <v>KW7 / 41</v>
      </c>
      <c r="B59" s="136" t="str">
        <f ca="1">OFFSET(Sprachen!A413,0,'Allg. Informationen'!$B$4-1,1,1)</f>
        <v>Erlös aus weiterer Förderung der öffentlichen Hand</v>
      </c>
      <c r="C59" s="157" t="s">
        <v>24</v>
      </c>
      <c r="D59" s="649">
        <f>SUMIF(H50:Q50,"Ja",H59:Q59)+SUMIF(H50:Q50,"Qui",H59:Q59)+SUMIF(H50:Q50,"Si",H59:Q59)</f>
        <v>0</v>
      </c>
      <c r="E59" s="360"/>
      <c r="F59" s="360"/>
      <c r="G59" s="360"/>
      <c r="H59" s="207"/>
      <c r="I59" s="207"/>
      <c r="J59" s="207"/>
      <c r="K59" s="207"/>
      <c r="L59" s="207"/>
      <c r="M59" s="207"/>
      <c r="N59" s="207"/>
      <c r="O59" s="207"/>
      <c r="P59" s="207"/>
      <c r="Q59" s="207"/>
      <c r="R59" s="813"/>
      <c r="S59" s="814"/>
      <c r="T59" s="828"/>
      <c r="U59" s="829"/>
      <c r="V59" s="541"/>
      <c r="W59" s="297"/>
      <c r="X59" s="541" t="s">
        <v>185</v>
      </c>
      <c r="Y59" s="152"/>
      <c r="Z59" s="562"/>
      <c r="AA59" s="466">
        <v>41</v>
      </c>
    </row>
    <row r="60" spans="1:27" ht="15.6" x14ac:dyDescent="0.3">
      <c r="A60" s="146"/>
      <c r="B60" s="147"/>
      <c r="C60" s="147"/>
      <c r="D60" s="147"/>
      <c r="E60" s="147"/>
      <c r="F60" s="147"/>
      <c r="G60" s="147"/>
      <c r="H60" s="147"/>
      <c r="I60" s="147"/>
      <c r="J60" s="147"/>
      <c r="K60" s="147"/>
      <c r="L60" s="147"/>
      <c r="M60" s="147"/>
      <c r="N60" s="147"/>
      <c r="O60" s="147"/>
      <c r="P60" s="147"/>
      <c r="Q60" s="147"/>
      <c r="R60" s="147"/>
      <c r="S60" s="147"/>
      <c r="T60" s="147"/>
      <c r="U60" s="147"/>
      <c r="V60" s="147"/>
      <c r="W60" s="561"/>
      <c r="X60" s="147"/>
      <c r="Y60" s="147"/>
      <c r="Z60" s="562"/>
    </row>
    <row r="61" spans="1:27" ht="26.4" x14ac:dyDescent="0.25">
      <c r="A61" s="158" t="str">
        <f ca="1">OFFSET(Sprachen!A414,0,'Allg. Informationen'!$B$4-1,1,1)</f>
        <v>B. Angaben zu den Gestehungskosten</v>
      </c>
      <c r="B61" s="158"/>
      <c r="C61" s="159"/>
      <c r="D61" s="160"/>
      <c r="E61" s="361"/>
      <c r="F61" s="361"/>
      <c r="G61" s="361"/>
      <c r="H61" s="866" t="str">
        <f ca="1">R47</f>
        <v>Anmerkungen BFE</v>
      </c>
      <c r="I61" s="866"/>
      <c r="J61" s="866"/>
      <c r="K61" s="866"/>
      <c r="L61" s="866"/>
      <c r="M61" s="809" t="str">
        <f ca="1">T47</f>
        <v>Bemerkungen Gesuchsteller</v>
      </c>
      <c r="N61" s="810"/>
      <c r="O61" s="810"/>
      <c r="P61" s="810"/>
      <c r="Q61" s="810"/>
      <c r="R61" s="810"/>
      <c r="S61" s="810"/>
      <c r="T61" s="810"/>
      <c r="U61" s="811"/>
      <c r="V61" s="450" t="str">
        <f ca="1">V47</f>
        <v>Prüfung auf Plausibilität</v>
      </c>
      <c r="W61" s="450" t="str">
        <f t="shared" ref="W61:Y61" ca="1" si="6">W47</f>
        <v>Bemerkungen Plausibilität</v>
      </c>
      <c r="X61" s="450" t="str">
        <f t="shared" ca="1" si="6"/>
        <v>Materielle Prüfung</v>
      </c>
      <c r="Y61" s="450" t="str">
        <f t="shared" ca="1" si="6"/>
        <v>Bemerkungen Materielle Prüfung</v>
      </c>
    </row>
    <row r="62" spans="1:27" ht="27.75" customHeight="1" x14ac:dyDescent="0.25">
      <c r="A62" s="139"/>
      <c r="B62" s="161" t="str">
        <f ca="1">OFFSET(Sprachen!A415,0,'Allg. Informationen'!$B$4-1,1,1)</f>
        <v>B 1. Betriebserträge und -kosten</v>
      </c>
      <c r="C62" s="100"/>
      <c r="D62" s="100"/>
      <c r="E62" s="362"/>
      <c r="F62" s="362"/>
      <c r="G62" s="362"/>
      <c r="H62" s="808"/>
      <c r="I62" s="808"/>
      <c r="J62" s="808"/>
      <c r="K62" s="808"/>
      <c r="L62" s="808"/>
      <c r="M62" s="812"/>
      <c r="N62" s="812"/>
      <c r="O62" s="812"/>
      <c r="P62" s="812"/>
      <c r="Q62" s="812"/>
      <c r="R62" s="812"/>
      <c r="S62" s="812"/>
      <c r="T62" s="812"/>
      <c r="U62" s="812"/>
      <c r="V62" s="541"/>
      <c r="W62" s="297"/>
      <c r="X62" s="541" t="s">
        <v>185</v>
      </c>
      <c r="Y62" s="551" t="s">
        <v>185</v>
      </c>
    </row>
    <row r="63" spans="1:27" ht="26.4" x14ac:dyDescent="0.25">
      <c r="A63" s="139" t="str">
        <f t="shared" ref="A63:A72" ca="1" si="7">CONCATENATE($A$2," / ",AA63)</f>
        <v>KW7 / 42</v>
      </c>
      <c r="B63" s="136" t="str">
        <f ca="1">OFFSET(Sprachen!A416,0,'Allg. Informationen'!$B$4-1,1,1)</f>
        <v>Summe Förderungen/Vergütungen der öffentlichen Hand</v>
      </c>
      <c r="C63" s="100"/>
      <c r="D63" s="634">
        <f>D59+D57</f>
        <v>0</v>
      </c>
      <c r="E63" s="633"/>
      <c r="F63" s="633"/>
      <c r="G63" s="633"/>
      <c r="H63" s="815"/>
      <c r="I63" s="816"/>
      <c r="J63" s="816"/>
      <c r="K63" s="816"/>
      <c r="L63" s="817"/>
      <c r="M63" s="818"/>
      <c r="N63" s="819"/>
      <c r="O63" s="819"/>
      <c r="P63" s="819"/>
      <c r="Q63" s="819"/>
      <c r="R63" s="819"/>
      <c r="S63" s="819"/>
      <c r="T63" s="819"/>
      <c r="U63" s="820"/>
      <c r="V63" s="541"/>
      <c r="W63" s="297"/>
      <c r="X63" s="541" t="s">
        <v>185</v>
      </c>
      <c r="Y63" s="551" t="s">
        <v>185</v>
      </c>
      <c r="AA63" s="466">
        <v>42</v>
      </c>
    </row>
    <row r="64" spans="1:27" ht="33" customHeight="1" x14ac:dyDescent="0.25">
      <c r="A64" s="139" t="str">
        <f t="shared" ca="1" si="7"/>
        <v>KW7 / 43</v>
      </c>
      <c r="B64" s="136" t="str">
        <f ca="1">OFFSET(Sprachen!A417,0,'Allg. Informationen'!$B$4-1,1,1)</f>
        <v>Übriger Betriebsertrag (ohne Förderungen)</v>
      </c>
      <c r="C64" s="673" t="s">
        <v>24</v>
      </c>
      <c r="D64" s="196"/>
      <c r="E64" s="363"/>
      <c r="F64" s="363"/>
      <c r="G64" s="363"/>
      <c r="H64" s="893" t="str">
        <f ca="1">CONCATENATE(OFFSET(Sprachen!A495,0,'Allg. Informationen'!$B$4-1,1,1)," 5.",A2,".7")</f>
        <v>Gemäss Richtlinie des BFE zu anrechenbaren Betriebs- und Kapitalkosten. Bei abweichenden Angaben zum Geschäftsbericht ist das folgende Anhangsformular auszufüllen: 5.KW7.7</v>
      </c>
      <c r="I64" s="894"/>
      <c r="J64" s="894"/>
      <c r="K64" s="894"/>
      <c r="L64" s="895"/>
      <c r="M64" s="812"/>
      <c r="N64" s="812"/>
      <c r="O64" s="812"/>
      <c r="P64" s="812"/>
      <c r="Q64" s="812"/>
      <c r="R64" s="812"/>
      <c r="S64" s="812"/>
      <c r="T64" s="812"/>
      <c r="U64" s="812"/>
      <c r="V64" s="541"/>
      <c r="W64" s="297"/>
      <c r="X64" s="541" t="s">
        <v>185</v>
      </c>
      <c r="Y64" s="551" t="s">
        <v>185</v>
      </c>
      <c r="AA64" s="466">
        <v>43</v>
      </c>
    </row>
    <row r="65" spans="1:27" x14ac:dyDescent="0.25">
      <c r="A65" s="139" t="str">
        <f t="shared" ca="1" si="7"/>
        <v>KW7 / 44</v>
      </c>
      <c r="B65" s="136" t="str">
        <f ca="1">OFFSET(Sprachen!A418,0,'Allg. Informationen'!$B$4-1,1,1)</f>
        <v>Aktivierte Eigenleistungen</v>
      </c>
      <c r="C65" s="673" t="s">
        <v>24</v>
      </c>
      <c r="D65" s="196"/>
      <c r="E65" s="364"/>
      <c r="F65" s="364"/>
      <c r="G65" s="364"/>
      <c r="H65" s="893"/>
      <c r="I65" s="894"/>
      <c r="J65" s="894"/>
      <c r="K65" s="894"/>
      <c r="L65" s="895"/>
      <c r="M65" s="812"/>
      <c r="N65" s="812"/>
      <c r="O65" s="812"/>
      <c r="P65" s="812"/>
      <c r="Q65" s="812"/>
      <c r="R65" s="812"/>
      <c r="S65" s="812"/>
      <c r="T65" s="812"/>
      <c r="U65" s="812"/>
      <c r="V65" s="541"/>
      <c r="W65" s="297"/>
      <c r="X65" s="541" t="s">
        <v>185</v>
      </c>
      <c r="Y65" s="551" t="s">
        <v>185</v>
      </c>
      <c r="AA65" s="466">
        <f t="shared" ref="AA65:AA72" si="8">AA64+1</f>
        <v>44</v>
      </c>
    </row>
    <row r="66" spans="1:27" x14ac:dyDescent="0.25">
      <c r="A66" s="139" t="str">
        <f t="shared" ca="1" si="7"/>
        <v>KW7 / 45</v>
      </c>
      <c r="B66" s="136" t="str">
        <f ca="1">OFFSET(Sprachen!A419,0,'Allg. Informationen'!$B$4-1,1,1)</f>
        <v>Pumpenergie</v>
      </c>
      <c r="C66" s="673" t="s">
        <v>8</v>
      </c>
      <c r="D66" s="644">
        <f ca="1">IFERROR(IF($D$5="Nein/Non/No","-",INDIRECT(CONCATENATE(E_prod_Eingabe!$A$2,"!")&amp;CONCATENATE(MID("CDEFGHIJKLMNOPQRSTUVWXYZ",HLOOKUP($A$2,E_prod_Eingabe!$C$5:$AS$6,2,FALSE),1),"55"))),"")</f>
        <v>0</v>
      </c>
      <c r="E66" s="353"/>
      <c r="F66" s="353"/>
      <c r="G66" s="353"/>
      <c r="H66" s="893"/>
      <c r="I66" s="894"/>
      <c r="J66" s="894"/>
      <c r="K66" s="894"/>
      <c r="L66" s="895"/>
      <c r="M66" s="812"/>
      <c r="N66" s="812"/>
      <c r="O66" s="812"/>
      <c r="P66" s="812"/>
      <c r="Q66" s="812"/>
      <c r="R66" s="812"/>
      <c r="S66" s="812"/>
      <c r="T66" s="812"/>
      <c r="U66" s="812"/>
      <c r="V66" s="541"/>
      <c r="W66" s="297"/>
      <c r="X66" s="541" t="s">
        <v>185</v>
      </c>
      <c r="Y66" s="551" t="s">
        <v>185</v>
      </c>
      <c r="AA66" s="466">
        <f t="shared" si="8"/>
        <v>45</v>
      </c>
    </row>
    <row r="67" spans="1:27" ht="26.4" x14ac:dyDescent="0.25">
      <c r="A67" s="139" t="str">
        <f t="shared" ca="1" si="7"/>
        <v>KW7 / 46</v>
      </c>
      <c r="B67" s="136" t="str">
        <f ca="1">OFFSET(Sprachen!A420,0,'Allg. Informationen'!$B$4-1,1,1)</f>
        <v>Spezif. Kosten Pumpenergie zu Marktpreisen</v>
      </c>
      <c r="C67" s="673" t="s">
        <v>39</v>
      </c>
      <c r="D67" s="645" t="str">
        <f ca="1">IFERROR(D68*100/(D66*1000000),"")</f>
        <v/>
      </c>
      <c r="E67" s="365"/>
      <c r="F67" s="365"/>
      <c r="G67" s="365"/>
      <c r="H67" s="893"/>
      <c r="I67" s="894"/>
      <c r="J67" s="894"/>
      <c r="K67" s="894"/>
      <c r="L67" s="895"/>
      <c r="M67" s="812"/>
      <c r="N67" s="812"/>
      <c r="O67" s="812"/>
      <c r="P67" s="812"/>
      <c r="Q67" s="812"/>
      <c r="R67" s="812"/>
      <c r="S67" s="812"/>
      <c r="T67" s="812"/>
      <c r="U67" s="812"/>
      <c r="V67" s="541"/>
      <c r="W67" s="297"/>
      <c r="X67" s="541" t="s">
        <v>185</v>
      </c>
      <c r="Y67" s="551" t="s">
        <v>185</v>
      </c>
      <c r="AA67" s="466">
        <f t="shared" si="8"/>
        <v>46</v>
      </c>
    </row>
    <row r="68" spans="1:27" ht="26.4" x14ac:dyDescent="0.25">
      <c r="A68" s="139" t="str">
        <f t="shared" ca="1" si="7"/>
        <v>KW7 / 47</v>
      </c>
      <c r="B68" s="136" t="str">
        <f ca="1">OFFSET(Sprachen!A421,0,'Allg. Informationen'!$B$4-1,1,1)</f>
        <v>Pumpenergie zu Marktpreisen</v>
      </c>
      <c r="C68" s="673" t="s">
        <v>24</v>
      </c>
      <c r="D68" s="644">
        <f ca="1">IFERROR(IF($D$5="Nein/Non/No","-",INDIRECT(CONCATENATE(E_prod_Eingabe!$A$2,"!")&amp;CONCATENATE(MID("CDEFGHIJKLMNOPQRSTUVWXYZ",HLOOKUP($A$2,E_prod_Eingabe!$C$5:$AS$6,2,FALSE),1),"67"))),"")</f>
        <v>0</v>
      </c>
      <c r="E68" s="366"/>
      <c r="F68" s="366"/>
      <c r="G68" s="366"/>
      <c r="H68" s="893"/>
      <c r="I68" s="894"/>
      <c r="J68" s="894"/>
      <c r="K68" s="894"/>
      <c r="L68" s="895"/>
      <c r="M68" s="812"/>
      <c r="N68" s="812"/>
      <c r="O68" s="812"/>
      <c r="P68" s="812"/>
      <c r="Q68" s="812"/>
      <c r="R68" s="812"/>
      <c r="S68" s="812"/>
      <c r="T68" s="812"/>
      <c r="U68" s="812"/>
      <c r="V68" s="541"/>
      <c r="W68" s="297"/>
      <c r="X68" s="541" t="s">
        <v>185</v>
      </c>
      <c r="Y68" s="551" t="s">
        <v>185</v>
      </c>
      <c r="AA68" s="466">
        <f t="shared" si="8"/>
        <v>47</v>
      </c>
    </row>
    <row r="69" spans="1:27" x14ac:dyDescent="0.25">
      <c r="A69" s="139" t="str">
        <f t="shared" ca="1" si="7"/>
        <v>KW7 / 48</v>
      </c>
      <c r="B69" s="136" t="str">
        <f ca="1">OFFSET(Sprachen!A422,0,'Allg. Informationen'!$B$4-1,1,1)</f>
        <v>Energieaufwand</v>
      </c>
      <c r="C69" s="673" t="s">
        <v>24</v>
      </c>
      <c r="D69" s="196"/>
      <c r="E69" s="364"/>
      <c r="F69" s="364"/>
      <c r="G69" s="364"/>
      <c r="H69" s="893"/>
      <c r="I69" s="894"/>
      <c r="J69" s="894"/>
      <c r="K69" s="894"/>
      <c r="L69" s="895"/>
      <c r="M69" s="812"/>
      <c r="N69" s="812"/>
      <c r="O69" s="812"/>
      <c r="P69" s="812"/>
      <c r="Q69" s="812"/>
      <c r="R69" s="812"/>
      <c r="S69" s="812"/>
      <c r="T69" s="812"/>
      <c r="U69" s="812"/>
      <c r="V69" s="541"/>
      <c r="W69" s="297"/>
      <c r="X69" s="541" t="s">
        <v>185</v>
      </c>
      <c r="Y69" s="551" t="s">
        <v>185</v>
      </c>
      <c r="AA69" s="466">
        <f t="shared" si="8"/>
        <v>48</v>
      </c>
    </row>
    <row r="70" spans="1:27" x14ac:dyDescent="0.25">
      <c r="A70" s="139" t="str">
        <f t="shared" ca="1" si="7"/>
        <v>KW7 / 49</v>
      </c>
      <c r="B70" s="136" t="str">
        <f ca="1">OFFSET(Sprachen!A423,0,'Allg. Informationen'!$B$4-1,1,1)</f>
        <v>Netznutzungsaufwand</v>
      </c>
      <c r="C70" s="673" t="s">
        <v>24</v>
      </c>
      <c r="D70" s="196"/>
      <c r="E70" s="364"/>
      <c r="F70" s="364"/>
      <c r="G70" s="364"/>
      <c r="H70" s="893"/>
      <c r="I70" s="894"/>
      <c r="J70" s="894"/>
      <c r="K70" s="894"/>
      <c r="L70" s="895"/>
      <c r="M70" s="812"/>
      <c r="N70" s="812"/>
      <c r="O70" s="812"/>
      <c r="P70" s="812"/>
      <c r="Q70" s="812"/>
      <c r="R70" s="812"/>
      <c r="S70" s="812"/>
      <c r="T70" s="812"/>
      <c r="U70" s="812"/>
      <c r="V70" s="541"/>
      <c r="W70" s="297"/>
      <c r="X70" s="541" t="s">
        <v>185</v>
      </c>
      <c r="Y70" s="551" t="s">
        <v>185</v>
      </c>
      <c r="AA70" s="466">
        <f t="shared" si="8"/>
        <v>49</v>
      </c>
    </row>
    <row r="71" spans="1:27" x14ac:dyDescent="0.25">
      <c r="A71" s="139" t="str">
        <f t="shared" ca="1" si="7"/>
        <v>KW7 / 50</v>
      </c>
      <c r="B71" s="136" t="str">
        <f ca="1">OFFSET(Sprachen!A424,0,'Allg. Informationen'!$B$4-1,1,1)</f>
        <v>Material und Fremdleistungen</v>
      </c>
      <c r="C71" s="673" t="s">
        <v>24</v>
      </c>
      <c r="D71" s="196"/>
      <c r="E71" s="364"/>
      <c r="F71" s="364"/>
      <c r="G71" s="364"/>
      <c r="H71" s="893"/>
      <c r="I71" s="894"/>
      <c r="J71" s="894"/>
      <c r="K71" s="894"/>
      <c r="L71" s="895"/>
      <c r="M71" s="812"/>
      <c r="N71" s="812"/>
      <c r="O71" s="812"/>
      <c r="P71" s="812"/>
      <c r="Q71" s="812"/>
      <c r="R71" s="812"/>
      <c r="S71" s="812"/>
      <c r="T71" s="812"/>
      <c r="U71" s="812"/>
      <c r="V71" s="541"/>
      <c r="W71" s="297"/>
      <c r="X71" s="541" t="s">
        <v>185</v>
      </c>
      <c r="Y71" s="551" t="s">
        <v>185</v>
      </c>
      <c r="AA71" s="466">
        <f t="shared" si="8"/>
        <v>50</v>
      </c>
    </row>
    <row r="72" spans="1:27" x14ac:dyDescent="0.25">
      <c r="A72" s="139" t="str">
        <f t="shared" ca="1" si="7"/>
        <v>KW7 / 51</v>
      </c>
      <c r="B72" s="136" t="str">
        <f ca="1">OFFSET(Sprachen!A425,0,'Allg. Informationen'!$B$4-1,1,1)</f>
        <v>Personalaufwand</v>
      </c>
      <c r="C72" s="673" t="s">
        <v>24</v>
      </c>
      <c r="D72" s="196"/>
      <c r="E72" s="367"/>
      <c r="F72" s="367"/>
      <c r="G72" s="367"/>
      <c r="H72" s="893"/>
      <c r="I72" s="894"/>
      <c r="J72" s="894"/>
      <c r="K72" s="894"/>
      <c r="L72" s="895"/>
      <c r="M72" s="812"/>
      <c r="N72" s="812"/>
      <c r="O72" s="812"/>
      <c r="P72" s="812"/>
      <c r="Q72" s="812"/>
      <c r="R72" s="812"/>
      <c r="S72" s="812"/>
      <c r="T72" s="812"/>
      <c r="U72" s="812"/>
      <c r="V72" s="541"/>
      <c r="W72" s="297"/>
      <c r="X72" s="541" t="s">
        <v>185</v>
      </c>
      <c r="Y72" s="551" t="s">
        <v>185</v>
      </c>
      <c r="AA72" s="466">
        <f t="shared" si="8"/>
        <v>51</v>
      </c>
    </row>
    <row r="73" spans="1:27" x14ac:dyDescent="0.25">
      <c r="A73" s="139" t="str">
        <f ca="1">CONCATENATE($A$2," / ",AA73)</f>
        <v>KW7 / 52</v>
      </c>
      <c r="B73" s="136" t="str">
        <f ca="1">OFFSET(Sprachen!A426,0,'Allg. Informationen'!$B$4-1,1,1)</f>
        <v>übriger Betriebsaufwand (inkl. HKN)</v>
      </c>
      <c r="C73" s="673" t="s">
        <v>24</v>
      </c>
      <c r="D73" s="196"/>
      <c r="E73" s="368"/>
      <c r="F73" s="368"/>
      <c r="G73" s="368"/>
      <c r="H73" s="896"/>
      <c r="I73" s="897"/>
      <c r="J73" s="897"/>
      <c r="K73" s="897"/>
      <c r="L73" s="898"/>
      <c r="M73" s="812"/>
      <c r="N73" s="812"/>
      <c r="O73" s="812"/>
      <c r="P73" s="812"/>
      <c r="Q73" s="812"/>
      <c r="R73" s="812"/>
      <c r="S73" s="812"/>
      <c r="T73" s="812"/>
      <c r="U73" s="812"/>
      <c r="V73" s="541"/>
      <c r="W73" s="297"/>
      <c r="X73" s="541" t="s">
        <v>185</v>
      </c>
      <c r="Y73" s="551" t="s">
        <v>185</v>
      </c>
      <c r="AA73" s="466">
        <f>AA72+1</f>
        <v>52</v>
      </c>
    </row>
    <row r="74" spans="1:27" x14ac:dyDescent="0.25">
      <c r="A74" s="139" t="str">
        <f ca="1">CONCATENATE($A$2," / ",AA74)</f>
        <v>KW7 / 54</v>
      </c>
      <c r="B74" s="136" t="str">
        <f ca="1">OFFSET(Sprachen!A427,0,'Allg. Informationen'!$B$4-1,1,1)</f>
        <v>Total Betriebskosten</v>
      </c>
      <c r="C74" s="673" t="s">
        <v>24</v>
      </c>
      <c r="D74" s="643">
        <f ca="1">SUM(D68:D73)-SUM(D63:G65)</f>
        <v>0</v>
      </c>
      <c r="E74" s="369"/>
      <c r="F74" s="369"/>
      <c r="G74" s="369"/>
      <c r="H74" s="853" t="s">
        <v>613</v>
      </c>
      <c r="I74" s="853"/>
      <c r="J74" s="853"/>
      <c r="K74" s="853"/>
      <c r="L74" s="854"/>
      <c r="M74" s="883"/>
      <c r="N74" s="883"/>
      <c r="O74" s="883"/>
      <c r="P74" s="883"/>
      <c r="Q74" s="883"/>
      <c r="R74" s="883"/>
      <c r="S74" s="883"/>
      <c r="T74" s="883"/>
      <c r="U74" s="883"/>
      <c r="V74" s="541"/>
      <c r="W74" s="297"/>
      <c r="X74" s="541" t="s">
        <v>185</v>
      </c>
      <c r="Y74" s="551" t="s">
        <v>442</v>
      </c>
      <c r="AA74" s="568">
        <f>AA73+2</f>
        <v>54</v>
      </c>
    </row>
    <row r="75" spans="1:27" ht="15.6" x14ac:dyDescent="0.3">
      <c r="A75" s="146"/>
      <c r="B75" s="147"/>
      <c r="C75" s="147"/>
      <c r="D75" s="147"/>
      <c r="E75" s="147"/>
      <c r="F75" s="147"/>
      <c r="G75" s="147"/>
      <c r="H75" s="147"/>
      <c r="I75" s="147"/>
      <c r="J75" s="147"/>
      <c r="K75" s="147"/>
      <c r="L75" s="147"/>
      <c r="M75" s="147"/>
      <c r="N75" s="147"/>
      <c r="O75" s="147"/>
      <c r="P75" s="147"/>
      <c r="Q75" s="147"/>
      <c r="R75" s="147"/>
      <c r="S75" s="147"/>
      <c r="T75" s="147"/>
      <c r="U75" s="147"/>
      <c r="V75" s="147"/>
      <c r="W75" s="561"/>
      <c r="X75" s="147"/>
      <c r="Y75" s="147"/>
    </row>
    <row r="76" spans="1:27" ht="26.4" x14ac:dyDescent="0.25">
      <c r="A76" s="164"/>
      <c r="B76" s="165" t="str">
        <f ca="1">OFFSET(Sprachen!A428,0,'Allg. Informationen'!$B$4-1,1,1)</f>
        <v>B2. Kapitalkosten</v>
      </c>
      <c r="C76" s="159"/>
      <c r="D76" s="678">
        <v>2022</v>
      </c>
      <c r="E76" s="637"/>
      <c r="F76" s="637"/>
      <c r="G76" s="637"/>
      <c r="H76" s="678">
        <v>2022</v>
      </c>
      <c r="I76" s="678">
        <v>2021</v>
      </c>
      <c r="J76" s="678">
        <v>2020</v>
      </c>
      <c r="K76" s="678">
        <v>2019</v>
      </c>
      <c r="L76" s="838" t="str">
        <f ca="1">H61</f>
        <v>Anmerkungen BFE</v>
      </c>
      <c r="M76" s="839"/>
      <c r="N76" s="839"/>
      <c r="O76" s="839"/>
      <c r="P76" s="840"/>
      <c r="Q76" s="880" t="str">
        <f ca="1">M61</f>
        <v>Bemerkungen Gesuchsteller</v>
      </c>
      <c r="R76" s="881"/>
      <c r="S76" s="881"/>
      <c r="T76" s="881"/>
      <c r="U76" s="882"/>
      <c r="V76" s="450" t="str">
        <f ca="1">V61</f>
        <v>Prüfung auf Plausibilität</v>
      </c>
      <c r="W76" s="450" t="str">
        <f t="shared" ref="W76:Y76" ca="1" si="9">W61</f>
        <v>Bemerkungen Plausibilität</v>
      </c>
      <c r="X76" s="450" t="str">
        <f t="shared" ca="1" si="9"/>
        <v>Materielle Prüfung</v>
      </c>
      <c r="Y76" s="450" t="str">
        <f t="shared" ca="1" si="9"/>
        <v>Bemerkungen Materielle Prüfung</v>
      </c>
    </row>
    <row r="77" spans="1:27" ht="39" customHeight="1" x14ac:dyDescent="0.25">
      <c r="A77" s="139" t="str">
        <f t="shared" ref="A77:A87" ca="1" si="10">CONCATENATE($A$2," / ",AA77)</f>
        <v>KW7 / 55</v>
      </c>
      <c r="B77" s="136" t="str">
        <f ca="1">OFFSET(Sprachen!A429,0,'Allg. Informationen'!$B$4-1,1,1)</f>
        <v>Abschreibungsmethodik</v>
      </c>
      <c r="C77" s="100"/>
      <c r="D77" s="569"/>
      <c r="E77" s="570"/>
      <c r="F77" s="570"/>
      <c r="G77" s="570"/>
      <c r="H77" s="197"/>
      <c r="I77" s="197"/>
      <c r="J77" s="197"/>
      <c r="K77" s="197"/>
      <c r="L77" s="701" t="str">
        <f ca="1">CONCATENATE(OFFSET(Sprachen!A496,0,'Allg. Informationen'!$B$4-1,1,1)," 5.",$A$2,".7")</f>
        <v>Für alle Kostenarten jeweils positive Werte eingeben. Die Vorzeichen werden in der Summenformel korrigiert. Negative Werte bedeuten negative Erträge respektive negative Aufwände. Bei abweichenden Angaben zum Geschäftsbericht ist das folgende Anhangsformular  auszufüllen:  5.KW7.7</v>
      </c>
      <c r="M77" s="702"/>
      <c r="N77" s="702"/>
      <c r="O77" s="702"/>
      <c r="P77" s="703"/>
      <c r="Q77" s="812"/>
      <c r="R77" s="812"/>
      <c r="S77" s="812"/>
      <c r="T77" s="812"/>
      <c r="U77" s="812"/>
      <c r="V77" s="541"/>
      <c r="W77" s="297"/>
      <c r="X77" s="541" t="s">
        <v>185</v>
      </c>
      <c r="Y77" s="162"/>
      <c r="AA77" s="466">
        <f>AA74+1</f>
        <v>55</v>
      </c>
    </row>
    <row r="78" spans="1:27" ht="22.5" customHeight="1" x14ac:dyDescent="0.25">
      <c r="A78" s="139" t="str">
        <f t="shared" ca="1" si="10"/>
        <v>KW7 / 56</v>
      </c>
      <c r="B78" s="136" t="str">
        <f ca="1">OFFSET(Sprachen!A430,0,'Allg. Informationen'!$B$4-1,1,1)</f>
        <v>Ordentliche Abschreibungen</v>
      </c>
      <c r="C78" s="100" t="s">
        <v>24</v>
      </c>
      <c r="D78" s="198"/>
      <c r="E78" s="370"/>
      <c r="F78" s="370"/>
      <c r="G78" s="370"/>
      <c r="H78" s="198"/>
      <c r="I78" s="198"/>
      <c r="J78" s="198"/>
      <c r="K78" s="198"/>
      <c r="L78" s="704"/>
      <c r="M78" s="705"/>
      <c r="N78" s="705"/>
      <c r="O78" s="705"/>
      <c r="P78" s="706"/>
      <c r="Q78" s="812"/>
      <c r="R78" s="812"/>
      <c r="S78" s="812"/>
      <c r="T78" s="812"/>
      <c r="U78" s="812"/>
      <c r="V78" s="541"/>
      <c r="W78" s="297"/>
      <c r="X78" s="541" t="s">
        <v>185</v>
      </c>
      <c r="Y78" s="162"/>
      <c r="AA78" s="466">
        <f>AA77+1</f>
        <v>56</v>
      </c>
    </row>
    <row r="79" spans="1:27" ht="22.5" customHeight="1" x14ac:dyDescent="0.25">
      <c r="A79" s="139" t="str">
        <f t="shared" ca="1" si="10"/>
        <v>KW7 / 57</v>
      </c>
      <c r="B79" s="136" t="str">
        <f ca="1">OFFSET(Sprachen!A431,0,'Allg. Informationen'!$B$4-1,1,1)</f>
        <v>Ausserordentliche Abschreibungen</v>
      </c>
      <c r="C79" s="100" t="s">
        <v>24</v>
      </c>
      <c r="D79" s="196"/>
      <c r="E79" s="364"/>
      <c r="F79" s="364"/>
      <c r="G79" s="364"/>
      <c r="H79" s="199"/>
      <c r="I79" s="199"/>
      <c r="J79" s="199"/>
      <c r="K79" s="199"/>
      <c r="L79" s="704"/>
      <c r="M79" s="705"/>
      <c r="N79" s="705"/>
      <c r="O79" s="705"/>
      <c r="P79" s="706"/>
      <c r="Q79" s="812"/>
      <c r="R79" s="812"/>
      <c r="S79" s="812"/>
      <c r="T79" s="812"/>
      <c r="U79" s="812"/>
      <c r="V79" s="541"/>
      <c r="W79" s="297"/>
      <c r="X79" s="541" t="s">
        <v>185</v>
      </c>
      <c r="Y79" s="162"/>
      <c r="AA79" s="466">
        <f t="shared" ref="AA79:AA87" si="11">AA78+1</f>
        <v>57</v>
      </c>
    </row>
    <row r="80" spans="1:27" ht="26.4" x14ac:dyDescent="0.25">
      <c r="A80" s="139" t="str">
        <f t="shared" ca="1" si="10"/>
        <v>KW7 / 58</v>
      </c>
      <c r="B80" s="136" t="str">
        <f ca="1">OFFSET(Sprachen!A432,0,'Allg. Informationen'!$B$4-1,1,1)</f>
        <v>Anlagenrestwert per 30.09.2023 oder 31.12.2023</v>
      </c>
      <c r="C80" s="100" t="s">
        <v>24</v>
      </c>
      <c r="D80" s="196"/>
      <c r="E80" s="370"/>
      <c r="F80" s="370"/>
      <c r="G80" s="370"/>
      <c r="H80" s="166"/>
      <c r="I80" s="167"/>
      <c r="J80" s="571"/>
      <c r="K80" s="572"/>
      <c r="L80" s="853" t="s">
        <v>613</v>
      </c>
      <c r="M80" s="853"/>
      <c r="N80" s="853"/>
      <c r="O80" s="853"/>
      <c r="P80" s="854"/>
      <c r="Q80" s="812"/>
      <c r="R80" s="812"/>
      <c r="S80" s="812"/>
      <c r="T80" s="812"/>
      <c r="U80" s="812"/>
      <c r="V80" s="541"/>
      <c r="W80" s="297"/>
      <c r="X80" s="541" t="s">
        <v>185</v>
      </c>
      <c r="Y80" s="162"/>
      <c r="AA80" s="466">
        <f t="shared" si="11"/>
        <v>58</v>
      </c>
    </row>
    <row r="81" spans="1:27" ht="31.5" customHeight="1" x14ac:dyDescent="0.25">
      <c r="A81" s="139" t="str">
        <f t="shared" ca="1" si="10"/>
        <v>KW7 / 59</v>
      </c>
      <c r="B81" s="136" t="str">
        <f ca="1">OFFSET(Sprachen!A433,0,'Allg. Informationen'!$B$4-1,1,1)</f>
        <v>Restwert anrechenbare immaterielle Anlagen per 30.09.2023 oder 31.12.2023</v>
      </c>
      <c r="C81" s="100" t="s">
        <v>24</v>
      </c>
      <c r="D81" s="196"/>
      <c r="E81" s="370"/>
      <c r="F81" s="370"/>
      <c r="G81" s="370"/>
      <c r="H81" s="168"/>
      <c r="I81" s="169"/>
      <c r="J81" s="573"/>
      <c r="K81" s="574"/>
      <c r="L81" s="884" t="str">
        <f ca="1">OFFSET(Sprachen!A498,0,'Allg. Informationen'!$B$4-1,1,1)</f>
        <v>Restwert von Konzessionen dürfen berücksichtigt werden.</v>
      </c>
      <c r="M81" s="885"/>
      <c r="N81" s="885"/>
      <c r="O81" s="885"/>
      <c r="P81" s="885"/>
      <c r="Q81" s="812"/>
      <c r="R81" s="812"/>
      <c r="S81" s="812"/>
      <c r="T81" s="812"/>
      <c r="U81" s="812"/>
      <c r="V81" s="541"/>
      <c r="W81" s="297"/>
      <c r="X81" s="541" t="s">
        <v>185</v>
      </c>
      <c r="Y81" s="162"/>
      <c r="AA81" s="466">
        <f t="shared" si="11"/>
        <v>59</v>
      </c>
    </row>
    <row r="82" spans="1:27" ht="26.4" x14ac:dyDescent="0.25">
      <c r="A82" s="139" t="str">
        <f t="shared" ca="1" si="10"/>
        <v>KW7 / 60</v>
      </c>
      <c r="B82" s="136" t="str">
        <f ca="1">OFFSET(Sprachen!A434,0,'Allg. Informationen'!$B$4-1,1,1)</f>
        <v>Umlaufvermögen Kraftwerk</v>
      </c>
      <c r="C82" s="100" t="s">
        <v>24</v>
      </c>
      <c r="D82" s="196"/>
      <c r="E82" s="370"/>
      <c r="F82" s="370"/>
      <c r="G82" s="370"/>
      <c r="H82" s="170"/>
      <c r="I82" s="171"/>
      <c r="J82" s="575"/>
      <c r="K82" s="576"/>
      <c r="L82" s="855"/>
      <c r="M82" s="855"/>
      <c r="N82" s="855"/>
      <c r="O82" s="855"/>
      <c r="P82" s="856"/>
      <c r="Q82" s="812"/>
      <c r="R82" s="812"/>
      <c r="S82" s="812"/>
      <c r="T82" s="812"/>
      <c r="U82" s="812"/>
      <c r="V82" s="541"/>
      <c r="W82" s="297"/>
      <c r="X82" s="541" t="s">
        <v>185</v>
      </c>
      <c r="Y82" s="162"/>
      <c r="AA82" s="466">
        <f t="shared" si="11"/>
        <v>60</v>
      </c>
    </row>
    <row r="83" spans="1:27" ht="33" customHeight="1" x14ac:dyDescent="0.25">
      <c r="A83" s="139" t="str">
        <f t="shared" ca="1" si="10"/>
        <v>KW7 / 61</v>
      </c>
      <c r="B83" s="136" t="str">
        <f ca="1">OFFSET(Sprachen!A435,0,'Allg. Informationen'!$B$4-1,1,1)</f>
        <v>Kurzfristige Verbindlichkeiten Kraftwerk</v>
      </c>
      <c r="C83" s="100" t="s">
        <v>24</v>
      </c>
      <c r="D83" s="196"/>
      <c r="E83" s="370"/>
      <c r="F83" s="370"/>
      <c r="G83" s="370"/>
      <c r="H83" s="707" t="str">
        <f ca="1">OFFSET(Sprachen!A499,0,'Allg. Informationen'!$B$4-1,1,1)</f>
        <v>Anzugeben sind kurzfristige, nicht verzinsliche Darlehen. Kurzfristige verzinsliche Kapitalien (darunter auch langfrisitge Darlehen mit Fälligkeit unter 1 Jahr) müssen nicht angegeben werden. Siehe Richtlinie Punkt 3.2.2.</v>
      </c>
      <c r="I83" s="708"/>
      <c r="J83" s="708"/>
      <c r="K83" s="708"/>
      <c r="L83" s="708"/>
      <c r="M83" s="708"/>
      <c r="N83" s="708"/>
      <c r="O83" s="708"/>
      <c r="P83" s="709"/>
      <c r="Q83" s="812"/>
      <c r="R83" s="812"/>
      <c r="S83" s="812"/>
      <c r="T83" s="812"/>
      <c r="U83" s="812"/>
      <c r="V83" s="541"/>
      <c r="W83" s="297"/>
      <c r="X83" s="541" t="s">
        <v>185</v>
      </c>
      <c r="Y83" s="162"/>
      <c r="AA83" s="466">
        <f t="shared" si="11"/>
        <v>61</v>
      </c>
    </row>
    <row r="84" spans="1:27" ht="32.25" customHeight="1" x14ac:dyDescent="0.25">
      <c r="A84" s="139" t="str">
        <f t="shared" ca="1" si="10"/>
        <v>KW7 / 62</v>
      </c>
      <c r="B84" s="136" t="str">
        <f ca="1">OFFSET(Sprachen!A436,0,'Allg. Informationen'!$B$4-1,1,1)</f>
        <v>Nettoumlaufvermögen Kraftwerk</v>
      </c>
      <c r="C84" s="100" t="s">
        <v>24</v>
      </c>
      <c r="D84" s="642">
        <f>D82-D83</f>
        <v>0</v>
      </c>
      <c r="E84" s="360"/>
      <c r="F84" s="360"/>
      <c r="G84" s="360"/>
      <c r="H84" s="857" t="str">
        <f ca="1">OFFSET(Sprachen!A500,0,'Allg. Informationen'!$B$4-1,1,1)</f>
        <v>Gemäss der Richtlinie Punkt 3.2.2. ist das Nettoumlaufvermögen (Umlaufvermögen minus kurzfristiges, nicht verzinsliches Fremdkapital) für den Betrieb notwendig und kann im Gesuch berücksichtigt werden.</v>
      </c>
      <c r="I84" s="857"/>
      <c r="J84" s="857"/>
      <c r="K84" s="857"/>
      <c r="L84" s="857"/>
      <c r="M84" s="857"/>
      <c r="N84" s="857"/>
      <c r="O84" s="857"/>
      <c r="P84" s="857"/>
      <c r="Q84" s="812"/>
      <c r="R84" s="812"/>
      <c r="S84" s="812"/>
      <c r="T84" s="812"/>
      <c r="U84" s="812"/>
      <c r="V84" s="548"/>
      <c r="W84" s="300"/>
      <c r="X84" s="548"/>
      <c r="Y84" s="400"/>
      <c r="AA84" s="466">
        <f t="shared" si="11"/>
        <v>62</v>
      </c>
    </row>
    <row r="85" spans="1:27" x14ac:dyDescent="0.25">
      <c r="A85" s="139" t="str">
        <f t="shared" ca="1" si="10"/>
        <v>KW7 / 63</v>
      </c>
      <c r="B85" s="136" t="str">
        <f ca="1">OFFSET(Sprachen!A437,0,'Allg. Informationen'!$B$4-1,1,1)</f>
        <v>WACC</v>
      </c>
      <c r="C85" s="100" t="s">
        <v>4</v>
      </c>
      <c r="D85" s="172">
        <v>5.11E-2</v>
      </c>
      <c r="E85" s="371"/>
      <c r="F85" s="371"/>
      <c r="G85" s="371"/>
      <c r="H85" s="813"/>
      <c r="I85" s="878"/>
      <c r="J85" s="878"/>
      <c r="K85" s="878"/>
      <c r="L85" s="878"/>
      <c r="M85" s="878"/>
      <c r="N85" s="878"/>
      <c r="O85" s="878"/>
      <c r="P85" s="814"/>
      <c r="Q85" s="812"/>
      <c r="R85" s="812"/>
      <c r="S85" s="812"/>
      <c r="T85" s="812"/>
      <c r="U85" s="812"/>
      <c r="V85" s="548"/>
      <c r="W85" s="300"/>
      <c r="X85" s="548"/>
      <c r="Y85" s="400"/>
      <c r="AA85" s="466">
        <f t="shared" si="11"/>
        <v>63</v>
      </c>
    </row>
    <row r="86" spans="1:27" x14ac:dyDescent="0.25">
      <c r="A86" s="139" t="str">
        <f t="shared" ca="1" si="10"/>
        <v>KW7 / 64</v>
      </c>
      <c r="B86" s="136" t="str">
        <f ca="1">OFFSET(Sprachen!A438,0,'Allg. Informationen'!$B$4-1,1,1)</f>
        <v>Kalkulatorische Kapitalkosten</v>
      </c>
      <c r="C86" s="100" t="s">
        <v>24</v>
      </c>
      <c r="D86" s="642">
        <f>(D80+D81+D84)*D85</f>
        <v>0</v>
      </c>
      <c r="E86" s="360"/>
      <c r="F86" s="360"/>
      <c r="G86" s="360"/>
      <c r="H86" s="813"/>
      <c r="I86" s="878"/>
      <c r="J86" s="878"/>
      <c r="K86" s="878"/>
      <c r="L86" s="878"/>
      <c r="M86" s="878"/>
      <c r="N86" s="878"/>
      <c r="O86" s="878"/>
      <c r="P86" s="814"/>
      <c r="Q86" s="812"/>
      <c r="R86" s="812"/>
      <c r="S86" s="812"/>
      <c r="T86" s="812"/>
      <c r="U86" s="812"/>
      <c r="V86" s="548"/>
      <c r="W86" s="300"/>
      <c r="X86" s="548"/>
      <c r="Y86" s="400"/>
      <c r="AA86" s="466">
        <f t="shared" si="11"/>
        <v>64</v>
      </c>
    </row>
    <row r="87" spans="1:27" x14ac:dyDescent="0.25">
      <c r="A87" s="139" t="str">
        <f t="shared" ca="1" si="10"/>
        <v>KW7 / 65</v>
      </c>
      <c r="B87" s="136" t="str">
        <f ca="1">OFFSET(Sprachen!A439,0,'Allg. Informationen'!$B$4-1,1,1)</f>
        <v>Anrechenbare Kapitalkosten total</v>
      </c>
      <c r="C87" s="100" t="s">
        <v>24</v>
      </c>
      <c r="D87" s="642">
        <f>D86+D78</f>
        <v>0</v>
      </c>
      <c r="E87" s="360"/>
      <c r="F87" s="360"/>
      <c r="G87" s="360"/>
      <c r="H87" s="813"/>
      <c r="I87" s="878"/>
      <c r="J87" s="878"/>
      <c r="K87" s="878"/>
      <c r="L87" s="878"/>
      <c r="M87" s="878"/>
      <c r="N87" s="878"/>
      <c r="O87" s="878"/>
      <c r="P87" s="814"/>
      <c r="Q87" s="812"/>
      <c r="R87" s="812"/>
      <c r="S87" s="812"/>
      <c r="T87" s="812"/>
      <c r="U87" s="812"/>
      <c r="V87" s="541"/>
      <c r="W87" s="297"/>
      <c r="X87" s="541" t="s">
        <v>185</v>
      </c>
      <c r="Y87" s="551" t="s">
        <v>442</v>
      </c>
      <c r="AA87" s="466">
        <f t="shared" si="11"/>
        <v>65</v>
      </c>
    </row>
    <row r="88" spans="1:27" ht="15.6" x14ac:dyDescent="0.3">
      <c r="A88" s="146"/>
      <c r="B88" s="147"/>
      <c r="C88" s="147"/>
      <c r="D88" s="147"/>
      <c r="E88" s="147"/>
      <c r="F88" s="147"/>
      <c r="G88" s="147"/>
      <c r="H88" s="147"/>
      <c r="I88" s="147"/>
      <c r="J88" s="147"/>
      <c r="K88" s="147"/>
      <c r="L88" s="147"/>
      <c r="M88" s="147"/>
      <c r="N88" s="147"/>
      <c r="O88" s="147"/>
      <c r="P88" s="147"/>
      <c r="Q88" s="147"/>
      <c r="R88" s="147"/>
      <c r="S88" s="147"/>
      <c r="T88" s="147"/>
      <c r="U88" s="147"/>
      <c r="V88" s="147"/>
      <c r="W88" s="561"/>
      <c r="X88" s="147"/>
      <c r="Y88" s="147"/>
    </row>
    <row r="89" spans="1:27" ht="26.4" x14ac:dyDescent="0.25">
      <c r="A89" s="139"/>
      <c r="B89" s="148" t="str">
        <f ca="1">OFFSET(Sprachen!A440,0,'Allg. Informationen'!$B$4-1,1,1)</f>
        <v>B3. Abgaben und Steuern</v>
      </c>
      <c r="C89" s="100"/>
      <c r="D89" s="577"/>
      <c r="E89" s="372"/>
      <c r="F89" s="372"/>
      <c r="G89" s="372"/>
      <c r="H89" s="836" t="str">
        <f ca="1">L76</f>
        <v>Anmerkungen BFE</v>
      </c>
      <c r="I89" s="836"/>
      <c r="J89" s="836"/>
      <c r="K89" s="836"/>
      <c r="L89" s="836"/>
      <c r="M89" s="870" t="str">
        <f ca="1">Q76</f>
        <v>Bemerkungen Gesuchsteller</v>
      </c>
      <c r="N89" s="870"/>
      <c r="O89" s="870"/>
      <c r="P89" s="870"/>
      <c r="Q89" s="870"/>
      <c r="R89" s="870"/>
      <c r="S89" s="870"/>
      <c r="T89" s="870"/>
      <c r="U89" s="870"/>
      <c r="V89" s="450" t="str">
        <f ca="1">V76</f>
        <v>Prüfung auf Plausibilität</v>
      </c>
      <c r="W89" s="450" t="str">
        <f t="shared" ref="W89:Y89" ca="1" si="12">W76</f>
        <v>Bemerkungen Plausibilität</v>
      </c>
      <c r="X89" s="450" t="str">
        <f t="shared" ca="1" si="12"/>
        <v>Materielle Prüfung</v>
      </c>
      <c r="Y89" s="450" t="str">
        <f t="shared" ca="1" si="12"/>
        <v>Bemerkungen Materielle Prüfung</v>
      </c>
    </row>
    <row r="90" spans="1:27" ht="26.4" x14ac:dyDescent="0.25">
      <c r="A90" s="139" t="str">
        <f t="shared" ref="A90:A102" ca="1" si="13">CONCATENATE($A$2," / ",AA90)</f>
        <v>KW7 / 66</v>
      </c>
      <c r="B90" s="136" t="str">
        <f ca="1">OFFSET(Sprachen!A441,0,'Allg. Informationen'!$B$4-1,1,1)</f>
        <v>Entgangener Erlös für Gratis- und Vorzugsenergie</v>
      </c>
      <c r="C90" s="100" t="s">
        <v>24</v>
      </c>
      <c r="D90" s="196"/>
      <c r="E90" s="578"/>
      <c r="F90" s="578"/>
      <c r="G90" s="578"/>
      <c r="H90" s="869"/>
      <c r="I90" s="869"/>
      <c r="J90" s="869"/>
      <c r="K90" s="869"/>
      <c r="L90" s="869"/>
      <c r="M90" s="730"/>
      <c r="N90" s="730"/>
      <c r="O90" s="730"/>
      <c r="P90" s="730"/>
      <c r="Q90" s="730"/>
      <c r="R90" s="730"/>
      <c r="S90" s="730"/>
      <c r="T90" s="730"/>
      <c r="U90" s="730"/>
      <c r="V90" s="541"/>
      <c r="W90" s="297"/>
      <c r="X90" s="541" t="s">
        <v>185</v>
      </c>
      <c r="Y90" s="152"/>
      <c r="AA90" s="466">
        <f>AA87+1</f>
        <v>66</v>
      </c>
    </row>
    <row r="91" spans="1:27" ht="26.4" x14ac:dyDescent="0.25">
      <c r="A91" s="139" t="str">
        <f t="shared" ca="1" si="13"/>
        <v>KW7 / 67</v>
      </c>
      <c r="B91" s="136" t="str">
        <f ca="1">OFFSET(Sprachen!A442,0,'Allg. Informationen'!$B$4-1,1,1)</f>
        <v>Aufwand für Konzessionsleistungen</v>
      </c>
      <c r="C91" s="100" t="s">
        <v>24</v>
      </c>
      <c r="D91" s="196"/>
      <c r="E91" s="578"/>
      <c r="F91" s="578"/>
      <c r="G91" s="578"/>
      <c r="H91" s="869" t="str">
        <f ca="1">OFFSET(Sprachen!A501,0,'Allg. Informationen'!$B$4-1,1,1)</f>
        <v>Wird angerechnet.</v>
      </c>
      <c r="I91" s="869"/>
      <c r="J91" s="869"/>
      <c r="K91" s="869"/>
      <c r="L91" s="869"/>
      <c r="M91" s="730"/>
      <c r="N91" s="730"/>
      <c r="O91" s="730"/>
      <c r="P91" s="730"/>
      <c r="Q91" s="730"/>
      <c r="R91" s="730"/>
      <c r="S91" s="730"/>
      <c r="T91" s="730"/>
      <c r="U91" s="730"/>
      <c r="V91" s="541"/>
      <c r="W91" s="297"/>
      <c r="X91" s="541" t="s">
        <v>185</v>
      </c>
      <c r="Y91" s="152"/>
      <c r="AA91" s="466">
        <f t="shared" ref="AA91:AA99" si="14">AA90+1</f>
        <v>67</v>
      </c>
    </row>
    <row r="92" spans="1:27" ht="26.4" x14ac:dyDescent="0.25">
      <c r="A92" s="139" t="str">
        <f t="shared" ca="1" si="13"/>
        <v>KW7 / 68</v>
      </c>
      <c r="B92" s="136" t="str">
        <f ca="1">OFFSET(Sprachen!A443,0,'Allg. Informationen'!$B$4-1,1,1)</f>
        <v>Gewinnsteuer auf Stufe Partnerwerk</v>
      </c>
      <c r="C92" s="100" t="s">
        <v>24</v>
      </c>
      <c r="D92" s="196"/>
      <c r="E92" s="370"/>
      <c r="F92" s="370"/>
      <c r="G92" s="370"/>
      <c r="H92" s="869" t="str">
        <f ca="1">OFFSET(Sprachen!A502,0,'Allg. Informationen'!$B$4-1,1,1)</f>
        <v>Wird nicht angerechnet. Der Vollständigkeit halber aufgeführt.</v>
      </c>
      <c r="I92" s="869"/>
      <c r="J92" s="869"/>
      <c r="K92" s="869"/>
      <c r="L92" s="869"/>
      <c r="M92" s="730"/>
      <c r="N92" s="730"/>
      <c r="O92" s="730"/>
      <c r="P92" s="730"/>
      <c r="Q92" s="730"/>
      <c r="R92" s="730"/>
      <c r="S92" s="730"/>
      <c r="T92" s="730"/>
      <c r="U92" s="730"/>
      <c r="V92" s="541"/>
      <c r="W92" s="297"/>
      <c r="X92" s="541" t="s">
        <v>185</v>
      </c>
      <c r="Y92" s="152"/>
      <c r="AA92" s="466">
        <f t="shared" si="14"/>
        <v>68</v>
      </c>
    </row>
    <row r="93" spans="1:27" ht="49.5" customHeight="1" x14ac:dyDescent="0.25">
      <c r="A93" s="139" t="str">
        <f t="shared" ca="1" si="13"/>
        <v>KW7 / 69</v>
      </c>
      <c r="B93" s="136" t="str">
        <f ca="1">OFFSET(Sprachen!A444,0,'Allg. Informationen'!$B$4-1,1,1)</f>
        <v>anrechenbare Gewinnsteuer gemäss Art. 90 EnFV</v>
      </c>
      <c r="C93" s="100" t="s">
        <v>24</v>
      </c>
      <c r="D93" s="196"/>
      <c r="E93" s="578"/>
      <c r="F93" s="578"/>
      <c r="G93" s="578"/>
      <c r="H93" s="857" t="str">
        <f ca="1">OFFSET(Sprachen!A503,0,'Allg. Informationen'!$B$4-1,1,1)</f>
        <v>Falls Gewinnsteuer angerechnet werden soll, Begründung in Anhang darlegen, wieso trotz Differenz von Gestehungskosten und Marktpreisen ein effektiver Gewinn vorliegt.</v>
      </c>
      <c r="I93" s="857"/>
      <c r="J93" s="857"/>
      <c r="K93" s="857"/>
      <c r="L93" s="857"/>
      <c r="M93" s="730"/>
      <c r="N93" s="730"/>
      <c r="O93" s="730"/>
      <c r="P93" s="730"/>
      <c r="Q93" s="730"/>
      <c r="R93" s="730"/>
      <c r="S93" s="730"/>
      <c r="T93" s="730"/>
      <c r="U93" s="730"/>
      <c r="V93" s="541"/>
      <c r="W93" s="297"/>
      <c r="X93" s="541" t="s">
        <v>185</v>
      </c>
      <c r="Y93" s="152"/>
      <c r="AA93" s="466">
        <f t="shared" si="14"/>
        <v>69</v>
      </c>
    </row>
    <row r="94" spans="1:27" x14ac:dyDescent="0.25">
      <c r="A94" s="139" t="str">
        <f t="shared" ca="1" si="13"/>
        <v>KW7 / 70</v>
      </c>
      <c r="B94" s="136" t="str">
        <f ca="1">OFFSET(Sprachen!A445,0,'Allg. Informationen'!$B$4-1,1,1)</f>
        <v>Kapitalsteuern</v>
      </c>
      <c r="C94" s="100" t="s">
        <v>24</v>
      </c>
      <c r="D94" s="198"/>
      <c r="E94" s="370"/>
      <c r="F94" s="370"/>
      <c r="G94" s="370"/>
      <c r="H94" s="869"/>
      <c r="I94" s="869"/>
      <c r="J94" s="869"/>
      <c r="K94" s="869"/>
      <c r="L94" s="869"/>
      <c r="M94" s="730"/>
      <c r="N94" s="730"/>
      <c r="O94" s="730"/>
      <c r="P94" s="730"/>
      <c r="Q94" s="730"/>
      <c r="R94" s="730"/>
      <c r="S94" s="730"/>
      <c r="T94" s="730"/>
      <c r="U94" s="730"/>
      <c r="V94" s="541"/>
      <c r="W94" s="297"/>
      <c r="X94" s="541" t="s">
        <v>185</v>
      </c>
      <c r="Y94" s="152"/>
      <c r="AA94" s="466">
        <f t="shared" si="14"/>
        <v>70</v>
      </c>
    </row>
    <row r="95" spans="1:27" x14ac:dyDescent="0.25">
      <c r="A95" s="139" t="str">
        <f t="shared" ca="1" si="13"/>
        <v>KW7 / 71</v>
      </c>
      <c r="B95" s="136" t="str">
        <f ca="1">OFFSET(Sprachen!A446,0,'Allg. Informationen'!$B$4-1,1,1)</f>
        <v>weitere anrechenbare Steuern</v>
      </c>
      <c r="C95" s="100" t="s">
        <v>24</v>
      </c>
      <c r="D95" s="196"/>
      <c r="E95" s="578"/>
      <c r="F95" s="578"/>
      <c r="G95" s="578"/>
      <c r="H95" s="874" t="str">
        <f ca="1">OFFSET(Sprachen!A504,0,'Allg. Informationen'!$B$4-1,1,1)</f>
        <v>Liegenschaftssteuer. Sonstige Steuern.</v>
      </c>
      <c r="I95" s="874"/>
      <c r="J95" s="874"/>
      <c r="K95" s="874"/>
      <c r="L95" s="874"/>
      <c r="M95" s="730"/>
      <c r="N95" s="730"/>
      <c r="O95" s="730"/>
      <c r="P95" s="730"/>
      <c r="Q95" s="730"/>
      <c r="R95" s="730"/>
      <c r="S95" s="730"/>
      <c r="T95" s="730"/>
      <c r="U95" s="730"/>
      <c r="V95" s="541"/>
      <c r="W95" s="297"/>
      <c r="X95" s="541" t="s">
        <v>185</v>
      </c>
      <c r="Y95" s="152"/>
      <c r="AA95" s="466">
        <f t="shared" si="14"/>
        <v>71</v>
      </c>
    </row>
    <row r="96" spans="1:27" ht="26.4" x14ac:dyDescent="0.25">
      <c r="A96" s="139" t="str">
        <f t="shared" ca="1" si="13"/>
        <v>KW7 / 72</v>
      </c>
      <c r="B96" s="136" t="str">
        <f ca="1">OFFSET(Sprachen!A447,0,'Allg. Informationen'!$B$4-1,1,1)</f>
        <v>Wasserzinsen (inkl. Wasserwerksteuern und andere äquivalente Abgaben)</v>
      </c>
      <c r="C96" s="100" t="s">
        <v>24</v>
      </c>
      <c r="D96" s="196"/>
      <c r="E96" s="370"/>
      <c r="F96" s="370"/>
      <c r="G96" s="370"/>
      <c r="H96" s="869"/>
      <c r="I96" s="869"/>
      <c r="J96" s="869"/>
      <c r="K96" s="869"/>
      <c r="L96" s="869"/>
      <c r="M96" s="730"/>
      <c r="N96" s="730"/>
      <c r="O96" s="730"/>
      <c r="P96" s="730"/>
      <c r="Q96" s="730"/>
      <c r="R96" s="730"/>
      <c r="S96" s="730"/>
      <c r="T96" s="730"/>
      <c r="U96" s="730"/>
      <c r="V96" s="541"/>
      <c r="W96" s="297"/>
      <c r="X96" s="541" t="s">
        <v>185</v>
      </c>
      <c r="Y96" s="152"/>
      <c r="AA96" s="466">
        <f t="shared" si="14"/>
        <v>72</v>
      </c>
    </row>
    <row r="97" spans="1:27" x14ac:dyDescent="0.25">
      <c r="A97" s="139" t="str">
        <f t="shared" ca="1" si="13"/>
        <v>KW7 / 73</v>
      </c>
      <c r="B97" s="136" t="str">
        <f ca="1">OFFSET(Sprachen!A448,0,'Allg. Informationen'!$B$4-1,1,1)</f>
        <v>Abgaben und Steuern Total</v>
      </c>
      <c r="C97" s="100" t="s">
        <v>24</v>
      </c>
      <c r="D97" s="641">
        <f>D90+D91+D93+D94+D95+D96</f>
        <v>0</v>
      </c>
      <c r="E97" s="373"/>
      <c r="F97" s="373"/>
      <c r="G97" s="373"/>
      <c r="H97" s="906"/>
      <c r="I97" s="906"/>
      <c r="J97" s="906"/>
      <c r="K97" s="906"/>
      <c r="L97" s="906"/>
      <c r="M97" s="730"/>
      <c r="N97" s="730"/>
      <c r="O97" s="730"/>
      <c r="P97" s="730"/>
      <c r="Q97" s="730"/>
      <c r="R97" s="730"/>
      <c r="S97" s="730"/>
      <c r="T97" s="730"/>
      <c r="U97" s="730"/>
      <c r="V97" s="579"/>
      <c r="W97" s="580"/>
      <c r="X97" s="579"/>
      <c r="Y97" s="579"/>
      <c r="AA97" s="466">
        <f t="shared" si="14"/>
        <v>73</v>
      </c>
    </row>
    <row r="98" spans="1:27" x14ac:dyDescent="0.25">
      <c r="A98" s="139" t="str">
        <f t="shared" ca="1" si="13"/>
        <v>KW7 / 74</v>
      </c>
      <c r="B98" s="136" t="str">
        <f ca="1">OFFSET(Sprachen!A449,0,'Allg. Informationen'!$B$4-1,1,1)</f>
        <v>Jahresgewinn</v>
      </c>
      <c r="C98" s="100" t="s">
        <v>24</v>
      </c>
      <c r="D98" s="196"/>
      <c r="E98" s="581"/>
      <c r="F98" s="581"/>
      <c r="G98" s="581"/>
      <c r="H98" s="874" t="str">
        <f ca="1">OFFSET(Sprachen!A505,0,'Allg. Informationen'!$B$4-1,1,1)</f>
        <v>Wird nicht angerechnet. Der Vollständigkeit halber aufgeführt.</v>
      </c>
      <c r="I98" s="874"/>
      <c r="J98" s="874"/>
      <c r="K98" s="874"/>
      <c r="L98" s="874"/>
      <c r="M98" s="730"/>
      <c r="N98" s="730"/>
      <c r="O98" s="730"/>
      <c r="P98" s="730"/>
      <c r="Q98" s="730"/>
      <c r="R98" s="730"/>
      <c r="S98" s="730"/>
      <c r="T98" s="730"/>
      <c r="U98" s="730"/>
      <c r="V98" s="541"/>
      <c r="W98" s="297"/>
      <c r="X98" s="541" t="s">
        <v>185</v>
      </c>
      <c r="Y98" s="152"/>
      <c r="AA98" s="466">
        <f t="shared" si="14"/>
        <v>74</v>
      </c>
    </row>
    <row r="99" spans="1:27" x14ac:dyDescent="0.25">
      <c r="A99" s="139" t="str">
        <f t="shared" ca="1" si="13"/>
        <v>KW7 / 75</v>
      </c>
      <c r="B99" s="136" t="str">
        <f ca="1">OFFSET(Sprachen!A450,0,'Allg. Informationen'!$B$4-1,1,1)</f>
        <v>Anrechenbare Gestehungskosten total</v>
      </c>
      <c r="C99" s="100" t="s">
        <v>24</v>
      </c>
      <c r="D99" s="639">
        <f ca="1">D74+D87+D97</f>
        <v>0</v>
      </c>
      <c r="E99" s="374"/>
      <c r="F99" s="374"/>
      <c r="G99" s="374"/>
      <c r="H99" s="869"/>
      <c r="I99" s="869"/>
      <c r="J99" s="869"/>
      <c r="K99" s="869"/>
      <c r="L99" s="869"/>
      <c r="M99" s="730"/>
      <c r="N99" s="730"/>
      <c r="O99" s="730"/>
      <c r="P99" s="730"/>
      <c r="Q99" s="730"/>
      <c r="R99" s="730"/>
      <c r="S99" s="730"/>
      <c r="T99" s="730"/>
      <c r="U99" s="730"/>
      <c r="V99" s="579"/>
      <c r="W99" s="580"/>
      <c r="X99" s="579"/>
      <c r="Y99" s="579"/>
      <c r="AA99" s="466">
        <f t="shared" si="14"/>
        <v>75</v>
      </c>
    </row>
    <row r="100" spans="1:27" x14ac:dyDescent="0.25">
      <c r="A100" s="139" t="str">
        <f t="shared" ca="1" si="13"/>
        <v>KW7 / 76</v>
      </c>
      <c r="B100" s="136" t="str">
        <f ca="1">OFFSET(Sprachen!A451,0,'Allg. Informationen'!$B$4-1,1,1)</f>
        <v>Spezifische Gestehungskosten total</v>
      </c>
      <c r="C100" s="156" t="s">
        <v>39</v>
      </c>
      <c r="D100" s="640">
        <f ca="1">IFERROR(D99*100/(D36*1000000),0)</f>
        <v>0</v>
      </c>
      <c r="E100" s="375"/>
      <c r="F100" s="375"/>
      <c r="G100" s="375"/>
      <c r="H100" s="869"/>
      <c r="I100" s="869"/>
      <c r="J100" s="869"/>
      <c r="K100" s="869"/>
      <c r="L100" s="869"/>
      <c r="M100" s="730"/>
      <c r="N100" s="730"/>
      <c r="O100" s="730"/>
      <c r="P100" s="730"/>
      <c r="Q100" s="730"/>
      <c r="R100" s="730"/>
      <c r="S100" s="730"/>
      <c r="T100" s="730"/>
      <c r="U100" s="730"/>
      <c r="V100" s="541"/>
      <c r="W100" s="297"/>
      <c r="X100" s="541" t="s">
        <v>185</v>
      </c>
      <c r="Y100" s="551" t="s">
        <v>442</v>
      </c>
      <c r="AA100" s="466">
        <f>AA99+1</f>
        <v>76</v>
      </c>
    </row>
    <row r="101" spans="1:27" ht="15.75" hidden="1" customHeight="1" x14ac:dyDescent="0.25">
      <c r="A101" s="139" t="str">
        <f t="shared" ca="1" si="13"/>
        <v>KW7 / 76-G</v>
      </c>
      <c r="B101" s="136" t="str">
        <f ca="1">OFFSET(Sprachen!A452,0,'Allg. Informationen'!$B$4-1,1,1)</f>
        <v>Spezifische Gestehungskosten total</v>
      </c>
      <c r="C101" s="156" t="s">
        <v>39</v>
      </c>
      <c r="D101" s="435"/>
      <c r="E101" s="434"/>
      <c r="F101" s="434"/>
      <c r="G101" s="434"/>
      <c r="H101" s="869"/>
      <c r="I101" s="869"/>
      <c r="J101" s="869"/>
      <c r="K101" s="869"/>
      <c r="L101" s="869"/>
      <c r="M101" s="730"/>
      <c r="N101" s="730"/>
      <c r="O101" s="730"/>
      <c r="P101" s="730"/>
      <c r="Q101" s="730"/>
      <c r="R101" s="730"/>
      <c r="S101" s="730"/>
      <c r="T101" s="730"/>
      <c r="U101" s="730"/>
      <c r="V101" s="541"/>
      <c r="W101" s="582"/>
      <c r="X101" s="541"/>
      <c r="Y101" s="551"/>
      <c r="AA101" s="424" t="s">
        <v>545</v>
      </c>
    </row>
    <row r="102" spans="1:27" x14ac:dyDescent="0.25">
      <c r="A102" s="139" t="str">
        <f t="shared" ca="1" si="13"/>
        <v>KW7 / 77</v>
      </c>
      <c r="B102" s="136" t="str">
        <f ca="1">OFFSET(Sprachen!A453,0,'Allg. Informationen'!$B$4-1,1,1)</f>
        <v>Gestehungskosten Anteil Gesuchsteller</v>
      </c>
      <c r="C102" s="156" t="s">
        <v>24</v>
      </c>
      <c r="D102" s="174">
        <f ca="1">D99*D40</f>
        <v>0</v>
      </c>
      <c r="E102" s="376"/>
      <c r="F102" s="376"/>
      <c r="G102" s="376"/>
      <c r="H102" s="869"/>
      <c r="I102" s="869"/>
      <c r="J102" s="869"/>
      <c r="K102" s="869"/>
      <c r="L102" s="869"/>
      <c r="M102" s="730"/>
      <c r="N102" s="730"/>
      <c r="O102" s="730"/>
      <c r="P102" s="730"/>
      <c r="Q102" s="730"/>
      <c r="R102" s="730"/>
      <c r="S102" s="730"/>
      <c r="T102" s="730"/>
      <c r="U102" s="730"/>
      <c r="V102" s="548"/>
      <c r="W102" s="300"/>
      <c r="X102" s="548"/>
      <c r="Y102" s="548"/>
      <c r="AA102" s="466">
        <f>AA100+1</f>
        <v>77</v>
      </c>
    </row>
    <row r="103" spans="1:27" x14ac:dyDescent="0.25">
      <c r="A103" s="679"/>
      <c r="B103" s="583"/>
      <c r="C103" s="433"/>
      <c r="D103" s="466"/>
      <c r="E103" s="466"/>
      <c r="F103" s="466"/>
      <c r="G103" s="466"/>
      <c r="H103" s="466"/>
      <c r="I103" s="466"/>
    </row>
    <row r="104" spans="1:27" ht="15.6" x14ac:dyDescent="0.3">
      <c r="A104" s="181"/>
      <c r="B104" s="182"/>
      <c r="C104" s="182"/>
      <c r="D104" s="183"/>
      <c r="E104" s="175"/>
      <c r="F104" s="175"/>
      <c r="G104" s="175"/>
      <c r="H104" s="584"/>
      <c r="I104" s="584"/>
      <c r="J104" s="584"/>
      <c r="K104" s="584"/>
      <c r="L104" s="584"/>
      <c r="M104" s="584"/>
      <c r="N104" s="584"/>
      <c r="O104" s="584"/>
      <c r="P104" s="584"/>
      <c r="Q104" s="584"/>
      <c r="R104" s="584"/>
    </row>
    <row r="105" spans="1:27" ht="17.399999999999999" x14ac:dyDescent="0.25">
      <c r="A105" s="176" t="str">
        <f ca="1">OFFSET(Sprachen!A454,0,'Allg. Informationen'!$B$4-1,1,1)</f>
        <v>C. Angaben zu Erlösen</v>
      </c>
      <c r="B105" s="176"/>
      <c r="C105" s="100"/>
      <c r="D105" s="100"/>
      <c r="E105" s="356"/>
      <c r="F105" s="356"/>
      <c r="G105" s="356"/>
      <c r="H105" s="177"/>
      <c r="I105" s="177"/>
      <c r="J105" s="585"/>
      <c r="K105" s="584"/>
      <c r="L105" s="584"/>
      <c r="M105" s="586"/>
      <c r="N105" s="584"/>
      <c r="O105" s="584"/>
      <c r="P105" s="584"/>
      <c r="Q105" s="584"/>
      <c r="R105" s="584"/>
    </row>
    <row r="106" spans="1:27" x14ac:dyDescent="0.25">
      <c r="A106" s="139" t="str">
        <f ca="1">CONCATENATE($A$2," / ",AA106)</f>
        <v>KW7 / 78</v>
      </c>
      <c r="B106" s="100" t="str">
        <f ca="1">OFFSET(Sprachen!A467,0,'Allg. Informationen'!$B$4-1,1,1)</f>
        <v>Referenzmarkterlös  [CHF]</v>
      </c>
      <c r="C106" s="100" t="s">
        <v>24</v>
      </c>
      <c r="D106" s="389">
        <f ca="1">D124</f>
        <v>0</v>
      </c>
      <c r="E106" s="381"/>
      <c r="F106" s="381"/>
      <c r="G106" s="381"/>
      <c r="H106" s="13"/>
      <c r="M106" s="587"/>
      <c r="AA106" s="466">
        <f>AA102+1</f>
        <v>78</v>
      </c>
    </row>
    <row r="107" spans="1:27" x14ac:dyDescent="0.25">
      <c r="A107" s="139" t="str">
        <f ca="1">CONCATENATE($A$2," / ",AA107)</f>
        <v>KW7 / 79</v>
      </c>
      <c r="B107" s="100" t="str">
        <f ca="1">OFFSET(Sprachen!A456,0,'Allg. Informationen'!$B$4-1,1,1)</f>
        <v>Spezifischer Referenzmarkterlös</v>
      </c>
      <c r="C107" s="100" t="s">
        <v>39</v>
      </c>
      <c r="D107" s="390">
        <f ca="1">IFERROR(D124*100/(D36*10^6),0)</f>
        <v>0</v>
      </c>
      <c r="E107" s="382"/>
      <c r="F107" s="382"/>
      <c r="G107" s="382"/>
      <c r="AA107" s="466">
        <f>AA106+1</f>
        <v>79</v>
      </c>
    </row>
    <row r="108" spans="1:27" hidden="1" x14ac:dyDescent="0.25">
      <c r="A108" s="139" t="str">
        <f ca="1">CONCATENATE($A$2," / ",AA108)</f>
        <v>KW7 / 79-G</v>
      </c>
      <c r="B108" s="100" t="str">
        <f ca="1">OFFSET(Sprachen!A457,0,'Allg. Informationen'!$B$4-1,1,1)</f>
        <v>Spezifischer Referenzmarkterlös</v>
      </c>
      <c r="C108" s="100" t="s">
        <v>39</v>
      </c>
      <c r="D108" s="425"/>
      <c r="E108" s="382"/>
      <c r="F108" s="382"/>
      <c r="G108" s="382"/>
      <c r="AA108" s="424" t="s">
        <v>539</v>
      </c>
    </row>
    <row r="109" spans="1:27" x14ac:dyDescent="0.25">
      <c r="A109" s="139" t="str">
        <f ca="1">CONCATENATE($A$2," / ",AA109)</f>
        <v>KW7 / 80</v>
      </c>
      <c r="B109" s="100" t="str">
        <f ca="1">OFFSET(Sprachen!A458,0,'Allg. Informationen'!$B$4-1,1,1)</f>
        <v>Erlös Anteil Gesuchsteller</v>
      </c>
      <c r="C109" s="156" t="s">
        <v>24</v>
      </c>
      <c r="D109" s="389">
        <f ca="1">D106*D40</f>
        <v>0</v>
      </c>
      <c r="E109" s="382"/>
      <c r="F109" s="382"/>
      <c r="G109" s="382"/>
      <c r="AA109" s="466">
        <v>80</v>
      </c>
    </row>
    <row r="110" spans="1:27" ht="15.6" x14ac:dyDescent="0.3">
      <c r="A110" s="181"/>
      <c r="B110" s="182"/>
      <c r="C110" s="182"/>
      <c r="D110" s="183"/>
      <c r="E110" s="178"/>
      <c r="F110" s="178"/>
      <c r="G110" s="178"/>
      <c r="H110" s="179"/>
      <c r="I110" s="131"/>
      <c r="J110" s="131"/>
      <c r="K110" s="131"/>
      <c r="L110" s="131"/>
      <c r="M110" s="131"/>
      <c r="N110" s="131"/>
      <c r="O110" s="131"/>
      <c r="P110" s="131"/>
      <c r="Q110" s="131"/>
    </row>
    <row r="111" spans="1:27" ht="17.399999999999999" x14ac:dyDescent="0.25">
      <c r="A111" s="665" t="str">
        <f ca="1">OFFSET(Sprachen!A459,0,'Allg. Informationen'!$B$4-1,1,1)</f>
        <v>D. Angaben zu den ungedeckten Gestehungskosten</v>
      </c>
      <c r="C111" s="159"/>
      <c r="D111" s="666"/>
      <c r="E111" s="356"/>
      <c r="F111" s="356"/>
      <c r="G111" s="356"/>
    </row>
    <row r="112" spans="1:27" x14ac:dyDescent="0.25">
      <c r="A112" s="139" t="str">
        <f ca="1">CONCATENATE($A$2," / ",AA112)</f>
        <v>KW7 / 81</v>
      </c>
      <c r="B112" s="100" t="str">
        <f ca="1">OFFSET(Sprachen!A460,0,'Allg. Informationen'!$B$4-1,1,1)</f>
        <v>ungedeckte Gestehungskosten</v>
      </c>
      <c r="C112" s="100" t="s">
        <v>24</v>
      </c>
      <c r="D112" s="174">
        <f ca="1">D99-D106</f>
        <v>0</v>
      </c>
      <c r="E112" s="383"/>
      <c r="F112" s="383"/>
      <c r="G112" s="383"/>
      <c r="AA112" s="466">
        <f>AA109+1</f>
        <v>81</v>
      </c>
    </row>
    <row r="113" spans="1:27" x14ac:dyDescent="0.25">
      <c r="A113" s="139" t="str">
        <f ca="1">CONCATENATE($A$2," / ",AA113)</f>
        <v>KW7 / 82</v>
      </c>
      <c r="B113" s="100" t="str">
        <f ca="1">OFFSET(Sprachen!A461,0,'Allg. Informationen'!$B$4-1,1,1)</f>
        <v>Spezifische ungedeckte Gestehungskosten</v>
      </c>
      <c r="C113" s="100" t="s">
        <v>39</v>
      </c>
      <c r="D113" s="390">
        <f ca="1">D100-D107</f>
        <v>0</v>
      </c>
      <c r="E113" s="375"/>
      <c r="F113" s="375"/>
      <c r="G113" s="375"/>
      <c r="I113" s="180"/>
      <c r="AA113" s="466">
        <f>AA112+1</f>
        <v>82</v>
      </c>
    </row>
    <row r="114" spans="1:27" x14ac:dyDescent="0.25">
      <c r="A114" s="139" t="str">
        <f ca="1">CONCATENATE($A$2," / ",AA114)</f>
        <v>KW7 / 83</v>
      </c>
      <c r="B114" s="100" t="str">
        <f ca="1">OFFSET(Sprachen!A462,0,'Allg. Informationen'!$B$4-1,1,1)</f>
        <v>Spez. ungedeckte Gestehungskosten gekürzt</v>
      </c>
      <c r="C114" s="100" t="s">
        <v>39</v>
      </c>
      <c r="D114" s="390">
        <f ca="1">MIN(1,D113)</f>
        <v>0</v>
      </c>
      <c r="E114" s="375"/>
      <c r="F114" s="375"/>
      <c r="G114" s="375"/>
      <c r="I114" s="180"/>
      <c r="Q114" s="584"/>
      <c r="AA114" s="466">
        <f>AA113+1</f>
        <v>83</v>
      </c>
    </row>
    <row r="115" spans="1:27" ht="28.5" customHeight="1" x14ac:dyDescent="0.3">
      <c r="A115" s="139" t="str">
        <f ca="1">CONCATENATE($A$2," / ",AA115)</f>
        <v>KW7 / 84</v>
      </c>
      <c r="B115" s="136" t="str">
        <f ca="1">OFFSET(Sprachen!A463,0,'Allg. Informationen'!$B$4-1,1,1)</f>
        <v>ungedeckte Gestehungskosten Anteil Gesuchsteller</v>
      </c>
      <c r="C115" s="100" t="s">
        <v>24</v>
      </c>
      <c r="D115" s="173">
        <f ca="1">D102-D109</f>
        <v>0</v>
      </c>
      <c r="E115" s="374"/>
      <c r="F115" s="374"/>
      <c r="G115" s="374"/>
      <c r="H115" s="131"/>
      <c r="I115" s="131"/>
      <c r="J115" s="131"/>
      <c r="K115" s="131"/>
      <c r="L115" s="131"/>
      <c r="M115" s="131"/>
      <c r="N115" s="131"/>
      <c r="O115" s="131"/>
      <c r="P115" s="131"/>
      <c r="Q115" s="588"/>
      <c r="R115" s="131"/>
      <c r="S115" s="131"/>
      <c r="AA115" s="466">
        <f>AA114+1</f>
        <v>84</v>
      </c>
    </row>
    <row r="116" spans="1:27" ht="15.6" x14ac:dyDescent="0.3">
      <c r="A116" s="181"/>
      <c r="B116" s="182"/>
      <c r="C116" s="182"/>
      <c r="D116" s="182"/>
      <c r="E116" s="178"/>
      <c r="F116" s="178"/>
      <c r="G116" s="178"/>
      <c r="H116" s="182"/>
      <c r="I116" s="182"/>
      <c r="J116" s="182"/>
      <c r="K116" s="182"/>
      <c r="L116" s="182"/>
      <c r="M116" s="182"/>
      <c r="N116" s="182"/>
      <c r="O116" s="182"/>
      <c r="P116" s="182"/>
      <c r="Q116" s="183"/>
      <c r="R116" s="131"/>
      <c r="S116" s="131"/>
    </row>
    <row r="117" spans="1:27" ht="17.399999999999999" x14ac:dyDescent="0.3">
      <c r="A117" s="184" t="str">
        <f ca="1">OFFSET(Sprachen!A464,0,'Allg. Informationen'!$B$4-1,1,1)</f>
        <v>E. Referenzmarkterlös</v>
      </c>
      <c r="C117" s="589"/>
      <c r="D117" s="589"/>
      <c r="E117" s="590"/>
      <c r="F117" s="590"/>
      <c r="G117" s="590"/>
      <c r="H117" s="907" t="str">
        <f ca="1">H89</f>
        <v>Anmerkungen BFE</v>
      </c>
      <c r="I117" s="879"/>
      <c r="J117" s="879"/>
      <c r="K117" s="879"/>
      <c r="L117" s="879"/>
      <c r="M117" s="879" t="str">
        <f ca="1">M89</f>
        <v>Bemerkungen Gesuchsteller</v>
      </c>
      <c r="N117" s="879"/>
      <c r="O117" s="879"/>
      <c r="P117" s="879"/>
      <c r="Q117" s="879"/>
      <c r="R117" s="131"/>
      <c r="S117" s="163"/>
    </row>
    <row r="118" spans="1:27" ht="15.6" x14ac:dyDescent="0.3">
      <c r="A118" s="139" t="str">
        <f t="shared" ref="A118:A124" ca="1" si="15">CONCATENATE($A$2," / ",AA118)</f>
        <v>KW7 / 85</v>
      </c>
      <c r="B118" s="591" t="str">
        <f ca="1">OFFSET(Sprachen!A465,0,'Allg. Informationen'!$B$4-1,1,1)</f>
        <v xml:space="preserve">Strompreise bei EEX herungergeladen am: </v>
      </c>
      <c r="C118" s="185">
        <v>44615</v>
      </c>
      <c r="D118" s="378">
        <v>0.45833333333333331</v>
      </c>
      <c r="E118" s="384"/>
      <c r="F118" s="384"/>
      <c r="G118" s="384"/>
      <c r="H118" s="856"/>
      <c r="I118" s="869"/>
      <c r="J118" s="869"/>
      <c r="K118" s="869"/>
      <c r="L118" s="869"/>
      <c r="M118" s="871"/>
      <c r="N118" s="872"/>
      <c r="O118" s="872"/>
      <c r="P118" s="872"/>
      <c r="Q118" s="873"/>
      <c r="R118" s="131"/>
      <c r="S118" s="131"/>
      <c r="AA118" s="466">
        <f>AA115+1</f>
        <v>85</v>
      </c>
    </row>
    <row r="119" spans="1:27" ht="15.6" x14ac:dyDescent="0.3">
      <c r="A119" s="139" t="str">
        <f t="shared" ca="1" si="15"/>
        <v>KW7 / 86</v>
      </c>
      <c r="B119" s="186" t="str">
        <f ca="1">OFFSET(Sprachen!A466,0,'Allg. Informationen'!$B$4-1,1,1)</f>
        <v>Jahr</v>
      </c>
      <c r="C119" s="904">
        <f ca="1">IFERROR(IF($D$5="Nein/Non/No","-",INDIRECT(CONCATENATE(E_prod_Eingabe!A2,"!")&amp;CONCATENATE(MID("CDEFGHIJKLMNOPQRSTUVWXYZ",HLOOKUP($A$2,E_prod_Eingabe!$C$5:$AS$6,2,FALSE),1),"8"))),"")</f>
        <v>0</v>
      </c>
      <c r="D119" s="905"/>
      <c r="E119" s="385"/>
      <c r="F119" s="385"/>
      <c r="G119" s="385"/>
      <c r="H119" s="856"/>
      <c r="I119" s="869"/>
      <c r="J119" s="869"/>
      <c r="K119" s="869"/>
      <c r="L119" s="869"/>
      <c r="M119" s="871"/>
      <c r="N119" s="872"/>
      <c r="O119" s="872"/>
      <c r="P119" s="872"/>
      <c r="Q119" s="873"/>
      <c r="R119" s="131"/>
      <c r="S119" s="131"/>
      <c r="AA119" s="466">
        <f t="shared" ref="AA119:AA124" si="16">AA118+1</f>
        <v>86</v>
      </c>
    </row>
    <row r="120" spans="1:27" ht="15.6" x14ac:dyDescent="0.3">
      <c r="A120" s="139" t="str">
        <f t="shared" ca="1" si="15"/>
        <v>KW7 / 87</v>
      </c>
      <c r="B120" s="187" t="str">
        <f ca="1">OFFSET(Sprachen!A467,0,'Allg. Informationen'!$B$4-1,1,1)</f>
        <v>Referenzmarkterlös  [CHF]</v>
      </c>
      <c r="C120" s="638" t="s">
        <v>24</v>
      </c>
      <c r="D120" s="379" t="s">
        <v>82</v>
      </c>
      <c r="E120" s="377"/>
      <c r="F120" s="377"/>
      <c r="G120" s="377"/>
      <c r="H120" s="380" t="str">
        <f ca="1">OFFSET(Sprachen!A336,0,'Allg. Informationen'!$B$4-1,1,1)</f>
        <v>Zentrale 1</v>
      </c>
      <c r="I120" s="186" t="str">
        <f ca="1">OFFSET(Sprachen!A337,0,'Allg. Informationen'!$B$4-1,1,1)</f>
        <v>Zentrale 2</v>
      </c>
      <c r="J120" s="592" t="str">
        <f ca="1">OFFSET(Sprachen!A338,0,'Allg. Informationen'!$B$4-1,1,1)</f>
        <v>Zentrale 3</v>
      </c>
      <c r="K120" s="592" t="str">
        <f ca="1">OFFSET(Sprachen!A339,0,'Allg. Informationen'!$B$4-1,1,1)</f>
        <v>Zentrale 4</v>
      </c>
      <c r="L120" s="592" t="str">
        <f ca="1">OFFSET(Sprachen!A340,0,'Allg. Informationen'!$B$4-1,1,1)</f>
        <v>Zentrale 5</v>
      </c>
      <c r="M120" s="592" t="str">
        <f ca="1">OFFSET(Sprachen!A341,0,'Allg. Informationen'!$B$4-1,1,1)</f>
        <v>Zentrale 6</v>
      </c>
      <c r="N120" s="592" t="str">
        <f ca="1">OFFSET(Sprachen!A342,0,'Allg. Informationen'!$B$4-1,1,1)</f>
        <v>Zentrale 7</v>
      </c>
      <c r="O120" s="592" t="str">
        <f ca="1">OFFSET(Sprachen!A343,0,'Allg. Informationen'!$B$4-1,1,1)</f>
        <v>Zentrale 8</v>
      </c>
      <c r="P120" s="592" t="str">
        <f ca="1">OFFSET(Sprachen!A344,0,'Allg. Informationen'!$B$4-1,1,1)</f>
        <v>Zentrale 9</v>
      </c>
      <c r="Q120" s="592" t="str">
        <f ca="1">OFFSET(Sprachen!A345,0,'Allg. Informationen'!$B$4-1,1,1)</f>
        <v>Zentrale 10</v>
      </c>
      <c r="R120" s="131"/>
      <c r="S120" s="131"/>
      <c r="AA120" s="466">
        <f t="shared" si="16"/>
        <v>87</v>
      </c>
    </row>
    <row r="121" spans="1:27" ht="15.6" x14ac:dyDescent="0.3">
      <c r="A121" s="139" t="str">
        <f t="shared" ca="1" si="15"/>
        <v>KW7 / 88</v>
      </c>
      <c r="B121" s="188" t="str">
        <f ca="1">OFFSET(Sprachen!A468,0,'Allg. Informationen'!$B$4-1,1,1)</f>
        <v>alle Zentralen</v>
      </c>
      <c r="C121" s="189"/>
      <c r="D121" s="593">
        <f ca="1">+SUM(H121:Q121)</f>
        <v>0</v>
      </c>
      <c r="E121" s="594"/>
      <c r="F121" s="594"/>
      <c r="G121" s="594"/>
      <c r="H121" s="595">
        <f ca="1">IFERROR(IF($D$5="Nein/Non/No","-",VLOOKUP(H$120,E_prod_Eingabe!$A$33:$AA$42,HLOOKUP($A$2,E_prod_Eingabe!$C$5:$AS$6,2,FALSE)+2,FALSE)),"")</f>
        <v>0</v>
      </c>
      <c r="I121" s="595">
        <f ca="1">IFERROR(IF($D$5="Nein/Non/No","-",VLOOKUP(I$120,E_prod_Eingabe!$A$33:$AA$42,HLOOKUP($A$2,E_prod_Eingabe!$C$5:$AS$6,2,FALSE)+2,FALSE)),"")</f>
        <v>0</v>
      </c>
      <c r="J121" s="595">
        <f ca="1">IFERROR(IF($D$5="Nein/Non/No","-",VLOOKUP(J$120,E_prod_Eingabe!$A$33:$AA$42,HLOOKUP($A$2,E_prod_Eingabe!$C$5:$AS$6,2,FALSE)+2,FALSE)),"")</f>
        <v>0</v>
      </c>
      <c r="K121" s="595">
        <f ca="1">IFERROR(IF($D$5="Nein/Non/No","-",VLOOKUP(K$120,E_prod_Eingabe!$A$33:$AA$42,HLOOKUP($A$2,E_prod_Eingabe!$C$5:$AS$6,2,FALSE)+2,FALSE)),"")</f>
        <v>0</v>
      </c>
      <c r="L121" s="595">
        <f ca="1">IFERROR(IF($D$5="Nein/Non/No","-",VLOOKUP(L$120,E_prod_Eingabe!$A$33:$AA$42,HLOOKUP($A$2,E_prod_Eingabe!$C$5:$AS$6,2,FALSE)+2,FALSE)),"")</f>
        <v>0</v>
      </c>
      <c r="M121" s="595">
        <f ca="1">IFERROR(IF($D$5="Nein/Non/No","-",VLOOKUP(M$120,E_prod_Eingabe!$A$33:$AA$42,HLOOKUP($A$2,E_prod_Eingabe!$C$5:$AS$6,2,FALSE)+2,FALSE)),"")</f>
        <v>0</v>
      </c>
      <c r="N121" s="595">
        <f ca="1">IFERROR(IF($D$5="Nein/Non/No","-",VLOOKUP(N$120,E_prod_Eingabe!$A$33:$AA$42,HLOOKUP($A$2,E_prod_Eingabe!$C$5:$AS$6,2,FALSE)+2,FALSE)),"")</f>
        <v>0</v>
      </c>
      <c r="O121" s="595">
        <f ca="1">IFERROR(IF($D$5="Nein/Non/No","-",VLOOKUP(O$120,E_prod_Eingabe!$A$33:$AA$42,HLOOKUP($A$2,E_prod_Eingabe!$C$5:$AS$6,2,FALSE)+2,FALSE)),"")</f>
        <v>0</v>
      </c>
      <c r="P121" s="595">
        <f ca="1">IFERROR(IF($D$5="Nein/Non/No","-",VLOOKUP(P$120,E_prod_Eingabe!$A$33:$AA$42,HLOOKUP($A$2,E_prod_Eingabe!$C$5:$AS$6,2,FALSE)+2,FALSE)),"")</f>
        <v>0</v>
      </c>
      <c r="Q121" s="595">
        <f ca="1">IFERROR(IF($D$5="Nein/Non/No","-",VLOOKUP(Q$120,E_prod_Eingabe!$A$33:$AA$42,HLOOKUP($A$2,E_prod_Eingabe!$C$5:$AS$6,2,FALSE)+2,FALSE)),"")</f>
        <v>0</v>
      </c>
      <c r="R121" s="131"/>
      <c r="S121" s="190"/>
      <c r="AA121" s="466">
        <f t="shared" si="16"/>
        <v>88</v>
      </c>
    </row>
    <row r="122" spans="1:27" ht="39.6" x14ac:dyDescent="0.3">
      <c r="A122" s="139" t="str">
        <f t="shared" ca="1" si="15"/>
        <v>KW7 / 89</v>
      </c>
      <c r="B122" s="529" t="str">
        <f ca="1">OFFSET(Sprachen!A469,0,'Allg. Informationen'!$B$4-1,1,1)</f>
        <v>Abzüglich nicht hydraulisch verbundener oder gemeinsam optimierter Anlagen</v>
      </c>
      <c r="C122" s="191"/>
      <c r="D122" s="593">
        <f>+SUM(H122:Q122)</f>
        <v>0</v>
      </c>
      <c r="E122" s="594"/>
      <c r="F122" s="594"/>
      <c r="G122" s="594"/>
      <c r="H122" s="595">
        <f>+IF(OR(H50="Nein",H50="Non",H50="No"),-H121,0)</f>
        <v>0</v>
      </c>
      <c r="I122" s="595">
        <f t="shared" ref="I122:Q122" si="17">+IF(OR(I50="Nein",I50="Non",I50="No"),-I121,0)</f>
        <v>0</v>
      </c>
      <c r="J122" s="595">
        <f t="shared" si="17"/>
        <v>0</v>
      </c>
      <c r="K122" s="595">
        <f t="shared" si="17"/>
        <v>0</v>
      </c>
      <c r="L122" s="595">
        <f t="shared" si="17"/>
        <v>0</v>
      </c>
      <c r="M122" s="595">
        <f t="shared" si="17"/>
        <v>0</v>
      </c>
      <c r="N122" s="595">
        <f t="shared" si="17"/>
        <v>0</v>
      </c>
      <c r="O122" s="595">
        <f t="shared" si="17"/>
        <v>0</v>
      </c>
      <c r="P122" s="595">
        <f t="shared" si="17"/>
        <v>0</v>
      </c>
      <c r="Q122" s="595">
        <f t="shared" si="17"/>
        <v>0</v>
      </c>
      <c r="R122" s="131"/>
      <c r="S122" s="163"/>
      <c r="AA122" s="466">
        <f t="shared" si="16"/>
        <v>89</v>
      </c>
    </row>
    <row r="123" spans="1:27" ht="16.2" thickBot="1" x14ac:dyDescent="0.35">
      <c r="A123" s="139" t="str">
        <f t="shared" ca="1" si="15"/>
        <v>KW7 / 90</v>
      </c>
      <c r="B123" s="188" t="str">
        <f ca="1">OFFSET(Sprachen!A470,0,'Allg. Informationen'!$B$4-1,1,1)</f>
        <v>Abzüglich KEV-Anlagen</v>
      </c>
      <c r="C123" s="192"/>
      <c r="D123" s="596">
        <f>+SUM(H123:Q123)</f>
        <v>0</v>
      </c>
      <c r="E123" s="594"/>
      <c r="F123" s="594"/>
      <c r="G123" s="594"/>
      <c r="H123" s="595">
        <f>+IF(OR(H56="Ja",H56="Oui",H56="Si"),IF(OR(H50="Ja",H50="Oui",H50="Si"),-H121,0),0)</f>
        <v>0</v>
      </c>
      <c r="I123" s="595">
        <f t="shared" ref="I123:Q123" si="18">+IF(OR(I56="Ja",I56="Oui",I56="Si"),IF(OR(I50="Ja",I50="Oui",I50="Si"),-I121,0),0)</f>
        <v>0</v>
      </c>
      <c r="J123" s="595">
        <f t="shared" si="18"/>
        <v>0</v>
      </c>
      <c r="K123" s="595">
        <f t="shared" si="18"/>
        <v>0</v>
      </c>
      <c r="L123" s="595">
        <f t="shared" si="18"/>
        <v>0</v>
      </c>
      <c r="M123" s="595">
        <f t="shared" si="18"/>
        <v>0</v>
      </c>
      <c r="N123" s="595">
        <f t="shared" si="18"/>
        <v>0</v>
      </c>
      <c r="O123" s="595">
        <f t="shared" si="18"/>
        <v>0</v>
      </c>
      <c r="P123" s="595">
        <f t="shared" si="18"/>
        <v>0</v>
      </c>
      <c r="Q123" s="595">
        <f t="shared" si="18"/>
        <v>0</v>
      </c>
      <c r="R123" s="131"/>
      <c r="S123" s="163"/>
      <c r="AA123" s="466">
        <f t="shared" si="16"/>
        <v>90</v>
      </c>
    </row>
    <row r="124" spans="1:27" ht="26.25" customHeight="1" thickBot="1" x14ac:dyDescent="0.35">
      <c r="A124" s="139" t="str">
        <f t="shared" ca="1" si="15"/>
        <v>KW7 / 91</v>
      </c>
      <c r="B124" s="891" t="str">
        <f ca="1">+CONCATENATE(OFFSET(Sprachen!A471,0,'Allg. Informationen'!$B$4-1,1,1)," ",IF(D13=0,"",D13))</f>
        <v>gültig für KW Bitte auswählen, Prière de sélectionner, Prego selezionare</v>
      </c>
      <c r="C124" s="892"/>
      <c r="D124" s="597">
        <f ca="1">IFERROR(+MAX(SUM(D121:D123),0),"")</f>
        <v>0</v>
      </c>
      <c r="E124" s="598"/>
      <c r="F124" s="598"/>
      <c r="G124" s="599"/>
      <c r="H124" s="595">
        <f ca="1">+IF(H121&lt;0,H121,MAX(SUM(H121:H123),0))</f>
        <v>0</v>
      </c>
      <c r="I124" s="595">
        <f t="shared" ref="I124:Q124" ca="1" si="19">+IF(I121&lt;0,I121,MAX(SUM(I121:I123),0))</f>
        <v>0</v>
      </c>
      <c r="J124" s="595">
        <f t="shared" ca="1" si="19"/>
        <v>0</v>
      </c>
      <c r="K124" s="595">
        <f t="shared" ca="1" si="19"/>
        <v>0</v>
      </c>
      <c r="L124" s="595">
        <f t="shared" ca="1" si="19"/>
        <v>0</v>
      </c>
      <c r="M124" s="595">
        <f t="shared" ca="1" si="19"/>
        <v>0</v>
      </c>
      <c r="N124" s="595">
        <f t="shared" ca="1" si="19"/>
        <v>0</v>
      </c>
      <c r="O124" s="595">
        <f t="shared" ca="1" si="19"/>
        <v>0</v>
      </c>
      <c r="P124" s="595">
        <f t="shared" ca="1" si="19"/>
        <v>0</v>
      </c>
      <c r="Q124" s="595">
        <f t="shared" ca="1" si="19"/>
        <v>0</v>
      </c>
      <c r="R124" s="131"/>
      <c r="S124" s="131"/>
      <c r="AA124" s="466">
        <f t="shared" si="16"/>
        <v>91</v>
      </c>
    </row>
    <row r="125" spans="1:27" ht="15.6" x14ac:dyDescent="0.3">
      <c r="D125" s="600"/>
      <c r="E125" s="600"/>
      <c r="F125" s="600"/>
      <c r="G125" s="600"/>
      <c r="R125" s="131"/>
      <c r="S125" s="131"/>
    </row>
    <row r="126" spans="1:27" ht="15.6" x14ac:dyDescent="0.3">
      <c r="R126" s="131"/>
      <c r="S126" s="131"/>
    </row>
    <row r="127" spans="1:27" ht="15.6" x14ac:dyDescent="0.3">
      <c r="R127" s="131"/>
      <c r="S127" s="131"/>
    </row>
    <row r="128" spans="1:27" ht="15.6" x14ac:dyDescent="0.3">
      <c r="D128" s="652"/>
      <c r="R128" s="131"/>
      <c r="S128" s="131"/>
    </row>
    <row r="129" spans="18:19" ht="15.6" x14ac:dyDescent="0.3">
      <c r="R129" s="131"/>
      <c r="S129" s="131"/>
    </row>
    <row r="130" spans="18:19" ht="15.6" x14ac:dyDescent="0.3">
      <c r="R130" s="131"/>
      <c r="S130" s="131"/>
    </row>
    <row r="131" spans="18:19" ht="15.6" x14ac:dyDescent="0.3">
      <c r="R131" s="131"/>
      <c r="S131" s="131"/>
    </row>
  </sheetData>
  <sheetProtection algorithmName="SHA-512" hashValue="hgt4Qwe1fWEHAuhhIcFR5rNsYTwM02iVLT5QGXyPqwSiXw+H5qTyY+dKGIhfc9C4ZbVCuHkj1Ri3J5dnsy5CSQ==" saltValue="r0nnDLQALWd0AxQHFXWMRg==" spinCount="100000" sheet="1" objects="1" scenarios="1"/>
  <protectedRanges>
    <protectedRange sqref="C5 L15 B14:B15 D16:D24 D26 D31:D32 D34:D35 D38:D40 D42 D44:D45 H49:Q53 H56:Q59 D64:D65 D69:D73 D77:K79 D80:D83 D90:D96 D98" name="Bereichzahlenfelder"/>
    <protectedRange sqref="C5 H6:J7 L6:N7 P6:R7 T6:U7 M13:U45 T48:U59 M62:U73 M74 Q77:U87 M90:U102 M118:Q119" name="Bereichvoll_kommentarfelder"/>
    <protectedRange sqref="C5 H8 L8 B14:B15 D16:D17 D29 D37 D40 D42 D101 D108 L15 M13 M16:M17 M29 M37 M40:M42 M101" name="bereichleer"/>
  </protectedRanges>
  <mergeCells count="192">
    <mergeCell ref="C119:D119"/>
    <mergeCell ref="H119:L119"/>
    <mergeCell ref="M119:Q119"/>
    <mergeCell ref="B124:C124"/>
    <mergeCell ref="H102:L102"/>
    <mergeCell ref="M102:U102"/>
    <mergeCell ref="H117:L117"/>
    <mergeCell ref="M117:Q117"/>
    <mergeCell ref="H118:L118"/>
    <mergeCell ref="M118:Q118"/>
    <mergeCell ref="H99:L99"/>
    <mergeCell ref="M99:U99"/>
    <mergeCell ref="H100:L100"/>
    <mergeCell ref="M100:U100"/>
    <mergeCell ref="H101:L101"/>
    <mergeCell ref="M101:U101"/>
    <mergeCell ref="H96:L96"/>
    <mergeCell ref="M96:U96"/>
    <mergeCell ref="H97:L97"/>
    <mergeCell ref="M97:U97"/>
    <mergeCell ref="H98:L98"/>
    <mergeCell ref="M98:U98"/>
    <mergeCell ref="H93:L93"/>
    <mergeCell ref="M93:U93"/>
    <mergeCell ref="H94:L94"/>
    <mergeCell ref="M94:U94"/>
    <mergeCell ref="H95:L95"/>
    <mergeCell ref="M95:U95"/>
    <mergeCell ref="H90:L90"/>
    <mergeCell ref="M90:U90"/>
    <mergeCell ref="H91:L91"/>
    <mergeCell ref="M91:U91"/>
    <mergeCell ref="H92:L92"/>
    <mergeCell ref="M92:U92"/>
    <mergeCell ref="H86:P86"/>
    <mergeCell ref="Q86:U86"/>
    <mergeCell ref="H87:P87"/>
    <mergeCell ref="Q87:U87"/>
    <mergeCell ref="H89:L89"/>
    <mergeCell ref="M89:U89"/>
    <mergeCell ref="H83:P83"/>
    <mergeCell ref="Q83:U83"/>
    <mergeCell ref="H84:P84"/>
    <mergeCell ref="Q84:U84"/>
    <mergeCell ref="H85:P85"/>
    <mergeCell ref="Q85:U85"/>
    <mergeCell ref="L80:P80"/>
    <mergeCell ref="Q80:U80"/>
    <mergeCell ref="L81:P81"/>
    <mergeCell ref="Q81:U81"/>
    <mergeCell ref="L82:P82"/>
    <mergeCell ref="Q82:U82"/>
    <mergeCell ref="M73:U73"/>
    <mergeCell ref="H74:L74"/>
    <mergeCell ref="M74:U74"/>
    <mergeCell ref="L76:P76"/>
    <mergeCell ref="Q76:U76"/>
    <mergeCell ref="L77:P79"/>
    <mergeCell ref="Q77:U79"/>
    <mergeCell ref="H64:L73"/>
    <mergeCell ref="M64:U64"/>
    <mergeCell ref="M65:U65"/>
    <mergeCell ref="M66:U66"/>
    <mergeCell ref="M67:U67"/>
    <mergeCell ref="M68:U68"/>
    <mergeCell ref="M69:U69"/>
    <mergeCell ref="M70:U70"/>
    <mergeCell ref="M71:U71"/>
    <mergeCell ref="M72:U72"/>
    <mergeCell ref="H61:L61"/>
    <mergeCell ref="M61:U61"/>
    <mergeCell ref="H62:L62"/>
    <mergeCell ref="M62:U62"/>
    <mergeCell ref="H63:L63"/>
    <mergeCell ref="M63:U63"/>
    <mergeCell ref="R57:S57"/>
    <mergeCell ref="T57:U57"/>
    <mergeCell ref="R58:S58"/>
    <mergeCell ref="T58:U58"/>
    <mergeCell ref="R59:S59"/>
    <mergeCell ref="T59:U59"/>
    <mergeCell ref="R53:S53"/>
    <mergeCell ref="T53:U53"/>
    <mergeCell ref="R54:S55"/>
    <mergeCell ref="T54:U54"/>
    <mergeCell ref="T55:U55"/>
    <mergeCell ref="R56:S56"/>
    <mergeCell ref="T56:U56"/>
    <mergeCell ref="R50:S50"/>
    <mergeCell ref="T50:U50"/>
    <mergeCell ref="R51:S51"/>
    <mergeCell ref="T51:U51"/>
    <mergeCell ref="R52:S52"/>
    <mergeCell ref="T52:U52"/>
    <mergeCell ref="H45:L45"/>
    <mergeCell ref="M45:U45"/>
    <mergeCell ref="R47:S47"/>
    <mergeCell ref="R48:S48"/>
    <mergeCell ref="T48:U48"/>
    <mergeCell ref="R49:S49"/>
    <mergeCell ref="T49:U49"/>
    <mergeCell ref="H42:L42"/>
    <mergeCell ref="M42:U42"/>
    <mergeCell ref="H43:L43"/>
    <mergeCell ref="M43:U43"/>
    <mergeCell ref="H44:L44"/>
    <mergeCell ref="M44:U44"/>
    <mergeCell ref="H39:L39"/>
    <mergeCell ref="M39:U39"/>
    <mergeCell ref="H40:L40"/>
    <mergeCell ref="M40:U40"/>
    <mergeCell ref="H41:L41"/>
    <mergeCell ref="M41:U41"/>
    <mergeCell ref="H36:L36"/>
    <mergeCell ref="M36:U36"/>
    <mergeCell ref="H37:L37"/>
    <mergeCell ref="M37:U37"/>
    <mergeCell ref="H38:L38"/>
    <mergeCell ref="M38:U38"/>
    <mergeCell ref="H33:L33"/>
    <mergeCell ref="M33:U33"/>
    <mergeCell ref="H34:L34"/>
    <mergeCell ref="M34:U34"/>
    <mergeCell ref="H35:L35"/>
    <mergeCell ref="M35:U35"/>
    <mergeCell ref="H30:L30"/>
    <mergeCell ref="M30:U30"/>
    <mergeCell ref="H31:L31"/>
    <mergeCell ref="M31:U31"/>
    <mergeCell ref="H32:L32"/>
    <mergeCell ref="M32:U32"/>
    <mergeCell ref="H27:L27"/>
    <mergeCell ref="M27:U27"/>
    <mergeCell ref="H28:L28"/>
    <mergeCell ref="M28:U28"/>
    <mergeCell ref="H29:L29"/>
    <mergeCell ref="M29:U29"/>
    <mergeCell ref="H24:L24"/>
    <mergeCell ref="M24:U24"/>
    <mergeCell ref="H25:L25"/>
    <mergeCell ref="M25:U25"/>
    <mergeCell ref="H26:L26"/>
    <mergeCell ref="M26:U26"/>
    <mergeCell ref="H20:L20"/>
    <mergeCell ref="M20:U20"/>
    <mergeCell ref="H21:L22"/>
    <mergeCell ref="M21:U21"/>
    <mergeCell ref="M22:U22"/>
    <mergeCell ref="H23:L23"/>
    <mergeCell ref="M23:U23"/>
    <mergeCell ref="B17:C17"/>
    <mergeCell ref="H17:L17"/>
    <mergeCell ref="M17:U17"/>
    <mergeCell ref="H18:L18"/>
    <mergeCell ref="M18:U18"/>
    <mergeCell ref="H19:L19"/>
    <mergeCell ref="M19:U19"/>
    <mergeCell ref="V13:V15"/>
    <mergeCell ref="W13:W15"/>
    <mergeCell ref="X13:X15"/>
    <mergeCell ref="Y13:Y15"/>
    <mergeCell ref="H15:K15"/>
    <mergeCell ref="B16:C16"/>
    <mergeCell ref="H16:L16"/>
    <mergeCell ref="M16:U16"/>
    <mergeCell ref="B12:D12"/>
    <mergeCell ref="E12:G12"/>
    <mergeCell ref="H12:L12"/>
    <mergeCell ref="M12:U12"/>
    <mergeCell ref="A13:A15"/>
    <mergeCell ref="C13:C15"/>
    <mergeCell ref="D13:D15"/>
    <mergeCell ref="H13:L14"/>
    <mergeCell ref="M13:U15"/>
    <mergeCell ref="B7:C7"/>
    <mergeCell ref="H7:J7"/>
    <mergeCell ref="L7:N7"/>
    <mergeCell ref="P7:R7"/>
    <mergeCell ref="T7:U7"/>
    <mergeCell ref="B8:C8"/>
    <mergeCell ref="H8:J8"/>
    <mergeCell ref="L8:N8"/>
    <mergeCell ref="H5:U5"/>
    <mergeCell ref="B6:C6"/>
    <mergeCell ref="D6:D7"/>
    <mergeCell ref="H6:J6"/>
    <mergeCell ref="K6:K7"/>
    <mergeCell ref="L6:N6"/>
    <mergeCell ref="O6:O7"/>
    <mergeCell ref="P6:R6"/>
    <mergeCell ref="S6:S7"/>
    <mergeCell ref="T6:U6"/>
  </mergeCells>
  <conditionalFormatting sqref="X13 X16:X25 X27:X30 X33 X36:X37 X46 X54:X55 X60 X75 X84:X86 X88 X97 X99 X101:X102">
    <cfRule type="containsText" dxfId="2735" priority="141" operator="containsText" text="nicht i.O.">
      <formula>NOT(ISERROR(SEARCH("nicht i.O.",X13)))</formula>
    </cfRule>
    <cfRule type="containsText" dxfId="2734" priority="142" operator="containsText" text="in Abklärung">
      <formula>NOT(ISERROR(SEARCH("in Abklärung",X13)))</formula>
    </cfRule>
    <cfRule type="containsText" dxfId="2733" priority="143" operator="containsText" text="i.O.">
      <formula>NOT(ISERROR(SEARCH("i.O.",X13)))</formula>
    </cfRule>
    <cfRule type="containsText" dxfId="2732" priority="144" operator="containsText" text="korrigiert">
      <formula>NOT(ISERROR(SEARCH("korrigiert",X13)))</formula>
    </cfRule>
  </conditionalFormatting>
  <conditionalFormatting sqref="V16:V25 V27:V30 V33 V36:V37 V46 V54:V55 V60 V75 V84:V86 V88 V97 V99 V101:V102">
    <cfRule type="containsText" dxfId="2731" priority="137" operator="containsText" text="nicht i.O.">
      <formula>NOT(ISERROR(SEARCH("nicht i.O.",V16)))</formula>
    </cfRule>
    <cfRule type="containsText" dxfId="2730" priority="138" operator="containsText" text="in Abklärung">
      <formula>NOT(ISERROR(SEARCH("in Abklärung",V16)))</formula>
    </cfRule>
    <cfRule type="containsText" dxfId="2729" priority="139" operator="containsText" text="i.O.">
      <formula>NOT(ISERROR(SEARCH("i.O.",V16)))</formula>
    </cfRule>
    <cfRule type="containsText" dxfId="2728" priority="140" operator="containsText" text="korrigiert">
      <formula>NOT(ISERROR(SEARCH("korrigiert",V16)))</formula>
    </cfRule>
  </conditionalFormatting>
  <conditionalFormatting sqref="X26">
    <cfRule type="containsText" dxfId="2727" priority="133" operator="containsText" text="nicht i.O.">
      <formula>NOT(ISERROR(SEARCH("nicht i.O.",X26)))</formula>
    </cfRule>
    <cfRule type="containsText" dxfId="2726" priority="134" operator="containsText" text="in Abklärung">
      <formula>NOT(ISERROR(SEARCH("in Abklärung",X26)))</formula>
    </cfRule>
    <cfRule type="containsText" dxfId="2725" priority="135" operator="containsText" text="i.O.">
      <formula>NOT(ISERROR(SEARCH("i.O.",X26)))</formula>
    </cfRule>
    <cfRule type="containsText" dxfId="2724" priority="136" operator="containsText" text="korrigiert">
      <formula>NOT(ISERROR(SEARCH("korrigiert",X26)))</formula>
    </cfRule>
  </conditionalFormatting>
  <conditionalFormatting sqref="V26">
    <cfRule type="containsText" dxfId="2723" priority="129" operator="containsText" text="nicht i.O.">
      <formula>NOT(ISERROR(SEARCH("nicht i.O.",V26)))</formula>
    </cfRule>
    <cfRule type="containsText" dxfId="2722" priority="130" operator="containsText" text="in Abklärung">
      <formula>NOT(ISERROR(SEARCH("in Abklärung",V26)))</formula>
    </cfRule>
    <cfRule type="containsText" dxfId="2721" priority="131" operator="containsText" text="i.O.">
      <formula>NOT(ISERROR(SEARCH("i.O.",V26)))</formula>
    </cfRule>
    <cfRule type="containsText" dxfId="2720" priority="132" operator="containsText" text="korrigiert">
      <formula>NOT(ISERROR(SEARCH("korrigiert",V26)))</formula>
    </cfRule>
  </conditionalFormatting>
  <conditionalFormatting sqref="X31">
    <cfRule type="containsText" dxfId="2719" priority="125" operator="containsText" text="nicht i.O.">
      <formula>NOT(ISERROR(SEARCH("nicht i.O.",X31)))</formula>
    </cfRule>
    <cfRule type="containsText" dxfId="2718" priority="126" operator="containsText" text="in Abklärung">
      <formula>NOT(ISERROR(SEARCH("in Abklärung",X31)))</formula>
    </cfRule>
    <cfRule type="containsText" dxfId="2717" priority="127" operator="containsText" text="i.O.">
      <formula>NOT(ISERROR(SEARCH("i.O.",X31)))</formula>
    </cfRule>
    <cfRule type="containsText" dxfId="2716" priority="128" operator="containsText" text="korrigiert">
      <formula>NOT(ISERROR(SEARCH("korrigiert",X31)))</formula>
    </cfRule>
  </conditionalFormatting>
  <conditionalFormatting sqref="V31">
    <cfRule type="containsText" dxfId="2715" priority="121" operator="containsText" text="nicht i.O.">
      <formula>NOT(ISERROR(SEARCH("nicht i.O.",V31)))</formula>
    </cfRule>
    <cfRule type="containsText" dxfId="2714" priority="122" operator="containsText" text="in Abklärung">
      <formula>NOT(ISERROR(SEARCH("in Abklärung",V31)))</formula>
    </cfRule>
    <cfRule type="containsText" dxfId="2713" priority="123" operator="containsText" text="i.O.">
      <formula>NOT(ISERROR(SEARCH("i.O.",V31)))</formula>
    </cfRule>
    <cfRule type="containsText" dxfId="2712" priority="124" operator="containsText" text="korrigiert">
      <formula>NOT(ISERROR(SEARCH("korrigiert",V31)))</formula>
    </cfRule>
  </conditionalFormatting>
  <conditionalFormatting sqref="X32">
    <cfRule type="containsText" dxfId="2711" priority="117" operator="containsText" text="nicht i.O.">
      <formula>NOT(ISERROR(SEARCH("nicht i.O.",X32)))</formula>
    </cfRule>
    <cfRule type="containsText" dxfId="2710" priority="118" operator="containsText" text="in Abklärung">
      <formula>NOT(ISERROR(SEARCH("in Abklärung",X32)))</formula>
    </cfRule>
    <cfRule type="containsText" dxfId="2709" priority="119" operator="containsText" text="i.O.">
      <formula>NOT(ISERROR(SEARCH("i.O.",X32)))</formula>
    </cfRule>
    <cfRule type="containsText" dxfId="2708" priority="120" operator="containsText" text="korrigiert">
      <formula>NOT(ISERROR(SEARCH("korrigiert",X32)))</formula>
    </cfRule>
  </conditionalFormatting>
  <conditionalFormatting sqref="V32">
    <cfRule type="containsText" dxfId="2707" priority="113" operator="containsText" text="nicht i.O.">
      <formula>NOT(ISERROR(SEARCH("nicht i.O.",V32)))</formula>
    </cfRule>
    <cfRule type="containsText" dxfId="2706" priority="114" operator="containsText" text="in Abklärung">
      <formula>NOT(ISERROR(SEARCH("in Abklärung",V32)))</formula>
    </cfRule>
    <cfRule type="containsText" dxfId="2705" priority="115" operator="containsText" text="i.O.">
      <formula>NOT(ISERROR(SEARCH("i.O.",V32)))</formula>
    </cfRule>
    <cfRule type="containsText" dxfId="2704" priority="116" operator="containsText" text="korrigiert">
      <formula>NOT(ISERROR(SEARCH("korrigiert",V32)))</formula>
    </cfRule>
  </conditionalFormatting>
  <conditionalFormatting sqref="X34">
    <cfRule type="containsText" dxfId="2703" priority="109" operator="containsText" text="nicht i.O.">
      <formula>NOT(ISERROR(SEARCH("nicht i.O.",X34)))</formula>
    </cfRule>
    <cfRule type="containsText" dxfId="2702" priority="110" operator="containsText" text="in Abklärung">
      <formula>NOT(ISERROR(SEARCH("in Abklärung",X34)))</formula>
    </cfRule>
    <cfRule type="containsText" dxfId="2701" priority="111" operator="containsText" text="i.O.">
      <formula>NOT(ISERROR(SEARCH("i.O.",X34)))</formula>
    </cfRule>
    <cfRule type="containsText" dxfId="2700" priority="112" operator="containsText" text="korrigiert">
      <formula>NOT(ISERROR(SEARCH("korrigiert",X34)))</formula>
    </cfRule>
  </conditionalFormatting>
  <conditionalFormatting sqref="V34">
    <cfRule type="containsText" dxfId="2699" priority="105" operator="containsText" text="nicht i.O.">
      <formula>NOT(ISERROR(SEARCH("nicht i.O.",V34)))</formula>
    </cfRule>
    <cfRule type="containsText" dxfId="2698" priority="106" operator="containsText" text="in Abklärung">
      <formula>NOT(ISERROR(SEARCH("in Abklärung",V34)))</formula>
    </cfRule>
    <cfRule type="containsText" dxfId="2697" priority="107" operator="containsText" text="i.O.">
      <formula>NOT(ISERROR(SEARCH("i.O.",V34)))</formula>
    </cfRule>
    <cfRule type="containsText" dxfId="2696" priority="108" operator="containsText" text="korrigiert">
      <formula>NOT(ISERROR(SEARCH("korrigiert",V34)))</formula>
    </cfRule>
  </conditionalFormatting>
  <conditionalFormatting sqref="X35">
    <cfRule type="containsText" dxfId="2695" priority="101" operator="containsText" text="nicht i.O.">
      <formula>NOT(ISERROR(SEARCH("nicht i.O.",X35)))</formula>
    </cfRule>
    <cfRule type="containsText" dxfId="2694" priority="102" operator="containsText" text="in Abklärung">
      <formula>NOT(ISERROR(SEARCH("in Abklärung",X35)))</formula>
    </cfRule>
    <cfRule type="containsText" dxfId="2693" priority="103" operator="containsText" text="i.O.">
      <formula>NOT(ISERROR(SEARCH("i.O.",X35)))</formula>
    </cfRule>
    <cfRule type="containsText" dxfId="2692" priority="104" operator="containsText" text="korrigiert">
      <formula>NOT(ISERROR(SEARCH("korrigiert",X35)))</formula>
    </cfRule>
  </conditionalFormatting>
  <conditionalFormatting sqref="V35">
    <cfRule type="containsText" dxfId="2691" priority="97" operator="containsText" text="nicht i.O.">
      <formula>NOT(ISERROR(SEARCH("nicht i.O.",V35)))</formula>
    </cfRule>
    <cfRule type="containsText" dxfId="2690" priority="98" operator="containsText" text="in Abklärung">
      <formula>NOT(ISERROR(SEARCH("in Abklärung",V35)))</formula>
    </cfRule>
    <cfRule type="containsText" dxfId="2689" priority="99" operator="containsText" text="i.O.">
      <formula>NOT(ISERROR(SEARCH("i.O.",V35)))</formula>
    </cfRule>
    <cfRule type="containsText" dxfId="2688" priority="100" operator="containsText" text="korrigiert">
      <formula>NOT(ISERROR(SEARCH("korrigiert",V35)))</formula>
    </cfRule>
  </conditionalFormatting>
  <conditionalFormatting sqref="X38">
    <cfRule type="containsText" dxfId="2687" priority="93" operator="containsText" text="nicht i.O.">
      <formula>NOT(ISERROR(SEARCH("nicht i.O.",X38)))</formula>
    </cfRule>
    <cfRule type="containsText" dxfId="2686" priority="94" operator="containsText" text="in Abklärung">
      <formula>NOT(ISERROR(SEARCH("in Abklärung",X38)))</formula>
    </cfRule>
    <cfRule type="containsText" dxfId="2685" priority="95" operator="containsText" text="i.O.">
      <formula>NOT(ISERROR(SEARCH("i.O.",X38)))</formula>
    </cfRule>
    <cfRule type="containsText" dxfId="2684" priority="96" operator="containsText" text="korrigiert">
      <formula>NOT(ISERROR(SEARCH("korrigiert",X38)))</formula>
    </cfRule>
  </conditionalFormatting>
  <conditionalFormatting sqref="V38">
    <cfRule type="containsText" dxfId="2683" priority="89" operator="containsText" text="nicht i.O.">
      <formula>NOT(ISERROR(SEARCH("nicht i.O.",V38)))</formula>
    </cfRule>
    <cfRule type="containsText" dxfId="2682" priority="90" operator="containsText" text="in Abklärung">
      <formula>NOT(ISERROR(SEARCH("in Abklärung",V38)))</formula>
    </cfRule>
    <cfRule type="containsText" dxfId="2681" priority="91" operator="containsText" text="i.O.">
      <formula>NOT(ISERROR(SEARCH("i.O.",V38)))</formula>
    </cfRule>
    <cfRule type="containsText" dxfId="2680" priority="92" operator="containsText" text="korrigiert">
      <formula>NOT(ISERROR(SEARCH("korrigiert",V38)))</formula>
    </cfRule>
  </conditionalFormatting>
  <conditionalFormatting sqref="X39">
    <cfRule type="containsText" dxfId="2679" priority="85" operator="containsText" text="nicht i.O.">
      <formula>NOT(ISERROR(SEARCH("nicht i.O.",X39)))</formula>
    </cfRule>
    <cfRule type="containsText" dxfId="2678" priority="86" operator="containsText" text="in Abklärung">
      <formula>NOT(ISERROR(SEARCH("in Abklärung",X39)))</formula>
    </cfRule>
    <cfRule type="containsText" dxfId="2677" priority="87" operator="containsText" text="i.O.">
      <formula>NOT(ISERROR(SEARCH("i.O.",X39)))</formula>
    </cfRule>
    <cfRule type="containsText" dxfId="2676" priority="88" operator="containsText" text="korrigiert">
      <formula>NOT(ISERROR(SEARCH("korrigiert",X39)))</formula>
    </cfRule>
  </conditionalFormatting>
  <conditionalFormatting sqref="V39">
    <cfRule type="containsText" dxfId="2675" priority="81" operator="containsText" text="nicht i.O.">
      <formula>NOT(ISERROR(SEARCH("nicht i.O.",V39)))</formula>
    </cfRule>
    <cfRule type="containsText" dxfId="2674" priority="82" operator="containsText" text="in Abklärung">
      <formula>NOT(ISERROR(SEARCH("in Abklärung",V39)))</formula>
    </cfRule>
    <cfRule type="containsText" dxfId="2673" priority="83" operator="containsText" text="i.O.">
      <formula>NOT(ISERROR(SEARCH("i.O.",V39)))</formula>
    </cfRule>
    <cfRule type="containsText" dxfId="2672" priority="84" operator="containsText" text="korrigiert">
      <formula>NOT(ISERROR(SEARCH("korrigiert",V39)))</formula>
    </cfRule>
  </conditionalFormatting>
  <conditionalFormatting sqref="X40:X45">
    <cfRule type="containsText" dxfId="2671" priority="77" operator="containsText" text="nicht i.O.">
      <formula>NOT(ISERROR(SEARCH("nicht i.O.",X40)))</formula>
    </cfRule>
    <cfRule type="containsText" dxfId="2670" priority="78" operator="containsText" text="in Abklärung">
      <formula>NOT(ISERROR(SEARCH("in Abklärung",X40)))</formula>
    </cfRule>
    <cfRule type="containsText" dxfId="2669" priority="79" operator="containsText" text="i.O.">
      <formula>NOT(ISERROR(SEARCH("i.O.",X40)))</formula>
    </cfRule>
    <cfRule type="containsText" dxfId="2668" priority="80" operator="containsText" text="korrigiert">
      <formula>NOT(ISERROR(SEARCH("korrigiert",X40)))</formula>
    </cfRule>
  </conditionalFormatting>
  <conditionalFormatting sqref="V40:V45">
    <cfRule type="containsText" dxfId="2667" priority="73" operator="containsText" text="nicht i.O.">
      <formula>NOT(ISERROR(SEARCH("nicht i.O.",V40)))</formula>
    </cfRule>
    <cfRule type="containsText" dxfId="2666" priority="74" operator="containsText" text="in Abklärung">
      <formula>NOT(ISERROR(SEARCH("in Abklärung",V40)))</formula>
    </cfRule>
    <cfRule type="containsText" dxfId="2665" priority="75" operator="containsText" text="i.O.">
      <formula>NOT(ISERROR(SEARCH("i.O.",V40)))</formula>
    </cfRule>
    <cfRule type="containsText" dxfId="2664" priority="76" operator="containsText" text="korrigiert">
      <formula>NOT(ISERROR(SEARCH("korrigiert",V40)))</formula>
    </cfRule>
  </conditionalFormatting>
  <conditionalFormatting sqref="X48">
    <cfRule type="containsText" dxfId="2663" priority="69" operator="containsText" text="nicht i.O.">
      <formula>NOT(ISERROR(SEARCH("nicht i.O.",X48)))</formula>
    </cfRule>
    <cfRule type="containsText" dxfId="2662" priority="70" operator="containsText" text="in Abklärung">
      <formula>NOT(ISERROR(SEARCH("in Abklärung",X48)))</formula>
    </cfRule>
    <cfRule type="containsText" dxfId="2661" priority="71" operator="containsText" text="i.O.">
      <formula>NOT(ISERROR(SEARCH("i.O.",X48)))</formula>
    </cfRule>
    <cfRule type="containsText" dxfId="2660" priority="72" operator="containsText" text="korrigiert">
      <formula>NOT(ISERROR(SEARCH("korrigiert",X48)))</formula>
    </cfRule>
  </conditionalFormatting>
  <conditionalFormatting sqref="V48">
    <cfRule type="containsText" dxfId="2659" priority="65" operator="containsText" text="nicht i.O.">
      <formula>NOT(ISERROR(SEARCH("nicht i.O.",V48)))</formula>
    </cfRule>
    <cfRule type="containsText" dxfId="2658" priority="66" operator="containsText" text="in Abklärung">
      <formula>NOT(ISERROR(SEARCH("in Abklärung",V48)))</formula>
    </cfRule>
    <cfRule type="containsText" dxfId="2657" priority="67" operator="containsText" text="i.O.">
      <formula>NOT(ISERROR(SEARCH("i.O.",V48)))</formula>
    </cfRule>
    <cfRule type="containsText" dxfId="2656" priority="68" operator="containsText" text="korrigiert">
      <formula>NOT(ISERROR(SEARCH("korrigiert",V48)))</formula>
    </cfRule>
  </conditionalFormatting>
  <conditionalFormatting sqref="X49:X53">
    <cfRule type="containsText" dxfId="2655" priority="61" operator="containsText" text="nicht i.O.">
      <formula>NOT(ISERROR(SEARCH("nicht i.O.",X49)))</formula>
    </cfRule>
    <cfRule type="containsText" dxfId="2654" priority="62" operator="containsText" text="in Abklärung">
      <formula>NOT(ISERROR(SEARCH("in Abklärung",X49)))</formula>
    </cfRule>
    <cfRule type="containsText" dxfId="2653" priority="63" operator="containsText" text="i.O.">
      <formula>NOT(ISERROR(SEARCH("i.O.",X49)))</formula>
    </cfRule>
    <cfRule type="containsText" dxfId="2652" priority="64" operator="containsText" text="korrigiert">
      <formula>NOT(ISERROR(SEARCH("korrigiert",X49)))</formula>
    </cfRule>
  </conditionalFormatting>
  <conditionalFormatting sqref="V49:V53">
    <cfRule type="containsText" dxfId="2651" priority="57" operator="containsText" text="nicht i.O.">
      <formula>NOT(ISERROR(SEARCH("nicht i.O.",V49)))</formula>
    </cfRule>
    <cfRule type="containsText" dxfId="2650" priority="58" operator="containsText" text="in Abklärung">
      <formula>NOT(ISERROR(SEARCH("in Abklärung",V49)))</formula>
    </cfRule>
    <cfRule type="containsText" dxfId="2649" priority="59" operator="containsText" text="i.O.">
      <formula>NOT(ISERROR(SEARCH("i.O.",V49)))</formula>
    </cfRule>
    <cfRule type="containsText" dxfId="2648" priority="60" operator="containsText" text="korrigiert">
      <formula>NOT(ISERROR(SEARCH("korrigiert",V49)))</formula>
    </cfRule>
  </conditionalFormatting>
  <conditionalFormatting sqref="X56:X59">
    <cfRule type="containsText" dxfId="2647" priority="53" operator="containsText" text="nicht i.O.">
      <formula>NOT(ISERROR(SEARCH("nicht i.O.",X56)))</formula>
    </cfRule>
    <cfRule type="containsText" dxfId="2646" priority="54" operator="containsText" text="in Abklärung">
      <formula>NOT(ISERROR(SEARCH("in Abklärung",X56)))</formula>
    </cfRule>
    <cfRule type="containsText" dxfId="2645" priority="55" operator="containsText" text="i.O.">
      <formula>NOT(ISERROR(SEARCH("i.O.",X56)))</formula>
    </cfRule>
    <cfRule type="containsText" dxfId="2644" priority="56" operator="containsText" text="korrigiert">
      <formula>NOT(ISERROR(SEARCH("korrigiert",X56)))</formula>
    </cfRule>
  </conditionalFormatting>
  <conditionalFormatting sqref="V56:V59">
    <cfRule type="containsText" dxfId="2643" priority="49" operator="containsText" text="nicht i.O.">
      <formula>NOT(ISERROR(SEARCH("nicht i.O.",V56)))</formula>
    </cfRule>
    <cfRule type="containsText" dxfId="2642" priority="50" operator="containsText" text="in Abklärung">
      <formula>NOT(ISERROR(SEARCH("in Abklärung",V56)))</formula>
    </cfRule>
    <cfRule type="containsText" dxfId="2641" priority="51" operator="containsText" text="i.O.">
      <formula>NOT(ISERROR(SEARCH("i.O.",V56)))</formula>
    </cfRule>
    <cfRule type="containsText" dxfId="2640" priority="52" operator="containsText" text="korrigiert">
      <formula>NOT(ISERROR(SEARCH("korrigiert",V56)))</formula>
    </cfRule>
  </conditionalFormatting>
  <conditionalFormatting sqref="X62:X74">
    <cfRule type="containsText" dxfId="2639" priority="45" operator="containsText" text="nicht i.O.">
      <formula>NOT(ISERROR(SEARCH("nicht i.O.",X62)))</formula>
    </cfRule>
    <cfRule type="containsText" dxfId="2638" priority="46" operator="containsText" text="in Abklärung">
      <formula>NOT(ISERROR(SEARCH("in Abklärung",X62)))</formula>
    </cfRule>
    <cfRule type="containsText" dxfId="2637" priority="47" operator="containsText" text="i.O.">
      <formula>NOT(ISERROR(SEARCH("i.O.",X62)))</formula>
    </cfRule>
    <cfRule type="containsText" dxfId="2636" priority="48" operator="containsText" text="korrigiert">
      <formula>NOT(ISERROR(SEARCH("korrigiert",X62)))</formula>
    </cfRule>
  </conditionalFormatting>
  <conditionalFormatting sqref="V62:V74">
    <cfRule type="containsText" dxfId="2635" priority="41" operator="containsText" text="nicht i.O.">
      <formula>NOT(ISERROR(SEARCH("nicht i.O.",V62)))</formula>
    </cfRule>
    <cfRule type="containsText" dxfId="2634" priority="42" operator="containsText" text="in Abklärung">
      <formula>NOT(ISERROR(SEARCH("in Abklärung",V62)))</formula>
    </cfRule>
    <cfRule type="containsText" dxfId="2633" priority="43" operator="containsText" text="i.O.">
      <formula>NOT(ISERROR(SEARCH("i.O.",V62)))</formula>
    </cfRule>
    <cfRule type="containsText" dxfId="2632" priority="44" operator="containsText" text="korrigiert">
      <formula>NOT(ISERROR(SEARCH("korrigiert",V62)))</formula>
    </cfRule>
  </conditionalFormatting>
  <conditionalFormatting sqref="X77:X83">
    <cfRule type="containsText" dxfId="2631" priority="37" operator="containsText" text="nicht i.O.">
      <formula>NOT(ISERROR(SEARCH("nicht i.O.",X77)))</formula>
    </cfRule>
    <cfRule type="containsText" dxfId="2630" priority="38" operator="containsText" text="in Abklärung">
      <formula>NOT(ISERROR(SEARCH("in Abklärung",X77)))</formula>
    </cfRule>
    <cfRule type="containsText" dxfId="2629" priority="39" operator="containsText" text="i.O.">
      <formula>NOT(ISERROR(SEARCH("i.O.",X77)))</formula>
    </cfRule>
    <cfRule type="containsText" dxfId="2628" priority="40" operator="containsText" text="korrigiert">
      <formula>NOT(ISERROR(SEARCH("korrigiert",X77)))</formula>
    </cfRule>
  </conditionalFormatting>
  <conditionalFormatting sqref="V77:V83">
    <cfRule type="containsText" dxfId="2627" priority="33" operator="containsText" text="nicht i.O.">
      <formula>NOT(ISERROR(SEARCH("nicht i.O.",V77)))</formula>
    </cfRule>
    <cfRule type="containsText" dxfId="2626" priority="34" operator="containsText" text="in Abklärung">
      <formula>NOT(ISERROR(SEARCH("in Abklärung",V77)))</formula>
    </cfRule>
    <cfRule type="containsText" dxfId="2625" priority="35" operator="containsText" text="i.O.">
      <formula>NOT(ISERROR(SEARCH("i.O.",V77)))</formula>
    </cfRule>
    <cfRule type="containsText" dxfId="2624" priority="36" operator="containsText" text="korrigiert">
      <formula>NOT(ISERROR(SEARCH("korrigiert",V77)))</formula>
    </cfRule>
  </conditionalFormatting>
  <conditionalFormatting sqref="X87">
    <cfRule type="containsText" dxfId="2623" priority="29" operator="containsText" text="nicht i.O.">
      <formula>NOT(ISERROR(SEARCH("nicht i.O.",X87)))</formula>
    </cfRule>
    <cfRule type="containsText" dxfId="2622" priority="30" operator="containsText" text="in Abklärung">
      <formula>NOT(ISERROR(SEARCH("in Abklärung",X87)))</formula>
    </cfRule>
    <cfRule type="containsText" dxfId="2621" priority="31" operator="containsText" text="i.O.">
      <formula>NOT(ISERROR(SEARCH("i.O.",X87)))</formula>
    </cfRule>
    <cfRule type="containsText" dxfId="2620" priority="32" operator="containsText" text="korrigiert">
      <formula>NOT(ISERROR(SEARCH("korrigiert",X87)))</formula>
    </cfRule>
  </conditionalFormatting>
  <conditionalFormatting sqref="V87">
    <cfRule type="containsText" dxfId="2619" priority="25" operator="containsText" text="nicht i.O.">
      <formula>NOT(ISERROR(SEARCH("nicht i.O.",V87)))</formula>
    </cfRule>
    <cfRule type="containsText" dxfId="2618" priority="26" operator="containsText" text="in Abklärung">
      <formula>NOT(ISERROR(SEARCH("in Abklärung",V87)))</formula>
    </cfRule>
    <cfRule type="containsText" dxfId="2617" priority="27" operator="containsText" text="i.O.">
      <formula>NOT(ISERROR(SEARCH("i.O.",V87)))</formula>
    </cfRule>
    <cfRule type="containsText" dxfId="2616" priority="28" operator="containsText" text="korrigiert">
      <formula>NOT(ISERROR(SEARCH("korrigiert",V87)))</formula>
    </cfRule>
  </conditionalFormatting>
  <conditionalFormatting sqref="X90:X96">
    <cfRule type="containsText" dxfId="2615" priority="21" operator="containsText" text="nicht i.O.">
      <formula>NOT(ISERROR(SEARCH("nicht i.O.",X90)))</formula>
    </cfRule>
    <cfRule type="containsText" dxfId="2614" priority="22" operator="containsText" text="in Abklärung">
      <formula>NOT(ISERROR(SEARCH("in Abklärung",X90)))</formula>
    </cfRule>
    <cfRule type="containsText" dxfId="2613" priority="23" operator="containsText" text="i.O.">
      <formula>NOT(ISERROR(SEARCH("i.O.",X90)))</formula>
    </cfRule>
    <cfRule type="containsText" dxfId="2612" priority="24" operator="containsText" text="korrigiert">
      <formula>NOT(ISERROR(SEARCH("korrigiert",X90)))</formula>
    </cfRule>
  </conditionalFormatting>
  <conditionalFormatting sqref="V90:V96">
    <cfRule type="containsText" dxfId="2611" priority="17" operator="containsText" text="nicht i.O.">
      <formula>NOT(ISERROR(SEARCH("nicht i.O.",V90)))</formula>
    </cfRule>
    <cfRule type="containsText" dxfId="2610" priority="18" operator="containsText" text="in Abklärung">
      <formula>NOT(ISERROR(SEARCH("in Abklärung",V90)))</formula>
    </cfRule>
    <cfRule type="containsText" dxfId="2609" priority="19" operator="containsText" text="i.O.">
      <formula>NOT(ISERROR(SEARCH("i.O.",V90)))</formula>
    </cfRule>
    <cfRule type="containsText" dxfId="2608" priority="20" operator="containsText" text="korrigiert">
      <formula>NOT(ISERROR(SEARCH("korrigiert",V90)))</formula>
    </cfRule>
  </conditionalFormatting>
  <conditionalFormatting sqref="X98">
    <cfRule type="containsText" dxfId="2607" priority="13" operator="containsText" text="nicht i.O.">
      <formula>NOT(ISERROR(SEARCH("nicht i.O.",X98)))</formula>
    </cfRule>
    <cfRule type="containsText" dxfId="2606" priority="14" operator="containsText" text="in Abklärung">
      <formula>NOT(ISERROR(SEARCH("in Abklärung",X98)))</formula>
    </cfRule>
    <cfRule type="containsText" dxfId="2605" priority="15" operator="containsText" text="i.O.">
      <formula>NOT(ISERROR(SEARCH("i.O.",X98)))</formula>
    </cfRule>
    <cfRule type="containsText" dxfId="2604" priority="16" operator="containsText" text="korrigiert">
      <formula>NOT(ISERROR(SEARCH("korrigiert",X98)))</formula>
    </cfRule>
  </conditionalFormatting>
  <conditionalFormatting sqref="V98">
    <cfRule type="containsText" dxfId="2603" priority="9" operator="containsText" text="nicht i.O.">
      <formula>NOT(ISERROR(SEARCH("nicht i.O.",V98)))</formula>
    </cfRule>
    <cfRule type="containsText" dxfId="2602" priority="10" operator="containsText" text="in Abklärung">
      <formula>NOT(ISERROR(SEARCH("in Abklärung",V98)))</formula>
    </cfRule>
    <cfRule type="containsText" dxfId="2601" priority="11" operator="containsText" text="i.O.">
      <formula>NOT(ISERROR(SEARCH("i.O.",V98)))</formula>
    </cfRule>
    <cfRule type="containsText" dxfId="2600" priority="12" operator="containsText" text="korrigiert">
      <formula>NOT(ISERROR(SEARCH("korrigiert",V98)))</formula>
    </cfRule>
  </conditionalFormatting>
  <conditionalFormatting sqref="X100">
    <cfRule type="containsText" dxfId="2599" priority="5" operator="containsText" text="nicht i.O.">
      <formula>NOT(ISERROR(SEARCH("nicht i.O.",X100)))</formula>
    </cfRule>
    <cfRule type="containsText" dxfId="2598" priority="6" operator="containsText" text="in Abklärung">
      <formula>NOT(ISERROR(SEARCH("in Abklärung",X100)))</formula>
    </cfRule>
    <cfRule type="containsText" dxfId="2597" priority="7" operator="containsText" text="i.O.">
      <formula>NOT(ISERROR(SEARCH("i.O.",X100)))</formula>
    </cfRule>
    <cfRule type="containsText" dxfId="2596" priority="8" operator="containsText" text="korrigiert">
      <formula>NOT(ISERROR(SEARCH("korrigiert",X100)))</formula>
    </cfRule>
  </conditionalFormatting>
  <conditionalFormatting sqref="V100">
    <cfRule type="containsText" dxfId="2595" priority="1" operator="containsText" text="nicht i.O.">
      <formula>NOT(ISERROR(SEARCH("nicht i.O.",V100)))</formula>
    </cfRule>
    <cfRule type="containsText" dxfId="2594" priority="2" operator="containsText" text="in Abklärung">
      <formula>NOT(ISERROR(SEARCH("in Abklärung",V100)))</formula>
    </cfRule>
    <cfRule type="containsText" dxfId="2593" priority="3" operator="containsText" text="i.O.">
      <formula>NOT(ISERROR(SEARCH("i.O.",V100)))</formula>
    </cfRule>
    <cfRule type="containsText" dxfId="2592" priority="4" operator="containsText" text="korrigiert">
      <formula>NOT(ISERROR(SEARCH("korrigiert",V100)))</formula>
    </cfRule>
  </conditionalFormatting>
  <dataValidations count="5">
    <dataValidation type="date" operator="lessThan" allowBlank="1" showInputMessage="1" showErrorMessage="1" sqref="E21:G21" xr:uid="{07C3461C-7DD1-4748-ADCF-D7847EF6A789}">
      <formula1>43101</formula1>
    </dataValidation>
    <dataValidation type="date" operator="greaterThan" allowBlank="1" showInputMessage="1" showErrorMessage="1" sqref="D22:G22" xr:uid="{3A32A5D8-F07C-4940-BF48-6183826EF38B}">
      <formula1>D21</formula1>
    </dataValidation>
    <dataValidation type="date" operator="greaterThan" allowBlank="1" showInputMessage="1" showErrorMessage="1" sqref="D44:G44" xr:uid="{0178610E-1EE7-448D-B661-68703ABAC8DC}">
      <formula1>42370</formula1>
    </dataValidation>
    <dataValidation type="list" allowBlank="1" showInputMessage="1" showErrorMessage="1" sqref="X16:X17 X13 X101" xr:uid="{1780E7B0-261D-426D-8CA8-2D733DC17D0B}">
      <formula1>"',i.O.,in Abklärung,nicht i.O.,korrigiert"</formula1>
    </dataValidation>
    <dataValidation type="date" operator="lessThan" allowBlank="1" showInputMessage="1" showErrorMessage="1" sqref="D21" xr:uid="{DC011A55-2DF9-4DB1-88C7-12F3E79B193D}">
      <formula1>44197</formula1>
    </dataValidation>
  </dataValidations>
  <hyperlinks>
    <hyperlink ref="L80:P80" r:id="rId1" display="download" xr:uid="{EBD230BF-381E-4991-B230-A12D29CD72BF}"/>
    <hyperlink ref="H74:L74" r:id="rId2" display="download" xr:uid="{F67AB614-0167-490B-82C4-2A547A609075}"/>
  </hyperlinks>
  <pageMargins left="0.70866141732283472" right="0.70866141732283472" top="0.78740157480314965" bottom="0.78740157480314965" header="0.31496062992125984" footer="0.31496062992125984"/>
  <pageSetup paperSize="8" scale="67" fitToHeight="0" orientation="landscape" r:id="rId3"/>
  <headerFooter>
    <oddHeader>&amp;LBFE-MP&amp;C &amp;A&amp;R&amp;D</oddHeader>
    <oddFooter>&amp;L&amp;F, &amp;T&amp;RS. &amp;P / &amp;N</oddFooter>
  </headerFooter>
  <drawing r:id="rId4"/>
  <legacyDrawing r:id="rId5"/>
  <controls>
    <mc:AlternateContent xmlns:mc="http://schemas.openxmlformats.org/markup-compatibility/2006">
      <mc:Choice Requires="x14">
        <control shapeId="109570" r:id="rId6" name="CheckBox2">
          <controlPr locked="0" defaultSize="0" autoLine="0" r:id="rId7">
            <anchor moveWithCells="1">
              <from>
                <xdr:col>2</xdr:col>
                <xdr:colOff>236220</xdr:colOff>
                <xdr:row>4</xdr:row>
                <xdr:rowOff>106680</xdr:rowOff>
              </from>
              <to>
                <xdr:col>2</xdr:col>
                <xdr:colOff>403860</xdr:colOff>
                <xdr:row>4</xdr:row>
                <xdr:rowOff>297180</xdr:rowOff>
              </to>
            </anchor>
          </controlPr>
        </control>
      </mc:Choice>
      <mc:Fallback>
        <control shapeId="109570" r:id="rId6" name="CheckBox2"/>
      </mc:Fallback>
    </mc:AlternateContent>
    <mc:AlternateContent xmlns:mc="http://schemas.openxmlformats.org/markup-compatibility/2006">
      <mc:Choice Requires="x14">
        <control shapeId="109569" r:id="rId8" name="CheckBox1">
          <controlPr locked="0" defaultSize="0" autoLine="0" r:id="rId9">
            <anchor moveWithCells="1">
              <from>
                <xdr:col>11</xdr:col>
                <xdr:colOff>304800</xdr:colOff>
                <xdr:row>14</xdr:row>
                <xdr:rowOff>45720</xdr:rowOff>
              </from>
              <to>
                <xdr:col>11</xdr:col>
                <xdr:colOff>464820</xdr:colOff>
                <xdr:row>14</xdr:row>
                <xdr:rowOff>198120</xdr:rowOff>
              </to>
            </anchor>
          </controlPr>
        </control>
      </mc:Choice>
      <mc:Fallback>
        <control shapeId="109569" r:id="rId8" name="CheckBox1"/>
      </mc:Fallback>
    </mc:AlternateContent>
  </controls>
  <extLst>
    <ext xmlns:x14="http://schemas.microsoft.com/office/spreadsheetml/2009/9/main" uri="{CCE6A557-97BC-4b89-ADB6-D9C93CAAB3DF}">
      <x14:dataValidations xmlns:xm="http://schemas.microsoft.com/office/excel/2006/main" count="13">
        <x14:dataValidation type="list" allowBlank="1" showInputMessage="1" showErrorMessage="1" xr:uid="{ABD09E45-B586-4DB8-91E2-CB6EA33F8A54}">
          <x14:formula1>
            <xm:f>Dropdown!$M$7:$M$11</xm:f>
          </x14:formula1>
          <xm:sqref>E45:G45</xm:sqref>
        </x14:dataValidation>
        <x14:dataValidation type="list" allowBlank="1" showInputMessage="1" showErrorMessage="1" xr:uid="{73D14C65-1469-4C94-8BA9-B03333856474}">
          <x14:formula1>
            <xm:f>Dropdown!$A$7:$A$9</xm:f>
          </x14:formula1>
          <xm:sqref>E42:G42</xm:sqref>
        </x14:dataValidation>
        <x14:dataValidation type="list" allowBlank="1" showInputMessage="1" showErrorMessage="1" xr:uid="{B9F03515-C082-4DBB-BD01-8FC1E4D6799E}">
          <x14:formula1>
            <xm:f>Dropdown!$G$7:$G$11</xm:f>
          </x14:formula1>
          <xm:sqref>E20:G20</xm:sqref>
        </x14:dataValidation>
        <x14:dataValidation type="list" allowBlank="1" showInputMessage="1" showErrorMessage="1" xr:uid="{153C94C7-7943-433C-B351-A65F9A5C1F87}">
          <x14:formula1>
            <xm:f>Dropdown!$P$7:$P$10</xm:f>
          </x14:formula1>
          <xm:sqref>E77:K77</xm:sqref>
        </x14:dataValidation>
        <x14:dataValidation type="list" allowBlank="1" showInputMessage="1" showErrorMessage="1" xr:uid="{267FEC1B-0CA5-4DE3-A80C-4BB4F8F24241}">
          <x14:formula1>
            <xm:f>Dropdown!$AP$7:$AP$9</xm:f>
          </x14:formula1>
          <xm:sqref>V84:V86 V33 V54:V55 V36:V37 V25 V27:V30 V97 V99 V101:V102</xm:sqref>
        </x14:dataValidation>
        <x14:dataValidation type="list" allowBlank="1" showInputMessage="1" showErrorMessage="1" xr:uid="{1682558E-34BB-4182-A627-CCBED525D008}">
          <x14:formula1>
            <xm:f>OFFSET(Dropdown!$G$7:$I$11,0,'Allg. Informationen'!$B$4-1,5,1)</xm:f>
          </x14:formula1>
          <xm:sqref>D20</xm:sqref>
        </x14:dataValidation>
        <x14:dataValidation type="list" allowBlank="1" showInputMessage="1" showErrorMessage="1" xr:uid="{CFBCA767-E7A7-48FD-9FD2-4646DCC2119E}">
          <x14:formula1>
            <xm:f>OFFSET(Dropdown!$A$7:$C$9,0,'Allg. Informationen'!$B$4-1,3,1)</xm:f>
          </x14:formula1>
          <xm:sqref>D42</xm:sqref>
        </x14:dataValidation>
        <x14:dataValidation type="list" allowBlank="1" showInputMessage="1" showErrorMessage="1" xr:uid="{F691F4D7-8047-4C00-A173-667F76B81AEC}">
          <x14:formula1>
            <xm:f>OFFSET(Dropdown!$M$7:$O$11,0,'Allg. Informationen'!$B$4-1,5,1)</xm:f>
          </x14:formula1>
          <xm:sqref>D45</xm:sqref>
        </x14:dataValidation>
        <x14:dataValidation type="list" allowBlank="1" showInputMessage="1" showErrorMessage="1" xr:uid="{D8D93EA4-2810-4636-8549-EAFF621DA17E}">
          <x14:formula1>
            <xm:f>OFFSET(Dropdown!$D$7:$F$8,0,'Allg. Informationen'!$B$4-1,2,1)</xm:f>
          </x14:formula1>
          <xm:sqref>H50:Q50 H56:Q56</xm:sqref>
        </x14:dataValidation>
        <x14:dataValidation type="list" allowBlank="1" showInputMessage="1" showErrorMessage="1" xr:uid="{7A50F7FC-5A81-4500-995E-F9816691837D}">
          <x14:formula1>
            <xm:f>OFFSET(Dropdown!$P$7:$R$10,0,'Allg. Informationen'!$B$4-1,4,1)</xm:f>
          </x14:formula1>
          <xm:sqref>D77</xm:sqref>
        </x14:dataValidation>
        <x14:dataValidation type="list" allowBlank="1" showInputMessage="1" showErrorMessage="1" xr:uid="{8B4007EB-B6F2-4CE6-BE53-FE33AE8CAB9A}">
          <x14:formula1>
            <xm:f>OFFSET(Dropdown!$AP$7:$AR$19,0,'Allg. Informationen'!$B$4-1,3,1)</xm:f>
          </x14:formula1>
          <xm:sqref>V13:V15 V18:V24 V26 V31:V32 V34:V35 V38:V45 V48:V53 V56:V59 V100 V77:V83 V87 V90:V96 V98 V62:V74</xm:sqref>
        </x14:dataValidation>
        <x14:dataValidation type="list" allowBlank="1" showInputMessage="1" showErrorMessage="1" xr:uid="{9AF36F9B-2EAC-4DB7-8504-CEC5968318EF}">
          <x14:formula1>
            <xm:f>OFFSET(Dropdown!$AS$7:$AU$19,0,'Allg. Informationen'!$B$4-1,4,1)</xm:f>
          </x14:formula1>
          <xm:sqref>X18:X24 X26 X31:X32 X34:X35 X38:X45 X48:X53 X56:X59 X100 X77:X83 X87 X90:X96 X98 X62:X74</xm:sqref>
        </x14:dataValidation>
        <x14:dataValidation type="list" allowBlank="1" showInputMessage="1" showErrorMessage="1" xr:uid="{106A5234-DAE2-4CC7-944B-5357A774E187}">
          <x14:formula1>
            <xm:f>Dropdown!$AI$6:$AI$136</xm:f>
          </x14:formula1>
          <xm:sqref>B14</xm:sqref>
        </x14:dataValidation>
      </x14:dataValidation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078F8F-5A47-4C78-90A9-A576CD221C6D}">
  <sheetPr codeName="Tabelle17">
    <tabColor theme="7" tint="0.39997558519241921"/>
    <pageSetUpPr fitToPage="1"/>
  </sheetPr>
  <dimension ref="A1:AC131"/>
  <sheetViews>
    <sheetView workbookViewId="0">
      <selection activeCell="C5" sqref="C5"/>
    </sheetView>
  </sheetViews>
  <sheetFormatPr baseColWidth="10" defaultColWidth="11.44140625" defaultRowHeight="13.2" outlineLevelCol="1" x14ac:dyDescent="0.25"/>
  <cols>
    <col min="1" max="1" width="11" style="466" customWidth="1"/>
    <col min="2" max="2" width="40.5546875" style="31" customWidth="1"/>
    <col min="3" max="3" width="10.5546875" style="31" customWidth="1"/>
    <col min="4" max="4" width="18.5546875" style="31" customWidth="1"/>
    <col min="5" max="7" width="18.5546875" style="31" hidden="1" customWidth="1"/>
    <col min="8" max="9" width="13.109375" style="31" customWidth="1"/>
    <col min="10" max="10" width="13.33203125" style="466" customWidth="1"/>
    <col min="11" max="11" width="13.5546875" style="466" customWidth="1"/>
    <col min="12" max="14" width="11.88671875" style="466" customWidth="1"/>
    <col min="15" max="15" width="13" style="466" customWidth="1"/>
    <col min="16" max="17" width="11.88671875" style="466" customWidth="1"/>
    <col min="18" max="18" width="12.5546875" style="466" customWidth="1"/>
    <col min="19" max="19" width="14.88671875" style="466" customWidth="1"/>
    <col min="20" max="20" width="11.5546875" style="466" customWidth="1"/>
    <col min="21" max="21" width="16.44140625" style="466" customWidth="1"/>
    <col min="22" max="22" width="16.44140625" style="531" hidden="1" customWidth="1" outlineLevel="1"/>
    <col min="23" max="23" width="16.44140625" style="466" hidden="1" customWidth="1" outlineLevel="1"/>
    <col min="24" max="24" width="11.44140625" style="466" hidden="1" customWidth="1" outlineLevel="1"/>
    <col min="25" max="25" width="23.5546875" style="466" hidden="1" customWidth="1" outlineLevel="1"/>
    <col min="26" max="26" width="5.5546875" style="466" customWidth="1" collapsed="1"/>
    <col min="27" max="27" width="8.5546875" style="466" hidden="1" customWidth="1"/>
    <col min="28" max="16384" width="11.44140625" style="466"/>
  </cols>
  <sheetData>
    <row r="1" spans="1:29" ht="21" x14ac:dyDescent="0.4">
      <c r="A1" s="490" t="str">
        <f>VLOOKUP(D13,Dropdown!$AI$6:$AI$136,1,FALSE)</f>
        <v>Bitte auswählen, Prière de sélectionner, Prego selezionare</v>
      </c>
      <c r="B1" s="48"/>
      <c r="C1" s="488"/>
      <c r="D1" s="489"/>
      <c r="E1" s="48"/>
      <c r="F1" s="48"/>
      <c r="G1" s="48"/>
      <c r="H1" s="48"/>
      <c r="I1" s="48"/>
      <c r="J1" s="59"/>
      <c r="K1" s="59"/>
      <c r="L1" s="59"/>
      <c r="M1" s="59"/>
      <c r="N1" s="59"/>
      <c r="O1" s="59"/>
      <c r="P1" s="59"/>
      <c r="Q1" s="59"/>
      <c r="R1" s="59"/>
      <c r="S1" s="59"/>
      <c r="T1" s="59"/>
      <c r="U1" s="59"/>
      <c r="V1" s="59"/>
      <c r="W1" s="59"/>
      <c r="X1" s="59"/>
      <c r="Y1" s="59"/>
    </row>
    <row r="2" spans="1:29" s="531" customFormat="1" ht="15.6" x14ac:dyDescent="0.3">
      <c r="A2" s="530" t="str">
        <f ca="1">IF(D17="",IF(D13=Dropdown!$AI$6,CONCATENATE(OFFSET(Sprachen!A369,0,'Allg. Informationen'!$B$4-1,1,1),_xlfn.SHEET()-9),VLOOKUP($D$13,Dropdown!$AI$6:$AJ$136,2,FALSE)),D17)</f>
        <v>KW8</v>
      </c>
      <c r="B2" s="177" t="str">
        <f ca="1">CONCATENATE(Gesuchsteller!$A$4,": ",Gesuchsteller!$B$4)</f>
        <v>Gesuchsnummer: MP.24.xxx</v>
      </c>
      <c r="C2" s="10"/>
      <c r="E2" s="47"/>
      <c r="F2" s="47"/>
      <c r="G2" s="47"/>
      <c r="H2" s="120"/>
      <c r="J2" s="120"/>
      <c r="K2" s="120"/>
      <c r="L2" s="120"/>
      <c r="M2" s="120"/>
      <c r="N2" s="120"/>
      <c r="O2" s="120"/>
      <c r="P2" s="120"/>
      <c r="Q2" s="47"/>
      <c r="R2" s="120"/>
      <c r="U2" s="532"/>
      <c r="V2" s="532"/>
      <c r="W2" s="532"/>
    </row>
    <row r="3" spans="1:29" s="531" customFormat="1" ht="15.6" x14ac:dyDescent="0.3">
      <c r="A3" s="530"/>
      <c r="B3" s="10"/>
      <c r="C3" s="10"/>
      <c r="E3" s="47"/>
      <c r="F3" s="47"/>
      <c r="G3" s="47"/>
      <c r="H3" s="120"/>
      <c r="I3" s="630"/>
      <c r="J3" s="120"/>
      <c r="K3" s="120"/>
      <c r="L3" s="120"/>
      <c r="M3" s="120"/>
      <c r="N3" s="120"/>
      <c r="O3" s="120"/>
      <c r="P3" s="120"/>
      <c r="Q3" s="47"/>
      <c r="R3" s="120"/>
      <c r="U3" s="532"/>
      <c r="V3" s="532"/>
      <c r="W3" s="532"/>
    </row>
    <row r="4" spans="1:29" s="531" customFormat="1" ht="17.399999999999999" x14ac:dyDescent="0.3">
      <c r="A4" s="133" t="str">
        <f ca="1">OFFSET(Sprachen!A351,0,'Allg. Informationen'!$B$4-1,1,1)</f>
        <v>i. Vollmacht und Auskunftsberechtigung</v>
      </c>
      <c r="C4" s="131"/>
      <c r="E4" s="347"/>
      <c r="F4" s="398"/>
      <c r="G4" s="348"/>
    </row>
    <row r="5" spans="1:29" s="531" customFormat="1" ht="30.75" customHeight="1" x14ac:dyDescent="0.25">
      <c r="B5" s="655" t="str">
        <f ca="1">OFFSET(Sprachen!A352,0,'Allg. Informationen'!$B$4-1,1,1)</f>
        <v>Gesuchsteller ist Kraftwerksbevollmächtigter</v>
      </c>
      <c r="C5" s="601"/>
      <c r="D5" s="533" t="s">
        <v>1706</v>
      </c>
      <c r="H5" s="886" t="str">
        <f ca="1">OFFSET(Sprachen!A356,0,'Allg. Informationen'!$B$4-1,1,1)</f>
        <v>Falls Gesuchsteller nicht kraftwerksbevollmächtigt ist, aber am Kraftwerk beteiligt ist, bitte Kästchen in Zelle C5 nicht ankreuzen. Die kraftwerkspezifischen Daten werden automatisch vom Kraftwerksbevollmächtigten während der Gesuchsprüfung übernommen</v>
      </c>
      <c r="I5" s="886"/>
      <c r="J5" s="886"/>
      <c r="K5" s="886"/>
      <c r="L5" s="886"/>
      <c r="M5" s="886"/>
      <c r="N5" s="886"/>
      <c r="O5" s="886"/>
      <c r="P5" s="886"/>
      <c r="Q5" s="886"/>
      <c r="R5" s="886"/>
      <c r="S5" s="886"/>
      <c r="T5" s="886"/>
      <c r="U5" s="886"/>
    </row>
    <row r="6" spans="1:29" s="531" customFormat="1" ht="18" customHeight="1" x14ac:dyDescent="0.25">
      <c r="B6" s="806" t="str">
        <f ca="1">OFFSET(Sprachen!A353,0,'Allg. Informationen'!$B$4-1,1,1)</f>
        <v>Auskunftsberechtigte Person zu diesem KW</v>
      </c>
      <c r="C6" s="806"/>
      <c r="D6" s="888" t="str">
        <f ca="1">OFFSET(Sprachen!A357,0,'Allg. Informationen'!$B$4-1,1,1)</f>
        <v>Name</v>
      </c>
      <c r="H6" s="887"/>
      <c r="I6" s="887"/>
      <c r="J6" s="887"/>
      <c r="K6" s="889" t="str">
        <f ca="1">OFFSET(Sprachen!A358,0,'Allg. Informationen'!$B$4-1,1,1)</f>
        <v>Organisation</v>
      </c>
      <c r="L6" s="887"/>
      <c r="M6" s="887"/>
      <c r="N6" s="887"/>
      <c r="O6" s="889" t="str">
        <f ca="1">OFFSET(Sprachen!A359,0,'Allg. Informationen'!$B$4-1,1,1)</f>
        <v>Email</v>
      </c>
      <c r="P6" s="887"/>
      <c r="Q6" s="887"/>
      <c r="R6" s="887"/>
      <c r="S6" s="890" t="str">
        <f ca="1">OFFSET(Sprachen!A360,0,'Allg. Informationen'!$B$4-1,1,1)</f>
        <v>Telefon</v>
      </c>
      <c r="T6" s="887"/>
      <c r="U6" s="887"/>
    </row>
    <row r="7" spans="1:29" s="531" customFormat="1" ht="17.25" customHeight="1" x14ac:dyDescent="0.25">
      <c r="B7" s="899" t="str">
        <f ca="1">OFFSET(Sprachen!A354,0,'Allg. Informationen'!$B$4-1,1,1)</f>
        <v>Stellvertretend auskunftsberechtigte Person</v>
      </c>
      <c r="C7" s="899"/>
      <c r="D7" s="888"/>
      <c r="H7" s="887"/>
      <c r="I7" s="887"/>
      <c r="J7" s="887"/>
      <c r="K7" s="889"/>
      <c r="L7" s="887"/>
      <c r="M7" s="887"/>
      <c r="N7" s="887"/>
      <c r="O7" s="889"/>
      <c r="P7" s="887"/>
      <c r="Q7" s="887"/>
      <c r="R7" s="887"/>
      <c r="S7" s="890"/>
      <c r="T7" s="887"/>
      <c r="U7" s="887"/>
      <c r="V7" s="429"/>
      <c r="W7" s="398"/>
      <c r="X7" s="398"/>
      <c r="Y7" s="429"/>
      <c r="Z7" s="429"/>
      <c r="AA7" s="429"/>
      <c r="AC7" s="132"/>
    </row>
    <row r="8" spans="1:29" s="531" customFormat="1" ht="39" hidden="1" customHeight="1" x14ac:dyDescent="0.25">
      <c r="B8" s="864" t="str">
        <f ca="1">OFFSET(Sprachen!A355,0,'Allg. Informationen'!$B$4-1,1,1)</f>
        <v>Zur Prüfung des Gesuchs kann das BFE die Daten und Angaben des Kraftwerksbevollmächtigten übernehmen von:</v>
      </c>
      <c r="C8" s="865"/>
      <c r="D8" s="675" t="str">
        <f ca="1">OFFSET(Sprachen!A361,0,'Allg. Informationen'!$B$4-1,1,1)</f>
        <v>Gesuchsnummer</v>
      </c>
      <c r="E8" s="534"/>
      <c r="F8" s="534"/>
      <c r="G8" s="534"/>
      <c r="H8" s="900"/>
      <c r="I8" s="900"/>
      <c r="J8" s="900"/>
      <c r="K8" s="675" t="str">
        <f ca="1">OFFSET(Sprachen!A362,0,'Allg. Informationen'!$B$4-1,1,1)</f>
        <v>Datum</v>
      </c>
      <c r="L8" s="900"/>
      <c r="M8" s="900"/>
      <c r="N8" s="900"/>
    </row>
    <row r="9" spans="1:29" s="531" customFormat="1" x14ac:dyDescent="0.25"/>
    <row r="10" spans="1:29" ht="17.399999999999999" x14ac:dyDescent="0.25">
      <c r="A10" s="133" t="str">
        <f ca="1">OFFSET(Sprachen!A363,0,'Allg. Informationen'!$B$4-1,1,1)</f>
        <v>A. Angaben zu Kraftwerksanlage und Zentralen</v>
      </c>
      <c r="D10" s="430"/>
      <c r="E10" s="430"/>
      <c r="F10" s="430"/>
      <c r="G10" s="430"/>
      <c r="H10" s="431"/>
      <c r="I10" s="26"/>
      <c r="J10" s="531"/>
      <c r="K10" s="531"/>
      <c r="L10" s="531"/>
      <c r="M10" s="398"/>
      <c r="N10" s="398"/>
      <c r="O10" s="398"/>
      <c r="P10" s="398"/>
      <c r="Q10" s="398"/>
      <c r="R10" s="398"/>
      <c r="S10" s="398"/>
      <c r="T10" s="398"/>
      <c r="U10" s="398"/>
      <c r="V10" s="398"/>
      <c r="W10" s="398"/>
      <c r="X10" s="398"/>
      <c r="Y10" s="429"/>
      <c r="Z10" s="429"/>
      <c r="AA10" s="429"/>
      <c r="AB10" s="531"/>
      <c r="AC10" s="132"/>
    </row>
    <row r="11" spans="1:29" ht="15.6" x14ac:dyDescent="0.3">
      <c r="A11" s="386"/>
      <c r="B11" s="386"/>
      <c r="C11" s="386"/>
      <c r="D11" s="386"/>
      <c r="E11" s="386"/>
      <c r="F11" s="386"/>
      <c r="G11" s="386"/>
      <c r="H11" s="386"/>
      <c r="I11" s="386"/>
      <c r="J11" s="386"/>
      <c r="K11" s="386"/>
      <c r="L11" s="386"/>
      <c r="M11" s="386"/>
      <c r="N11" s="386"/>
      <c r="O11" s="386"/>
      <c r="P11" s="386"/>
      <c r="Q11" s="386"/>
      <c r="R11" s="386"/>
      <c r="S11" s="386"/>
      <c r="T11" s="386"/>
      <c r="U11" s="386"/>
      <c r="V11" s="386"/>
      <c r="W11" s="386"/>
      <c r="X11" s="386"/>
      <c r="Y11" s="386"/>
    </row>
    <row r="12" spans="1:29" ht="26.4" x14ac:dyDescent="0.25">
      <c r="A12" s="134" t="str">
        <f ca="1">OFFSET(Sprachen!A364,0,'Allg. Informationen'!$B$4-1,1,1)</f>
        <v>Ziffer</v>
      </c>
      <c r="B12" s="875" t="str">
        <f ca="1">OFFSET(Sprachen!A365,0,'Allg. Informationen'!$B$4-1,1,1)</f>
        <v>A1. Angaben zur Kraftwerksanlage</v>
      </c>
      <c r="C12" s="876"/>
      <c r="D12" s="877"/>
      <c r="E12" s="901" t="s">
        <v>428</v>
      </c>
      <c r="F12" s="902"/>
      <c r="G12" s="903"/>
      <c r="H12" s="838" t="str">
        <f ca="1">OFFSET(Sprachen!A366,0,'Allg. Informationen'!$B$4-1,1,1)</f>
        <v>Anmerkungen BFE</v>
      </c>
      <c r="I12" s="839"/>
      <c r="J12" s="839"/>
      <c r="K12" s="839"/>
      <c r="L12" s="840"/>
      <c r="M12" s="836" t="str">
        <f ca="1">OFFSET(Sprachen!A367,0,'Allg. Informationen'!$B$4-1,1,1)</f>
        <v>Bemerkungen Gesuchsteller</v>
      </c>
      <c r="N12" s="836"/>
      <c r="O12" s="836"/>
      <c r="P12" s="836"/>
      <c r="Q12" s="836"/>
      <c r="R12" s="836"/>
      <c r="S12" s="836"/>
      <c r="T12" s="836"/>
      <c r="U12" s="836"/>
      <c r="V12" s="450" t="str">
        <f ca="1">OFFSET(Sprachen!A506,0,'Allg. Informationen'!$B$4-1,1,1)</f>
        <v>Prüfung auf Plausibilität</v>
      </c>
      <c r="W12" s="135" t="str">
        <f ca="1">OFFSET(Sprachen!A507,0,'Allg. Informationen'!$B$4-1,1,1)</f>
        <v>Bemerkungen Plausibilität</v>
      </c>
      <c r="X12" s="450" t="str">
        <f ca="1">OFFSET(Sprachen!A508,0,'Allg. Informationen'!$B$4-1,1,1)</f>
        <v>Materielle Prüfung</v>
      </c>
      <c r="Y12" s="135" t="str">
        <f ca="1">OFFSET(Sprachen!A509,0,'Allg. Informationen'!$B$4-1,1,1)</f>
        <v>Bemerkungen Materielle Prüfung</v>
      </c>
    </row>
    <row r="13" spans="1:29" ht="21" x14ac:dyDescent="0.25">
      <c r="A13" s="781" t="str">
        <f ca="1">CONCATENATE($A$2," / ",AA14)</f>
        <v>KW8 / 1</v>
      </c>
      <c r="B13" s="145" t="str">
        <f ca="1">OFFSET(Sprachen!A368,0,'Allg. Informationen'!$B$4-1,1,1)</f>
        <v>Name Kraftwerksanlage:</v>
      </c>
      <c r="C13" s="719"/>
      <c r="D13" s="785" t="str">
        <f>B14</f>
        <v>Bitte auswählen, Prière de sélectionner, Prego selezionare</v>
      </c>
      <c r="E13" s="695"/>
      <c r="F13" s="695"/>
      <c r="G13" s="695"/>
      <c r="H13" s="788" t="str">
        <f ca="1">OFFSET(Sprachen!A472,0,'Allg. Informationen'!$B$4-1,1,1)</f>
        <v>Bitte zuerst die Energieproduktion im Blatt E_prod_Eingabe für dieses Kraftwerk eingeben! Falls Gesuchsteller nicht kraftwerksbevollmächtigt ist, so werden die Daten während der Gesuchsprüfung automatisch vom Kraftwerksbevollmächtigten übernommen. Der Gesuchsteller braucht nur die reduzierten Felder auszufüllen. Dabei sind Kennzahlen mit Ziffern endend auf -G vom Kraftwerksbevollmächtigten zu übernehmen. Massgebend für die MP ist die Bruttoleistung, wobei in der Liste Kraftwerke ab 10 MW installierter Leistung erscheinen können.</v>
      </c>
      <c r="I13" s="789"/>
      <c r="J13" s="789"/>
      <c r="K13" s="789"/>
      <c r="L13" s="790"/>
      <c r="M13" s="793"/>
      <c r="N13" s="794"/>
      <c r="O13" s="794"/>
      <c r="P13" s="794"/>
      <c r="Q13" s="794"/>
      <c r="R13" s="794"/>
      <c r="S13" s="794"/>
      <c r="T13" s="794"/>
      <c r="U13" s="795"/>
      <c r="V13" s="802"/>
      <c r="W13" s="769"/>
      <c r="X13" s="721" t="s">
        <v>185</v>
      </c>
      <c r="Y13" s="769"/>
    </row>
    <row r="14" spans="1:29" ht="117" customHeight="1" x14ac:dyDescent="0.25">
      <c r="A14" s="782"/>
      <c r="B14" s="631" t="s">
        <v>1000</v>
      </c>
      <c r="C14" s="784"/>
      <c r="D14" s="786"/>
      <c r="E14" s="696" t="s">
        <v>1758</v>
      </c>
      <c r="F14" s="696" t="s">
        <v>438</v>
      </c>
      <c r="G14" s="696" t="s">
        <v>429</v>
      </c>
      <c r="H14" s="791"/>
      <c r="I14" s="755"/>
      <c r="J14" s="755"/>
      <c r="K14" s="755"/>
      <c r="L14" s="792"/>
      <c r="M14" s="796"/>
      <c r="N14" s="797"/>
      <c r="O14" s="797"/>
      <c r="P14" s="797"/>
      <c r="Q14" s="797"/>
      <c r="R14" s="797"/>
      <c r="S14" s="797"/>
      <c r="T14" s="797"/>
      <c r="U14" s="798"/>
      <c r="V14" s="803"/>
      <c r="W14" s="821"/>
      <c r="X14" s="823"/>
      <c r="Y14" s="821"/>
      <c r="AA14" s="466">
        <v>1</v>
      </c>
    </row>
    <row r="15" spans="1:29" ht="21.75" customHeight="1" x14ac:dyDescent="0.25">
      <c r="A15" s="783"/>
      <c r="B15" s="456"/>
      <c r="C15" s="720"/>
      <c r="D15" s="787"/>
      <c r="E15" s="696"/>
      <c r="F15" s="696"/>
      <c r="G15" s="696"/>
      <c r="H15" s="826" t="str">
        <f ca="1">OFFSET(Sprachen!A473,0,'Allg. Informationen'!$B$4-1,1,1)</f>
        <v>Falls KW in Liste nicht vorhanden, bitte ankreuzen:</v>
      </c>
      <c r="I15" s="827"/>
      <c r="J15" s="827"/>
      <c r="K15" s="827"/>
      <c r="L15" s="536"/>
      <c r="M15" s="799"/>
      <c r="N15" s="800"/>
      <c r="O15" s="800"/>
      <c r="P15" s="800"/>
      <c r="Q15" s="800"/>
      <c r="R15" s="800"/>
      <c r="S15" s="800"/>
      <c r="T15" s="800"/>
      <c r="U15" s="801"/>
      <c r="V15" s="804"/>
      <c r="W15" s="822"/>
      <c r="X15" s="722"/>
      <c r="Y15" s="822"/>
    </row>
    <row r="16" spans="1:29" ht="38.1" hidden="1" customHeight="1" x14ac:dyDescent="0.25">
      <c r="A16" s="680" t="str">
        <f ca="1">CONCATENATE($A$2," / ",AA16)</f>
        <v>KW8 / 1-G1</v>
      </c>
      <c r="B16" s="833" t="str">
        <f ca="1">OFFSET(Sprachen!A370,0,'Allg. Informationen'!$B$4-1,1,1)</f>
        <v>Kraftwerkname (Angabe Gesuchsteller falls nicht in Liste)</v>
      </c>
      <c r="C16" s="833"/>
      <c r="D16" s="650"/>
      <c r="E16" s="535"/>
      <c r="F16" s="535"/>
      <c r="G16" s="535"/>
      <c r="H16" s="845" t="str">
        <f ca="1">OFFSET(Sprachen!A474,0,'Allg. Informationen'!$B$4-1,1,1)</f>
        <v>Bitte nur eintragen, falls Kraftwerk nicht in Liste</v>
      </c>
      <c r="I16" s="845"/>
      <c r="J16" s="845"/>
      <c r="K16" s="845"/>
      <c r="L16" s="846"/>
      <c r="M16" s="849"/>
      <c r="N16" s="849"/>
      <c r="O16" s="849"/>
      <c r="P16" s="849"/>
      <c r="Q16" s="849"/>
      <c r="R16" s="849"/>
      <c r="S16" s="849"/>
      <c r="T16" s="849"/>
      <c r="U16" s="850"/>
      <c r="V16" s="672"/>
      <c r="W16" s="671"/>
      <c r="X16" s="672"/>
      <c r="Y16" s="538"/>
      <c r="AA16" s="422" t="s">
        <v>537</v>
      </c>
    </row>
    <row r="17" spans="1:27" ht="44.1" hidden="1" customHeight="1" x14ac:dyDescent="0.25">
      <c r="A17" s="539" t="str">
        <f ca="1">CONCATENATE($A$2," / ",AA17)</f>
        <v>KW8 / 1-G2</v>
      </c>
      <c r="B17" s="833" t="str">
        <f ca="1">OFFSET(Sprachen!A371,0,'Allg. Informationen'!$B$4-1,1,1)</f>
        <v>Kürzelvorschlag  (Angabe Gesuchsteller falls nicht in Liste)</v>
      </c>
      <c r="C17" s="833"/>
      <c r="D17" s="651"/>
      <c r="E17" s="540"/>
      <c r="F17" s="540"/>
      <c r="G17" s="540"/>
      <c r="H17" s="847" t="str">
        <f ca="1">OFFSET(Sprachen!A475,0,'Allg. Informationen'!$B$4-1,1,1)</f>
        <v>Bitte nur eintragen, falls Kraftwerk nicht in Liste vorhanden. Auswahl nochmals auf "Bitte auswählen" stellen, damit vorgeschlagenes Kürzel übernommen wird.</v>
      </c>
      <c r="I17" s="847"/>
      <c r="J17" s="847"/>
      <c r="K17" s="847"/>
      <c r="L17" s="848"/>
      <c r="M17" s="851"/>
      <c r="N17" s="851"/>
      <c r="O17" s="851"/>
      <c r="P17" s="851"/>
      <c r="Q17" s="851"/>
      <c r="R17" s="851"/>
      <c r="S17" s="851"/>
      <c r="T17" s="851"/>
      <c r="U17" s="852"/>
      <c r="V17" s="541"/>
      <c r="W17" s="297"/>
      <c r="X17" s="541"/>
      <c r="Y17" s="152"/>
      <c r="AA17" s="424" t="s">
        <v>538</v>
      </c>
    </row>
    <row r="18" spans="1:27" x14ac:dyDescent="0.25">
      <c r="A18" s="139" t="str">
        <f t="shared" ref="A18:A45" ca="1" si="0">CONCATENATE($A$2," / ",AA18)</f>
        <v>KW8 / 2</v>
      </c>
      <c r="B18" s="538" t="str">
        <f ca="1">OFFSET(Sprachen!A372,0,'Allg. Informationen'!$B$4-1,1,1)</f>
        <v>Standortgemeinde(n)</v>
      </c>
      <c r="C18" s="159"/>
      <c r="D18" s="542"/>
      <c r="E18" s="543"/>
      <c r="F18" s="543"/>
      <c r="G18" s="543"/>
      <c r="H18" s="908"/>
      <c r="I18" s="908"/>
      <c r="J18" s="908"/>
      <c r="K18" s="908"/>
      <c r="L18" s="908"/>
      <c r="M18" s="807"/>
      <c r="N18" s="807"/>
      <c r="O18" s="807"/>
      <c r="P18" s="807"/>
      <c r="Q18" s="807"/>
      <c r="R18" s="807"/>
      <c r="S18" s="807"/>
      <c r="T18" s="807"/>
      <c r="U18" s="807"/>
      <c r="V18" s="541"/>
      <c r="W18" s="297"/>
      <c r="X18" s="541" t="s">
        <v>185</v>
      </c>
      <c r="Y18" s="152"/>
      <c r="AA18" s="466">
        <f>+AA14+1</f>
        <v>2</v>
      </c>
    </row>
    <row r="19" spans="1:27" x14ac:dyDescent="0.25">
      <c r="A19" s="139" t="str">
        <f t="shared" ca="1" si="0"/>
        <v>KW8 / 3</v>
      </c>
      <c r="B19" s="538" t="str">
        <f ca="1">OFFSET(Sprachen!A373,0,'Allg. Informationen'!$B$4-1,1,1)</f>
        <v>Standortkanton</v>
      </c>
      <c r="C19" s="100"/>
      <c r="D19" s="193"/>
      <c r="E19" s="349"/>
      <c r="F19" s="349"/>
      <c r="G19" s="349"/>
      <c r="H19" s="805"/>
      <c r="I19" s="805"/>
      <c r="J19" s="805"/>
      <c r="K19" s="805"/>
      <c r="L19" s="805"/>
      <c r="M19" s="807"/>
      <c r="N19" s="807"/>
      <c r="O19" s="807"/>
      <c r="P19" s="807"/>
      <c r="Q19" s="807"/>
      <c r="R19" s="807"/>
      <c r="S19" s="807"/>
      <c r="T19" s="807"/>
      <c r="U19" s="807"/>
      <c r="V19" s="541"/>
      <c r="W19" s="297"/>
      <c r="X19" s="541" t="s">
        <v>185</v>
      </c>
      <c r="Y19" s="152"/>
      <c r="AA19" s="466">
        <f t="shared" ref="AA19:AA45" si="1">+AA18+1</f>
        <v>3</v>
      </c>
    </row>
    <row r="20" spans="1:27" ht="46.5" customHeight="1" x14ac:dyDescent="0.25">
      <c r="A20" s="139" t="str">
        <f t="shared" ca="1" si="0"/>
        <v>KW8 / 4</v>
      </c>
      <c r="B20" s="159" t="str">
        <f ca="1">OFFSET(Sprachen!A374,0,'Allg. Informationen'!$B$4-1,1,1)</f>
        <v>Nutzungsrecht</v>
      </c>
      <c r="C20" s="100"/>
      <c r="D20" s="193"/>
      <c r="E20" s="349"/>
      <c r="F20" s="349"/>
      <c r="G20" s="349"/>
      <c r="H20" s="834" t="str">
        <f ca="1">OFFSET(Sprachen!A476,0,'Allg. Informationen'!$B$4-1,1,1)</f>
        <v>Vertrag für Nutzungsrecht dem Gesuch beilegen.
Falls weder Konzession noch ehaftes Recht, bitte im Bemerkungsfeld spezifizieren.</v>
      </c>
      <c r="I20" s="834"/>
      <c r="J20" s="834"/>
      <c r="K20" s="834"/>
      <c r="L20" s="834"/>
      <c r="M20" s="807"/>
      <c r="N20" s="807"/>
      <c r="O20" s="807"/>
      <c r="P20" s="807"/>
      <c r="Q20" s="807"/>
      <c r="R20" s="807"/>
      <c r="S20" s="807"/>
      <c r="T20" s="807"/>
      <c r="U20" s="807"/>
      <c r="V20" s="541"/>
      <c r="W20" s="297"/>
      <c r="X20" s="541" t="s">
        <v>185</v>
      </c>
      <c r="Y20" s="152"/>
      <c r="AA20" s="466">
        <f t="shared" si="1"/>
        <v>4</v>
      </c>
    </row>
    <row r="21" spans="1:27" ht="12.75" customHeight="1" x14ac:dyDescent="0.25">
      <c r="A21" s="139" t="str">
        <f t="shared" ca="1" si="0"/>
        <v>KW8 / 5</v>
      </c>
      <c r="B21" s="538" t="str">
        <f ca="1">OFFSET(Sprachen!A375,0,'Allg. Informationen'!$B$4-1,1,1)</f>
        <v>Datum der Vergabe des Nutzungsrechts</v>
      </c>
      <c r="C21" s="100" t="s">
        <v>46</v>
      </c>
      <c r="D21" s="544"/>
      <c r="E21" s="545"/>
      <c r="F21" s="545"/>
      <c r="G21" s="545"/>
      <c r="H21" s="841" t="str">
        <f ca="1">OFFSET(Sprachen!A477,0,'Allg. Informationen'!$B$4-1,1,1)</f>
        <v>Frühestes Ende bei zentralenspezifischen Unterschieden.</v>
      </c>
      <c r="I21" s="842"/>
      <c r="J21" s="842"/>
      <c r="K21" s="842"/>
      <c r="L21" s="843"/>
      <c r="M21" s="807"/>
      <c r="N21" s="807"/>
      <c r="O21" s="807"/>
      <c r="P21" s="807"/>
      <c r="Q21" s="807"/>
      <c r="R21" s="807"/>
      <c r="S21" s="807"/>
      <c r="T21" s="807"/>
      <c r="U21" s="807"/>
      <c r="V21" s="541"/>
      <c r="W21" s="297"/>
      <c r="X21" s="541" t="s">
        <v>185</v>
      </c>
      <c r="Y21" s="152"/>
      <c r="AA21" s="466">
        <f t="shared" si="1"/>
        <v>5</v>
      </c>
    </row>
    <row r="22" spans="1:27" ht="12.75" customHeight="1" x14ac:dyDescent="0.25">
      <c r="A22" s="139" t="str">
        <f t="shared" ca="1" si="0"/>
        <v>KW8 / 6</v>
      </c>
      <c r="B22" s="538" t="str">
        <f ca="1">OFFSET(Sprachen!A376,0,'Allg. Informationen'!$B$4-1,1,1)</f>
        <v>Ende des Nutzungsrechts</v>
      </c>
      <c r="C22" s="100" t="s">
        <v>46</v>
      </c>
      <c r="D22" s="544"/>
      <c r="E22" s="545"/>
      <c r="F22" s="545"/>
      <c r="G22" s="545"/>
      <c r="H22" s="826"/>
      <c r="I22" s="827"/>
      <c r="J22" s="827"/>
      <c r="K22" s="827"/>
      <c r="L22" s="844"/>
      <c r="M22" s="807"/>
      <c r="N22" s="807"/>
      <c r="O22" s="807"/>
      <c r="P22" s="807"/>
      <c r="Q22" s="807"/>
      <c r="R22" s="807"/>
      <c r="S22" s="807"/>
      <c r="T22" s="807"/>
      <c r="U22" s="807"/>
      <c r="V22" s="541"/>
      <c r="W22" s="297"/>
      <c r="X22" s="541" t="s">
        <v>185</v>
      </c>
      <c r="Y22" s="152" t="s">
        <v>602</v>
      </c>
      <c r="AA22" s="466">
        <f t="shared" si="1"/>
        <v>6</v>
      </c>
    </row>
    <row r="23" spans="1:27" x14ac:dyDescent="0.25">
      <c r="A23" s="139" t="str">
        <f t="shared" ca="1" si="0"/>
        <v>KW8 / 7</v>
      </c>
      <c r="B23" s="538" t="str">
        <f ca="1">OFFSET(Sprachen!A377,0,'Allg. Informationen'!$B$4-1,1,1)</f>
        <v>Anzahl Zentralen</v>
      </c>
      <c r="C23" s="100" t="s">
        <v>47</v>
      </c>
      <c r="D23" s="207"/>
      <c r="E23" s="350"/>
      <c r="F23" s="350"/>
      <c r="G23" s="350"/>
      <c r="H23" s="805"/>
      <c r="I23" s="805"/>
      <c r="J23" s="805"/>
      <c r="K23" s="805"/>
      <c r="L23" s="805"/>
      <c r="M23" s="837"/>
      <c r="N23" s="807"/>
      <c r="O23" s="807"/>
      <c r="P23" s="807"/>
      <c r="Q23" s="807"/>
      <c r="R23" s="807"/>
      <c r="S23" s="807"/>
      <c r="T23" s="807"/>
      <c r="U23" s="807"/>
      <c r="V23" s="541"/>
      <c r="W23" s="297"/>
      <c r="X23" s="541" t="s">
        <v>185</v>
      </c>
      <c r="Y23" s="152"/>
      <c r="AA23" s="466">
        <f t="shared" si="1"/>
        <v>7</v>
      </c>
    </row>
    <row r="24" spans="1:27" x14ac:dyDescent="0.25">
      <c r="A24" s="139" t="str">
        <f t="shared" ca="1" si="0"/>
        <v>KW8 / 8</v>
      </c>
      <c r="B24" s="538" t="str">
        <f ca="1">OFFSET(Sprachen!A378,0,'Allg. Informationen'!$B$4-1,1,1)</f>
        <v>Hoheitsanteil Schweiz</v>
      </c>
      <c r="C24" s="100" t="s">
        <v>4</v>
      </c>
      <c r="D24" s="546"/>
      <c r="E24" s="547"/>
      <c r="F24" s="547"/>
      <c r="G24" s="547"/>
      <c r="H24" s="805"/>
      <c r="I24" s="805"/>
      <c r="J24" s="805"/>
      <c r="K24" s="805"/>
      <c r="L24" s="805"/>
      <c r="M24" s="807"/>
      <c r="N24" s="807"/>
      <c r="O24" s="807"/>
      <c r="P24" s="807"/>
      <c r="Q24" s="807"/>
      <c r="R24" s="807"/>
      <c r="S24" s="807"/>
      <c r="T24" s="807"/>
      <c r="U24" s="807"/>
      <c r="V24" s="541"/>
      <c r="W24" s="297"/>
      <c r="X24" s="541" t="s">
        <v>185</v>
      </c>
      <c r="Y24" s="152"/>
      <c r="AA24" s="466">
        <f t="shared" si="1"/>
        <v>8</v>
      </c>
    </row>
    <row r="25" spans="1:27" x14ac:dyDescent="0.25">
      <c r="A25" s="139" t="str">
        <f t="shared" ca="1" si="0"/>
        <v>KW8 / 9</v>
      </c>
      <c r="B25" s="538" t="str">
        <f ca="1">OFFSET(Sprachen!A379,0,'Allg. Informationen'!$B$4-1,1,1)</f>
        <v>mittlere mechanische Bruttoleistung</v>
      </c>
      <c r="C25" s="100" t="s">
        <v>6</v>
      </c>
      <c r="D25" s="141">
        <f>D51</f>
        <v>0</v>
      </c>
      <c r="E25" s="351"/>
      <c r="F25" s="351"/>
      <c r="G25" s="351"/>
      <c r="H25" s="805"/>
      <c r="I25" s="805"/>
      <c r="J25" s="805"/>
      <c r="K25" s="805"/>
      <c r="L25" s="805"/>
      <c r="M25" s="807"/>
      <c r="N25" s="807"/>
      <c r="O25" s="807"/>
      <c r="P25" s="807"/>
      <c r="Q25" s="807"/>
      <c r="R25" s="807"/>
      <c r="S25" s="807"/>
      <c r="T25" s="807"/>
      <c r="U25" s="807"/>
      <c r="V25" s="548"/>
      <c r="W25" s="300"/>
      <c r="X25" s="548"/>
      <c r="Y25" s="548"/>
      <c r="AA25" s="466">
        <f t="shared" si="1"/>
        <v>9</v>
      </c>
    </row>
    <row r="26" spans="1:27" ht="33.75" customHeight="1" x14ac:dyDescent="0.25">
      <c r="A26" s="139" t="str">
        <f t="shared" ca="1" si="0"/>
        <v>KW8 / 10</v>
      </c>
      <c r="B26" s="159" t="str">
        <f ca="1">OFFSET(Sprachen!A380,0,'Allg. Informationen'!$B$4-1,1,1)</f>
        <v>Kantonales Wasserzinsregime</v>
      </c>
      <c r="C26" s="156" t="s">
        <v>370</v>
      </c>
      <c r="D26" s="549"/>
      <c r="E26" s="550"/>
      <c r="F26" s="550"/>
      <c r="G26" s="550"/>
      <c r="H26" s="834" t="str">
        <f ca="1">OFFSET(Sprachen!A478,0,'Allg. Informationen'!$B$4-1,1,1)</f>
        <v>Wasserzinssatz oder Bemessung aller äquivalenten kantonalen Abgaben angeben.</v>
      </c>
      <c r="I26" s="834"/>
      <c r="J26" s="834"/>
      <c r="K26" s="834"/>
      <c r="L26" s="834"/>
      <c r="M26" s="807"/>
      <c r="N26" s="807"/>
      <c r="O26" s="807"/>
      <c r="P26" s="807"/>
      <c r="Q26" s="807"/>
      <c r="R26" s="807"/>
      <c r="S26" s="807"/>
      <c r="T26" s="807"/>
      <c r="U26" s="807"/>
      <c r="V26" s="541"/>
      <c r="W26" s="297"/>
      <c r="X26" s="541" t="s">
        <v>185</v>
      </c>
      <c r="Y26" s="551" t="s">
        <v>185</v>
      </c>
      <c r="AA26" s="466">
        <f t="shared" si="1"/>
        <v>10</v>
      </c>
    </row>
    <row r="27" spans="1:27" x14ac:dyDescent="0.25">
      <c r="A27" s="139" t="str">
        <f t="shared" ca="1" si="0"/>
        <v>KW8 / 11</v>
      </c>
      <c r="B27" s="538" t="str">
        <f ca="1">OFFSET(Sprachen!A381,0,'Allg. Informationen'!$B$4-1,1,1)</f>
        <v>Installierte Turbinenleistung</v>
      </c>
      <c r="C27" s="100" t="s">
        <v>6</v>
      </c>
      <c r="D27" s="141">
        <f>D52</f>
        <v>0</v>
      </c>
      <c r="E27" s="351"/>
      <c r="F27" s="351"/>
      <c r="G27" s="351"/>
      <c r="H27" s="805"/>
      <c r="I27" s="805"/>
      <c r="J27" s="805"/>
      <c r="K27" s="805"/>
      <c r="L27" s="805"/>
      <c r="M27" s="807"/>
      <c r="N27" s="807"/>
      <c r="O27" s="807"/>
      <c r="P27" s="807"/>
      <c r="Q27" s="807"/>
      <c r="R27" s="807"/>
      <c r="S27" s="807"/>
      <c r="T27" s="807"/>
      <c r="U27" s="807"/>
      <c r="V27" s="548"/>
      <c r="W27" s="300"/>
      <c r="X27" s="548"/>
      <c r="Y27" s="548"/>
      <c r="AA27" s="466">
        <f t="shared" si="1"/>
        <v>11</v>
      </c>
    </row>
    <row r="28" spans="1:27" x14ac:dyDescent="0.25">
      <c r="A28" s="139" t="str">
        <f t="shared" ca="1" si="0"/>
        <v>KW8 / 12</v>
      </c>
      <c r="B28" s="538" t="str">
        <f ca="1">OFFSET(Sprachen!A382,0,'Allg. Informationen'!$B$4-1,1,1)</f>
        <v>Max. mögliche Leistung ab Generator</v>
      </c>
      <c r="C28" s="100" t="s">
        <v>6</v>
      </c>
      <c r="D28" s="141">
        <f>D53</f>
        <v>0</v>
      </c>
      <c r="E28" s="351"/>
      <c r="F28" s="351"/>
      <c r="G28" s="351"/>
      <c r="H28" s="805"/>
      <c r="I28" s="805"/>
      <c r="J28" s="805"/>
      <c r="K28" s="805"/>
      <c r="L28" s="805"/>
      <c r="M28" s="807"/>
      <c r="N28" s="807"/>
      <c r="O28" s="807"/>
      <c r="P28" s="807"/>
      <c r="Q28" s="807"/>
      <c r="R28" s="807"/>
      <c r="S28" s="807"/>
      <c r="T28" s="807"/>
      <c r="U28" s="807"/>
      <c r="V28" s="548"/>
      <c r="W28" s="300"/>
      <c r="X28" s="548"/>
      <c r="Y28" s="548"/>
      <c r="AA28" s="466">
        <f t="shared" si="1"/>
        <v>12</v>
      </c>
    </row>
    <row r="29" spans="1:27" hidden="1" x14ac:dyDescent="0.25">
      <c r="A29" s="139" t="str">
        <f t="shared" ca="1" si="0"/>
        <v>KW8 / 12-G</v>
      </c>
      <c r="B29" s="538" t="str">
        <f ca="1">OFFSET(Sprachen!A383,0,'Allg. Informationen'!$B$4-1,1,1)</f>
        <v>Max. mögliche Leistung ab Generator</v>
      </c>
      <c r="C29" s="100" t="s">
        <v>6</v>
      </c>
      <c r="D29" s="439"/>
      <c r="E29" s="351"/>
      <c r="F29" s="351"/>
      <c r="G29" s="351"/>
      <c r="H29" s="805"/>
      <c r="I29" s="805"/>
      <c r="J29" s="805"/>
      <c r="K29" s="805"/>
      <c r="L29" s="805"/>
      <c r="M29" s="807"/>
      <c r="N29" s="807"/>
      <c r="O29" s="807"/>
      <c r="P29" s="807"/>
      <c r="Q29" s="807"/>
      <c r="R29" s="807"/>
      <c r="S29" s="807"/>
      <c r="T29" s="807"/>
      <c r="U29" s="807"/>
      <c r="V29" s="548"/>
      <c r="W29" s="300"/>
      <c r="X29" s="548"/>
      <c r="Y29" s="548"/>
      <c r="AA29" s="424" t="s">
        <v>546</v>
      </c>
    </row>
    <row r="30" spans="1:27" x14ac:dyDescent="0.25">
      <c r="A30" s="139" t="str">
        <f t="shared" ca="1" si="0"/>
        <v>KW8 / 13</v>
      </c>
      <c r="B30" s="538" t="str">
        <f ca="1">OFFSET(Sprachen!A384,0,'Allg. Informationen'!$B$4-1,1,1)</f>
        <v>Bruttoproduktion Jahr 2023</v>
      </c>
      <c r="C30" s="100" t="s">
        <v>8</v>
      </c>
      <c r="D30" s="142">
        <f>D31+D32+D33</f>
        <v>0</v>
      </c>
      <c r="E30" s="352"/>
      <c r="F30" s="352"/>
      <c r="G30" s="352"/>
      <c r="H30" s="805"/>
      <c r="I30" s="805"/>
      <c r="J30" s="805"/>
      <c r="K30" s="805"/>
      <c r="L30" s="805"/>
      <c r="M30" s="807"/>
      <c r="N30" s="807"/>
      <c r="O30" s="807"/>
      <c r="P30" s="807"/>
      <c r="Q30" s="807"/>
      <c r="R30" s="807"/>
      <c r="S30" s="807"/>
      <c r="T30" s="807"/>
      <c r="U30" s="807"/>
      <c r="V30" s="548"/>
      <c r="W30" s="300"/>
      <c r="X30" s="548"/>
      <c r="Y30" s="548"/>
      <c r="AA30" s="466">
        <f>+AA28+1</f>
        <v>13</v>
      </c>
    </row>
    <row r="31" spans="1:27" ht="27.6" customHeight="1" x14ac:dyDescent="0.25">
      <c r="A31" s="139" t="str">
        <f t="shared" ca="1" si="0"/>
        <v>KW8 / 14</v>
      </c>
      <c r="B31" s="448" t="str">
        <f ca="1">OFFSET(Sprachen!A385,0,'Allg. Informationen'!$B$4-1,1,1)</f>
        <v>Eigenbedarf Strom (exkl. Pumpenergie)</v>
      </c>
      <c r="C31" s="100" t="s">
        <v>8</v>
      </c>
      <c r="D31" s="552"/>
      <c r="E31" s="553"/>
      <c r="F31" s="553"/>
      <c r="G31" s="553"/>
      <c r="H31" s="806" t="str">
        <f ca="1">OFFSET(Sprachen!A479,0,'Allg. Informationen'!$B$4-1,1,1)</f>
        <v>ist von Nettoproduktion abzuziehen</v>
      </c>
      <c r="I31" s="806"/>
      <c r="J31" s="806"/>
      <c r="K31" s="806"/>
      <c r="L31" s="806"/>
      <c r="M31" s="807"/>
      <c r="N31" s="807"/>
      <c r="O31" s="807"/>
      <c r="P31" s="807"/>
      <c r="Q31" s="807"/>
      <c r="R31" s="807"/>
      <c r="S31" s="807"/>
      <c r="T31" s="807"/>
      <c r="U31" s="807"/>
      <c r="V31" s="541"/>
      <c r="W31" s="297"/>
      <c r="X31" s="541" t="s">
        <v>185</v>
      </c>
      <c r="Y31" s="399"/>
      <c r="AA31" s="466">
        <f t="shared" si="1"/>
        <v>14</v>
      </c>
    </row>
    <row r="32" spans="1:27" x14ac:dyDescent="0.25">
      <c r="A32" s="139" t="str">
        <f t="shared" ca="1" si="0"/>
        <v>KW8 / 15</v>
      </c>
      <c r="B32" s="538" t="str">
        <f ca="1">OFFSET(Sprachen!A386,0,'Allg. Informationen'!$B$4-1,1,1)</f>
        <v>Trafo- und Leitungsverluste</v>
      </c>
      <c r="C32" s="100" t="s">
        <v>8</v>
      </c>
      <c r="D32" s="552"/>
      <c r="E32" s="553"/>
      <c r="F32" s="553"/>
      <c r="G32" s="553"/>
      <c r="H32" s="805" t="str">
        <f ca="1">OFFSET(Sprachen!A480,0,'Allg. Informationen'!$B$4-1,1,1)</f>
        <v>ist von Nettoproduktion abzuziehen</v>
      </c>
      <c r="I32" s="805"/>
      <c r="J32" s="805"/>
      <c r="K32" s="805"/>
      <c r="L32" s="805"/>
      <c r="M32" s="807"/>
      <c r="N32" s="807"/>
      <c r="O32" s="807"/>
      <c r="P32" s="807"/>
      <c r="Q32" s="807"/>
      <c r="R32" s="807"/>
      <c r="S32" s="807"/>
      <c r="T32" s="807"/>
      <c r="U32" s="807"/>
      <c r="V32" s="541"/>
      <c r="W32" s="297"/>
      <c r="X32" s="541" t="s">
        <v>185</v>
      </c>
      <c r="Y32" s="399"/>
      <c r="AA32" s="466">
        <f t="shared" si="1"/>
        <v>15</v>
      </c>
    </row>
    <row r="33" spans="1:27" ht="27" customHeight="1" x14ac:dyDescent="0.25">
      <c r="A33" s="139" t="str">
        <f t="shared" ca="1" si="0"/>
        <v>KW8 / 16</v>
      </c>
      <c r="B33" s="159" t="str">
        <f ca="1">OFFSET(Sprachen!A387,0,'Allg. Informationen'!$B$4-1,1,1)</f>
        <v>Nettoproduktion Jahr 2023</v>
      </c>
      <c r="C33" s="100" t="s">
        <v>8</v>
      </c>
      <c r="D33" s="142">
        <f>D55</f>
        <v>0</v>
      </c>
      <c r="E33" s="352"/>
      <c r="F33" s="352"/>
      <c r="G33" s="352"/>
      <c r="H33" s="835" t="str">
        <f ca="1">OFFSET(Sprachen!A481,0,'Allg. Informationen'!$B$4-1,1,1)</f>
        <v>Trafo- und Leitungsverluste sowie Eigenbedarf müssen abgezogen sein.</v>
      </c>
      <c r="I33" s="835"/>
      <c r="J33" s="835"/>
      <c r="K33" s="835"/>
      <c r="L33" s="835"/>
      <c r="M33" s="807"/>
      <c r="N33" s="807"/>
      <c r="O33" s="807"/>
      <c r="P33" s="807"/>
      <c r="Q33" s="807"/>
      <c r="R33" s="807"/>
      <c r="S33" s="807"/>
      <c r="T33" s="807"/>
      <c r="U33" s="807"/>
      <c r="V33" s="548"/>
      <c r="W33" s="300"/>
      <c r="X33" s="548"/>
      <c r="Y33" s="548"/>
      <c r="AA33" s="466">
        <f t="shared" si="1"/>
        <v>16</v>
      </c>
    </row>
    <row r="34" spans="1:27" ht="36" customHeight="1" x14ac:dyDescent="0.25">
      <c r="A34" s="139" t="str">
        <f t="shared" ca="1" si="0"/>
        <v>KW8 / 17a</v>
      </c>
      <c r="B34" s="448" t="str">
        <f ca="1">OFFSET(Sprachen!A388,0,'Allg. Informationen'!$B$4-1,1,1)</f>
        <v>Abgabe von Einstauersatz / Austauschenergie</v>
      </c>
      <c r="C34" s="100" t="s">
        <v>8</v>
      </c>
      <c r="D34" s="552"/>
      <c r="E34" s="553"/>
      <c r="F34" s="553"/>
      <c r="G34" s="553"/>
      <c r="H34" s="833" t="str">
        <f ca="1">OFFSET(Sprachen!A482,0,'Allg. Informationen'!$B$4-1,1,1)</f>
        <v>Angabe aller Energiemengen. Bitte bei mehreren Energiemengen, detaillierte Auflistung in A.5.xxx.7 auflisten und Summe übertragen.</v>
      </c>
      <c r="I34" s="833"/>
      <c r="J34" s="833"/>
      <c r="K34" s="833"/>
      <c r="L34" s="833"/>
      <c r="M34" s="807"/>
      <c r="N34" s="807"/>
      <c r="O34" s="807"/>
      <c r="P34" s="807"/>
      <c r="Q34" s="807"/>
      <c r="R34" s="807"/>
      <c r="S34" s="807"/>
      <c r="T34" s="807"/>
      <c r="U34" s="807"/>
      <c r="V34" s="541"/>
      <c r="W34" s="297"/>
      <c r="X34" s="541" t="s">
        <v>185</v>
      </c>
      <c r="Y34" s="551" t="s">
        <v>185</v>
      </c>
      <c r="AA34" s="520" t="s">
        <v>946</v>
      </c>
    </row>
    <row r="35" spans="1:27" s="531" customFormat="1" ht="39.6" x14ac:dyDescent="0.25">
      <c r="A35" s="449" t="str">
        <f t="shared" ca="1" si="0"/>
        <v>KW8 / 17b</v>
      </c>
      <c r="B35" s="428" t="str">
        <f ca="1">OFFSET(Sprachen!A389,0,'Allg. Informationen'!$B$4-1,1,1)</f>
        <v>Lieferant / Empfänger von Einstauersatz/Austauschenergie</v>
      </c>
      <c r="C35" s="674" t="s">
        <v>202</v>
      </c>
      <c r="D35" s="682"/>
      <c r="E35" s="554"/>
      <c r="F35" s="554"/>
      <c r="G35" s="554"/>
      <c r="H35" s="806" t="str">
        <f ca="1">OFFSET(Sprachen!A483,0,'Allg. Informationen'!$B$4-1,1,1)</f>
        <v>Lieferung von wem an wen?</v>
      </c>
      <c r="I35" s="806"/>
      <c r="J35" s="806"/>
      <c r="K35" s="806"/>
      <c r="L35" s="806"/>
      <c r="M35" s="807"/>
      <c r="N35" s="807"/>
      <c r="O35" s="807"/>
      <c r="P35" s="807"/>
      <c r="Q35" s="807"/>
      <c r="R35" s="807"/>
      <c r="S35" s="807"/>
      <c r="T35" s="807"/>
      <c r="U35" s="807"/>
      <c r="V35" s="541"/>
      <c r="W35" s="675"/>
      <c r="X35" s="541" t="s">
        <v>185</v>
      </c>
      <c r="Y35" s="551" t="s">
        <v>185</v>
      </c>
      <c r="AA35" s="522" t="s">
        <v>947</v>
      </c>
    </row>
    <row r="36" spans="1:27" ht="26.4" x14ac:dyDescent="0.25">
      <c r="A36" s="139" t="str">
        <f t="shared" ca="1" si="0"/>
        <v>KW8 / 19</v>
      </c>
      <c r="B36" s="428" t="str">
        <f ca="1">OFFSET(Sprachen!A390,0,'Allg. Informationen'!$B$4-1,1,1)</f>
        <v>Jahresenergie zur Verfügung der Energiebezüger</v>
      </c>
      <c r="C36" s="100" t="s">
        <v>8</v>
      </c>
      <c r="D36" s="142">
        <f>D34+D33</f>
        <v>0</v>
      </c>
      <c r="E36" s="352"/>
      <c r="F36" s="352"/>
      <c r="G36" s="352"/>
      <c r="H36" s="805"/>
      <c r="I36" s="805"/>
      <c r="J36" s="805"/>
      <c r="K36" s="805"/>
      <c r="L36" s="805"/>
      <c r="M36" s="807"/>
      <c r="N36" s="807"/>
      <c r="O36" s="807"/>
      <c r="P36" s="807"/>
      <c r="Q36" s="807"/>
      <c r="R36" s="807"/>
      <c r="S36" s="807"/>
      <c r="T36" s="807"/>
      <c r="U36" s="807"/>
      <c r="V36" s="548"/>
      <c r="W36" s="300"/>
      <c r="X36" s="548"/>
      <c r="Y36" s="548"/>
      <c r="AA36" s="422" t="s">
        <v>536</v>
      </c>
    </row>
    <row r="37" spans="1:27" ht="30.75" hidden="1" customHeight="1" x14ac:dyDescent="0.25">
      <c r="A37" s="139" t="str">
        <f t="shared" ca="1" si="0"/>
        <v>KW8 / 19-G</v>
      </c>
      <c r="B37" s="448" t="str">
        <f ca="1">OFFSET(Sprachen!A391,0,'Allg. Informationen'!$B$4-1,1,1)</f>
        <v>Jahresenergie zur Verfügung der Energiebezüger (Angabe Gesuchsteller)</v>
      </c>
      <c r="C37" s="100" t="s">
        <v>8</v>
      </c>
      <c r="D37" s="423"/>
      <c r="E37" s="352"/>
      <c r="F37" s="352"/>
      <c r="G37" s="352"/>
      <c r="H37" s="833" t="str">
        <f ca="1">OFFSET(Sprachen!A484,0,'Allg. Informationen'!$B$4-1,1,1)</f>
        <v>Zahl aus Position xxx / 19 einzutragen, kommuniziert durch Kraftwerksbevollmächtigter</v>
      </c>
      <c r="I37" s="833"/>
      <c r="J37" s="833"/>
      <c r="K37" s="833"/>
      <c r="L37" s="833"/>
      <c r="M37" s="807"/>
      <c r="N37" s="807"/>
      <c r="O37" s="807"/>
      <c r="P37" s="807"/>
      <c r="Q37" s="807"/>
      <c r="R37" s="807"/>
      <c r="S37" s="807"/>
      <c r="T37" s="807"/>
      <c r="U37" s="807"/>
      <c r="V37" s="548"/>
      <c r="W37" s="300"/>
      <c r="X37" s="548"/>
      <c r="Y37" s="548"/>
      <c r="AA37" s="422" t="s">
        <v>535</v>
      </c>
    </row>
    <row r="38" spans="1:27" ht="134.25" customHeight="1" x14ac:dyDescent="0.25">
      <c r="A38" s="139" t="str">
        <f t="shared" ca="1" si="0"/>
        <v>KW8 / 20</v>
      </c>
      <c r="B38" s="159" t="str">
        <f ca="1">OFFSET(Sprachen!A392,0,'Allg. Informationen'!$B$4-1,1,1)</f>
        <v>Eigentümerstruktur</v>
      </c>
      <c r="C38" s="100"/>
      <c r="D38" s="681"/>
      <c r="E38" s="349"/>
      <c r="F38" s="349"/>
      <c r="G38" s="349"/>
      <c r="H38" s="832"/>
      <c r="I38" s="832"/>
      <c r="J38" s="832"/>
      <c r="K38" s="832"/>
      <c r="L38" s="832"/>
      <c r="M38" s="807"/>
      <c r="N38" s="807"/>
      <c r="O38" s="807"/>
      <c r="P38" s="807"/>
      <c r="Q38" s="807"/>
      <c r="R38" s="807"/>
      <c r="S38" s="807"/>
      <c r="T38" s="807"/>
      <c r="U38" s="807"/>
      <c r="V38" s="541"/>
      <c r="W38" s="297"/>
      <c r="X38" s="541" t="s">
        <v>185</v>
      </c>
      <c r="Y38" s="152"/>
      <c r="AA38" s="466">
        <v>20</v>
      </c>
    </row>
    <row r="39" spans="1:27" ht="32.25" customHeight="1" x14ac:dyDescent="0.25">
      <c r="A39" s="139" t="str">
        <f t="shared" ca="1" si="0"/>
        <v>KW8 / 21</v>
      </c>
      <c r="B39" s="159" t="str">
        <f ca="1">OFFSET(Sprachen!A393,0,'Allg. Informationen'!$B$4-1,1,1)</f>
        <v>Struktur Energiebezug Kraftwerk</v>
      </c>
      <c r="C39" s="100"/>
      <c r="D39" s="193"/>
      <c r="E39" s="349"/>
      <c r="F39" s="349"/>
      <c r="G39" s="349"/>
      <c r="H39" s="834" t="str">
        <f ca="1">OFFSET(Sprachen!A485,0,'Allg. Informationen'!$B$4-1,1,1)</f>
        <v>Angabe aller Energiebezüger Kraftwerk; 
wenn leer = wie Eigentümerstruktur.</v>
      </c>
      <c r="I39" s="834"/>
      <c r="J39" s="834"/>
      <c r="K39" s="834"/>
      <c r="L39" s="834"/>
      <c r="M39" s="807"/>
      <c r="N39" s="807"/>
      <c r="O39" s="807"/>
      <c r="P39" s="807"/>
      <c r="Q39" s="807"/>
      <c r="R39" s="807"/>
      <c r="S39" s="807"/>
      <c r="T39" s="807"/>
      <c r="U39" s="807"/>
      <c r="V39" s="541"/>
      <c r="W39" s="297"/>
      <c r="X39" s="541" t="s">
        <v>185</v>
      </c>
      <c r="Y39" s="152"/>
      <c r="AA39" s="466">
        <f t="shared" si="1"/>
        <v>21</v>
      </c>
    </row>
    <row r="40" spans="1:27" x14ac:dyDescent="0.25">
      <c r="A40" s="139" t="str">
        <f t="shared" ca="1" si="0"/>
        <v>KW8 / 22</v>
      </c>
      <c r="B40" s="538" t="str">
        <f ca="1">OFFSET(Sprachen!A394,0,'Allg. Informationen'!$B$4-1,1,1)</f>
        <v>Anteil Energiebezug Gesuchsteller</v>
      </c>
      <c r="C40" s="100" t="s">
        <v>4</v>
      </c>
      <c r="D40" s="555"/>
      <c r="E40" s="556"/>
      <c r="F40" s="556"/>
      <c r="G40" s="556"/>
      <c r="H40" s="805"/>
      <c r="I40" s="805"/>
      <c r="J40" s="805"/>
      <c r="K40" s="805"/>
      <c r="L40" s="805"/>
      <c r="M40" s="807"/>
      <c r="N40" s="807"/>
      <c r="O40" s="807"/>
      <c r="P40" s="807"/>
      <c r="Q40" s="807"/>
      <c r="R40" s="807"/>
      <c r="S40" s="807"/>
      <c r="T40" s="807"/>
      <c r="U40" s="807"/>
      <c r="V40" s="541"/>
      <c r="W40" s="297"/>
      <c r="X40" s="541" t="s">
        <v>185</v>
      </c>
      <c r="Y40" s="152"/>
      <c r="AA40" s="466">
        <f t="shared" si="1"/>
        <v>22</v>
      </c>
    </row>
    <row r="41" spans="1:27" x14ac:dyDescent="0.25">
      <c r="A41" s="139" t="str">
        <f t="shared" ca="1" si="0"/>
        <v>KW8 / 23</v>
      </c>
      <c r="B41" s="538" t="str">
        <f ca="1">OFFSET(Sprachen!A395,0,'Allg. Informationen'!$B$4-1,1,1)</f>
        <v>Jahresenergie Anteil Gesuchsteller</v>
      </c>
      <c r="C41" s="100" t="s">
        <v>8</v>
      </c>
      <c r="D41" s="143">
        <f>IF(D5="Ja/Oui/Si",D36*D40,D37*D40)</f>
        <v>0</v>
      </c>
      <c r="E41" s="353"/>
      <c r="F41" s="353"/>
      <c r="G41" s="353"/>
      <c r="H41" s="805"/>
      <c r="I41" s="805"/>
      <c r="J41" s="805"/>
      <c r="K41" s="805"/>
      <c r="L41" s="805"/>
      <c r="M41" s="807"/>
      <c r="N41" s="807"/>
      <c r="O41" s="807"/>
      <c r="P41" s="807"/>
      <c r="Q41" s="807"/>
      <c r="R41" s="807"/>
      <c r="S41" s="807"/>
      <c r="T41" s="807"/>
      <c r="U41" s="807"/>
      <c r="V41" s="541"/>
      <c r="W41" s="297"/>
      <c r="X41" s="541" t="s">
        <v>185</v>
      </c>
      <c r="Y41" s="152"/>
      <c r="AA41" s="466">
        <v>23</v>
      </c>
    </row>
    <row r="42" spans="1:27" ht="37.5" customHeight="1" x14ac:dyDescent="0.25">
      <c r="A42" s="139" t="str">
        <f t="shared" ca="1" si="0"/>
        <v>KW8 / 24</v>
      </c>
      <c r="B42" s="159" t="str">
        <f ca="1">OFFSET(Sprachen!A396,0,'Allg. Informationen'!$B$4-1,1,1)</f>
        <v>Bezug Gesuchsteller zum Kraftwerk</v>
      </c>
      <c r="C42" s="100"/>
      <c r="D42" s="194"/>
      <c r="E42" s="557"/>
      <c r="F42" s="557"/>
      <c r="G42" s="557"/>
      <c r="H42" s="833" t="str">
        <f ca="1">OFFSET(Sprachen!A486,0,'Allg. Informationen'!$B$4-1,1,1)</f>
        <v>Abnahmevertrag und Bestätgigung der Riskotragung von Betreiber und Eigentümer / Partner in Anhang beilegen</v>
      </c>
      <c r="I42" s="833"/>
      <c r="J42" s="833"/>
      <c r="K42" s="833"/>
      <c r="L42" s="833"/>
      <c r="M42" s="807"/>
      <c r="N42" s="807"/>
      <c r="O42" s="807"/>
      <c r="P42" s="807"/>
      <c r="Q42" s="807"/>
      <c r="R42" s="807"/>
      <c r="S42" s="807"/>
      <c r="T42" s="807"/>
      <c r="U42" s="807"/>
      <c r="V42" s="541"/>
      <c r="W42" s="297"/>
      <c r="X42" s="541" t="s">
        <v>185</v>
      </c>
      <c r="Y42" s="558"/>
      <c r="AA42" s="466">
        <v>24</v>
      </c>
    </row>
    <row r="43" spans="1:27" ht="30.75" customHeight="1" x14ac:dyDescent="0.25">
      <c r="A43" s="139" t="str">
        <f t="shared" ca="1" si="0"/>
        <v>KW8 / 25</v>
      </c>
      <c r="B43" s="159" t="str">
        <f ca="1">OFFSET(Sprachen!A397,0,'Allg. Informationen'!$B$4-1,1,1)</f>
        <v>Geschäftsperiode</v>
      </c>
      <c r="C43" s="100"/>
      <c r="D43" s="144">
        <f ca="1">C119</f>
        <v>0</v>
      </c>
      <c r="E43" s="354"/>
      <c r="F43" s="354"/>
      <c r="G43" s="354"/>
      <c r="H43" s="833" t="str">
        <f ca="1">OFFSET(Sprachen!A487,0,'Allg. Informationen'!$B$4-1,1,1)</f>
        <v>Nur Kalenderjahr oder hydrologisches Jahr (1. Okt. – 30. ‎Sept.) möglich, für alle Zentralen ‎gleich.</v>
      </c>
      <c r="I43" s="833"/>
      <c r="J43" s="833"/>
      <c r="K43" s="833"/>
      <c r="L43" s="833"/>
      <c r="M43" s="807"/>
      <c r="N43" s="807"/>
      <c r="O43" s="807"/>
      <c r="P43" s="807"/>
      <c r="Q43" s="807"/>
      <c r="R43" s="807"/>
      <c r="S43" s="807"/>
      <c r="T43" s="807"/>
      <c r="U43" s="807"/>
      <c r="V43" s="541"/>
      <c r="W43" s="297"/>
      <c r="X43" s="541" t="s">
        <v>185</v>
      </c>
      <c r="Y43" s="558"/>
      <c r="AA43" s="466">
        <f t="shared" si="1"/>
        <v>25</v>
      </c>
    </row>
    <row r="44" spans="1:27" x14ac:dyDescent="0.25">
      <c r="A44" s="139" t="str">
        <f t="shared" ca="1" si="0"/>
        <v>KW8 / 26</v>
      </c>
      <c r="B44" s="538" t="str">
        <f ca="1">OFFSET(Sprachen!A398,0,'Allg. Informationen'!$B$4-1,1,1)</f>
        <v>Datum testierter Einzelabschluss Kraftwerk</v>
      </c>
      <c r="C44" s="100"/>
      <c r="D44" s="195"/>
      <c r="E44" s="355"/>
      <c r="F44" s="355"/>
      <c r="G44" s="355"/>
      <c r="H44" s="806" t="str">
        <f ca="1">OFFSET(Sprachen!A488,0,'Allg. Informationen'!$B$4-1,1,1)</f>
        <v>Einzelabschluss Kraftwerk in Anhang beilegen.</v>
      </c>
      <c r="I44" s="806"/>
      <c r="J44" s="806"/>
      <c r="K44" s="806"/>
      <c r="L44" s="806"/>
      <c r="M44" s="807"/>
      <c r="N44" s="807"/>
      <c r="O44" s="807"/>
      <c r="P44" s="807"/>
      <c r="Q44" s="807"/>
      <c r="R44" s="807"/>
      <c r="S44" s="807"/>
      <c r="T44" s="807"/>
      <c r="U44" s="807"/>
      <c r="V44" s="541"/>
      <c r="W44" s="297"/>
      <c r="X44" s="541" t="s">
        <v>185</v>
      </c>
      <c r="Y44" s="152"/>
      <c r="AA44" s="466">
        <f t="shared" si="1"/>
        <v>26</v>
      </c>
    </row>
    <row r="45" spans="1:27" x14ac:dyDescent="0.25">
      <c r="A45" s="139" t="str">
        <f t="shared" ca="1" si="0"/>
        <v>KW8 / 27</v>
      </c>
      <c r="B45" s="538" t="str">
        <f ca="1">OFFSET(Sprachen!A399,0,'Allg. Informationen'!$B$4-1,1,1)</f>
        <v>Rechnungslegungsstandard</v>
      </c>
      <c r="C45" s="145"/>
      <c r="D45" s="559"/>
      <c r="E45" s="560"/>
      <c r="F45" s="560"/>
      <c r="G45" s="560"/>
      <c r="H45" s="858"/>
      <c r="I45" s="858"/>
      <c r="J45" s="858"/>
      <c r="K45" s="858"/>
      <c r="L45" s="858"/>
      <c r="M45" s="807"/>
      <c r="N45" s="807"/>
      <c r="O45" s="807"/>
      <c r="P45" s="807"/>
      <c r="Q45" s="807"/>
      <c r="R45" s="807"/>
      <c r="S45" s="807"/>
      <c r="T45" s="807"/>
      <c r="U45" s="807"/>
      <c r="V45" s="541"/>
      <c r="W45" s="297"/>
      <c r="X45" s="541" t="s">
        <v>185</v>
      </c>
      <c r="Y45" s="152"/>
      <c r="AA45" s="466">
        <f t="shared" si="1"/>
        <v>27</v>
      </c>
    </row>
    <row r="46" spans="1:27" ht="15.6" x14ac:dyDescent="0.3">
      <c r="A46" s="146"/>
      <c r="B46" s="147"/>
      <c r="C46" s="147"/>
      <c r="D46" s="147"/>
      <c r="E46" s="147"/>
      <c r="F46" s="147"/>
      <c r="G46" s="147"/>
      <c r="H46" s="147"/>
      <c r="I46" s="147"/>
      <c r="J46" s="147"/>
      <c r="K46" s="147"/>
      <c r="L46" s="147"/>
      <c r="M46" s="147"/>
      <c r="N46" s="147"/>
      <c r="O46" s="147"/>
      <c r="P46" s="147"/>
      <c r="Q46" s="147"/>
      <c r="R46" s="147"/>
      <c r="S46" s="147"/>
      <c r="T46" s="147"/>
      <c r="U46" s="147"/>
      <c r="V46" s="147"/>
      <c r="W46" s="561"/>
      <c r="X46" s="147"/>
      <c r="Y46" s="147"/>
      <c r="Z46" s="562"/>
    </row>
    <row r="47" spans="1:27" ht="26.4" x14ac:dyDescent="0.25">
      <c r="A47" s="139"/>
      <c r="B47" s="148" t="str">
        <f ca="1">OFFSET(Sprachen!A400,0,'Allg. Informationen'!$B$4-1,1,1)</f>
        <v>A2. Angaben zu den Zentralen</v>
      </c>
      <c r="C47" s="100"/>
      <c r="D47" s="100"/>
      <c r="E47" s="356"/>
      <c r="F47" s="356"/>
      <c r="G47" s="356"/>
      <c r="H47" s="673" t="str">
        <f ca="1">OFFSET(Sprachen!A336,0,'Allg. Informationen'!$B$4-1,1,1)</f>
        <v>Zentrale 1</v>
      </c>
      <c r="I47" s="673" t="str">
        <f ca="1">OFFSET(Sprachen!A337,0,'Allg. Informationen'!$B$4-1,1,1)</f>
        <v>Zentrale 2</v>
      </c>
      <c r="J47" s="673" t="str">
        <f ca="1">OFFSET(Sprachen!A338,0,'Allg. Informationen'!$B$4-1,1,1)</f>
        <v>Zentrale 3</v>
      </c>
      <c r="K47" s="673" t="str">
        <f ca="1">OFFSET(Sprachen!A339,0,'Allg. Informationen'!$B$4-1,1,1)</f>
        <v>Zentrale 4</v>
      </c>
      <c r="L47" s="673" t="str">
        <f ca="1">OFFSET(Sprachen!A340,0,'Allg. Informationen'!$B$4-1,1,1)</f>
        <v>Zentrale 5</v>
      </c>
      <c r="M47" s="673" t="str">
        <f ca="1">OFFSET(Sprachen!A341,0,'Allg. Informationen'!$B$4-1,1,1)</f>
        <v>Zentrale 6</v>
      </c>
      <c r="N47" s="673" t="str">
        <f ca="1">OFFSET(Sprachen!A342,0,'Allg. Informationen'!$B$4-1,1,1)</f>
        <v>Zentrale 7</v>
      </c>
      <c r="O47" s="673" t="str">
        <f ca="1">OFFSET(Sprachen!A343,0,'Allg. Informationen'!$B$4-1,1,1)</f>
        <v>Zentrale 8</v>
      </c>
      <c r="P47" s="673" t="str">
        <f ca="1">OFFSET(Sprachen!A344,0,'Allg. Informationen'!$B$4-1,1,1)</f>
        <v>Zentrale 9</v>
      </c>
      <c r="Q47" s="673" t="str">
        <f ca="1">OFFSET(Sprachen!A345,0,'Allg. Informationen'!$B$4-1,1,1)</f>
        <v>Zentrale 10</v>
      </c>
      <c r="R47" s="830" t="str">
        <f ca="1">H12</f>
        <v>Anmerkungen BFE</v>
      </c>
      <c r="S47" s="831"/>
      <c r="T47" s="676" t="str">
        <f ca="1">M12</f>
        <v>Bemerkungen Gesuchsteller</v>
      </c>
      <c r="U47" s="677"/>
      <c r="V47" s="450" t="str">
        <f ca="1">V12</f>
        <v>Prüfung auf Plausibilität</v>
      </c>
      <c r="W47" s="450" t="str">
        <f t="shared" ref="W47:Y47" ca="1" si="2">W12</f>
        <v>Bemerkungen Plausibilität</v>
      </c>
      <c r="X47" s="450" t="str">
        <f t="shared" ca="1" si="2"/>
        <v>Materielle Prüfung</v>
      </c>
      <c r="Y47" s="450" t="str">
        <f t="shared" ca="1" si="2"/>
        <v>Bemerkungen Materielle Prüfung</v>
      </c>
      <c r="Z47" s="562"/>
    </row>
    <row r="48" spans="1:27" ht="81.75" customHeight="1" x14ac:dyDescent="0.25">
      <c r="A48" s="139" t="str">
        <f t="shared" ref="A48:A59" ca="1" si="3">CONCATENATE($A$2," / ",AA48)</f>
        <v>KW8 / 28</v>
      </c>
      <c r="B48" s="150" t="str">
        <f ca="1">OFFSET(Sprachen!A401,0,'Allg. Informationen'!$B$4-1,1,1)</f>
        <v>Name Zentrale (oder Einzelanlage im Sinne von Art. 88 EnFV)</v>
      </c>
      <c r="C48" s="100"/>
      <c r="D48" s="388"/>
      <c r="E48" s="356"/>
      <c r="F48" s="356"/>
      <c r="G48" s="356"/>
      <c r="H48" s="635">
        <f ca="1">IFERROR(IF($D$5="Nein","-",VLOOKUP(H$47,E_prod_Eingabe!$A$10:$AA$19,HLOOKUP($A$2,E_prod_Eingabe!$C$5:$AS$6,2,FALSE)+2,FALSE)),"")</f>
        <v>0</v>
      </c>
      <c r="I48" s="635">
        <f ca="1">IFERROR(IF($D$5="Nein","-",VLOOKUP(I$47,E_prod_Eingabe!$A$10:$AA$19,HLOOKUP($A$2,E_prod_Eingabe!$C$5:$AS$6,2,FALSE)+2,FALSE)),"")</f>
        <v>0</v>
      </c>
      <c r="J48" s="635">
        <f ca="1">IFERROR(IF($D$5="Nein","-",VLOOKUP(J$47,E_prod_Eingabe!$A$10:$AA$19,HLOOKUP($A$2,E_prod_Eingabe!$C$5:$AS$6,2,FALSE)+2,FALSE)),"")</f>
        <v>0</v>
      </c>
      <c r="K48" s="635">
        <f ca="1">IFERROR(IF($D$5="Nein","-",VLOOKUP(K$47,E_prod_Eingabe!$A$10:$AA$19,HLOOKUP($A$2,E_prod_Eingabe!$C$5:$AS$6,2,FALSE)+2,FALSE)),"")</f>
        <v>0</v>
      </c>
      <c r="L48" s="635">
        <f ca="1">IFERROR(IF($D$5="Nein","-",VLOOKUP(L$47,E_prod_Eingabe!$A$10:$AA$19,HLOOKUP($A$2,E_prod_Eingabe!$C$5:$AS$6,2,FALSE)+2,FALSE)),"")</f>
        <v>0</v>
      </c>
      <c r="M48" s="635">
        <f ca="1">IFERROR(IF($D$5="Nein","-",VLOOKUP(M$47,E_prod_Eingabe!$A$10:$AA$19,HLOOKUP($A$2,E_prod_Eingabe!$C$5:$AS$6,2,FALSE)+2,FALSE)),"")</f>
        <v>0</v>
      </c>
      <c r="N48" s="635">
        <f ca="1">IFERROR(IF($D$5="Nein","-",VLOOKUP(N$47,E_prod_Eingabe!$A$10:$AA$19,HLOOKUP($A$2,E_prod_Eingabe!$C$5:$AS$6,2,FALSE)+2,FALSE)),"")</f>
        <v>0</v>
      </c>
      <c r="O48" s="635">
        <f ca="1">IFERROR(IF($D$5="Nein","-",VLOOKUP(O$47,E_prod_Eingabe!$A$10:$AA$19,HLOOKUP($A$2,E_prod_Eingabe!$C$5:$AS$6,2,FALSE)+2,FALSE)),"")</f>
        <v>0</v>
      </c>
      <c r="P48" s="635">
        <f ca="1">IFERROR(IF($D$5="Nein","-",VLOOKUP(P$47,E_prod_Eingabe!$A$10:$AA$19,HLOOKUP($A$2,E_prod_Eingabe!$C$5:$AS$6,2,FALSE)+2,FALSE)),"")</f>
        <v>0</v>
      </c>
      <c r="Q48" s="635">
        <f ca="1">IFERROR(IF($D$5="Nein","-",VLOOKUP(Q$47,E_prod_Eingabe!$A$10:$AA$19,HLOOKUP($A$2,E_prod_Eingabe!$C$5:$AS$6,2,FALSE)+2,FALSE)),"")</f>
        <v>0</v>
      </c>
      <c r="R48" s="867" t="str">
        <f ca="1">OFFSET(Sprachen!A491,0,'Allg. Informationen'!$B$4-1,1,1)</f>
        <v>Vertrag für Nutzungsrecht beilegen.</v>
      </c>
      <c r="S48" s="868"/>
      <c r="T48" s="828"/>
      <c r="U48" s="829"/>
      <c r="V48" s="541"/>
      <c r="W48" s="297"/>
      <c r="X48" s="541" t="s">
        <v>185</v>
      </c>
      <c r="Y48" s="152"/>
      <c r="Z48" s="562"/>
      <c r="AA48" s="466">
        <f>+AA45+1</f>
        <v>28</v>
      </c>
    </row>
    <row r="49" spans="1:27" x14ac:dyDescent="0.25">
      <c r="A49" s="139" t="str">
        <f t="shared" ca="1" si="3"/>
        <v>KW8 / 29</v>
      </c>
      <c r="B49" s="136" t="str">
        <f ca="1">OFFSET(Sprachen!A402,0,'Allg. Informationen'!$B$4-1,1,1)</f>
        <v>Nr. Zentrale aus WASTA</v>
      </c>
      <c r="C49" s="100"/>
      <c r="D49" s="388"/>
      <c r="E49" s="356"/>
      <c r="F49" s="356"/>
      <c r="G49" s="356"/>
      <c r="H49" s="193"/>
      <c r="I49" s="193"/>
      <c r="J49" s="193"/>
      <c r="K49" s="193"/>
      <c r="L49" s="193"/>
      <c r="M49" s="193"/>
      <c r="N49" s="563"/>
      <c r="O49" s="563"/>
      <c r="P49" s="563"/>
      <c r="Q49" s="563"/>
      <c r="R49" s="859"/>
      <c r="S49" s="860"/>
      <c r="T49" s="828"/>
      <c r="U49" s="829"/>
      <c r="V49" s="541"/>
      <c r="W49" s="297"/>
      <c r="X49" s="541" t="s">
        <v>185</v>
      </c>
      <c r="Y49" s="152"/>
      <c r="Z49" s="562"/>
      <c r="AA49" s="466">
        <f>+AA48+1</f>
        <v>29</v>
      </c>
    </row>
    <row r="50" spans="1:27" ht="26.4" x14ac:dyDescent="0.25">
      <c r="A50" s="139" t="str">
        <f t="shared" ca="1" si="3"/>
        <v>KW8 / 30</v>
      </c>
      <c r="B50" s="136" t="str">
        <f ca="1">OFFSET(Sprachen!A403,0,'Allg. Informationen'!$B$4-1,1,1)</f>
        <v>Hydraulische Verknüpfung und gemeinsame Optimierung vorhanden</v>
      </c>
      <c r="C50" s="100" t="str">
        <f ca="1">OFFSET(Sprachen!A404,0,'Allg. Informationen'!$B$4-1,1,1)</f>
        <v>[Ja/Nein]</v>
      </c>
      <c r="D50" s="153"/>
      <c r="E50" s="357"/>
      <c r="F50" s="357"/>
      <c r="G50" s="357"/>
      <c r="H50" s="564"/>
      <c r="I50" s="564"/>
      <c r="J50" s="564"/>
      <c r="K50" s="564"/>
      <c r="L50" s="564"/>
      <c r="M50" s="564"/>
      <c r="N50" s="564"/>
      <c r="O50" s="564"/>
      <c r="P50" s="564"/>
      <c r="Q50" s="564"/>
      <c r="R50" s="824" t="str">
        <f ca="1">OFFSET(Sprachen!A492,0,'Allg. Informationen'!$B$4-1,1,1)</f>
        <v>Plan der Kraftwerksanlage beilegen.</v>
      </c>
      <c r="S50" s="825"/>
      <c r="T50" s="828"/>
      <c r="U50" s="829"/>
      <c r="V50" s="541"/>
      <c r="W50" s="297"/>
      <c r="X50" s="541" t="s">
        <v>185</v>
      </c>
      <c r="Y50" s="565"/>
      <c r="Z50" s="562"/>
      <c r="AA50" s="466">
        <f t="shared" ref="AA50:AA57" si="4">+AA49+1</f>
        <v>30</v>
      </c>
    </row>
    <row r="51" spans="1:27" x14ac:dyDescent="0.25">
      <c r="A51" s="139" t="str">
        <f t="shared" ca="1" si="3"/>
        <v>KW8 / 31</v>
      </c>
      <c r="B51" s="136" t="str">
        <f ca="1">OFFSET(Sprachen!A405,0,'Allg. Informationen'!$B$4-1,1,1)</f>
        <v>mittlere mechanische Bruttoleistung</v>
      </c>
      <c r="C51" s="100" t="s">
        <v>6</v>
      </c>
      <c r="D51" s="646">
        <f>SUMIF($H$50:$Q$50,"Ja",H51:Q51)+SUMIF($H$50:$Q$50,"Oui",H51:Q51)+SUMIF($H$50:$Q$50,"Si",H51:Q51)</f>
        <v>0</v>
      </c>
      <c r="E51" s="351"/>
      <c r="F51" s="351"/>
      <c r="G51" s="351"/>
      <c r="H51" s="566"/>
      <c r="I51" s="566"/>
      <c r="J51" s="566"/>
      <c r="K51" s="566"/>
      <c r="L51" s="566"/>
      <c r="M51" s="566"/>
      <c r="N51" s="566"/>
      <c r="O51" s="566"/>
      <c r="P51" s="566"/>
      <c r="Q51" s="566"/>
      <c r="R51" s="859"/>
      <c r="S51" s="860"/>
      <c r="T51" s="828"/>
      <c r="U51" s="829"/>
      <c r="V51" s="541"/>
      <c r="W51" s="297"/>
      <c r="X51" s="541" t="s">
        <v>185</v>
      </c>
      <c r="Y51" s="565" t="s">
        <v>185</v>
      </c>
      <c r="Z51" s="562"/>
      <c r="AA51" s="466">
        <f t="shared" si="4"/>
        <v>31</v>
      </c>
    </row>
    <row r="52" spans="1:27" x14ac:dyDescent="0.25">
      <c r="A52" s="139" t="str">
        <f t="shared" ca="1" si="3"/>
        <v>KW8 / 32</v>
      </c>
      <c r="B52" s="136" t="str">
        <f ca="1">OFFSET(Sprachen!A406,0,'Allg. Informationen'!$B$4-1,1,1)</f>
        <v>Installierte Turbinenleistung</v>
      </c>
      <c r="C52" s="100" t="s">
        <v>6</v>
      </c>
      <c r="D52" s="646">
        <f>SUMIF($H$50:$Q$50,"Ja",H52:Q52)+SUMIF($H$50:$Q$50,"Oui",H52:Q52)+SUMIF($H$50:$Q$50,"Si",H52:Q52)</f>
        <v>0</v>
      </c>
      <c r="E52" s="351"/>
      <c r="F52" s="351"/>
      <c r="G52" s="351"/>
      <c r="H52" s="566"/>
      <c r="I52" s="566"/>
      <c r="J52" s="566"/>
      <c r="K52" s="566"/>
      <c r="L52" s="566"/>
      <c r="M52" s="566"/>
      <c r="N52" s="566"/>
      <c r="O52" s="566"/>
      <c r="P52" s="566"/>
      <c r="Q52" s="566"/>
      <c r="R52" s="859"/>
      <c r="S52" s="860"/>
      <c r="T52" s="828"/>
      <c r="U52" s="829"/>
      <c r="V52" s="541"/>
      <c r="W52" s="297"/>
      <c r="X52" s="541" t="s">
        <v>185</v>
      </c>
      <c r="Y52" s="152"/>
      <c r="Z52" s="562"/>
      <c r="AA52" s="466">
        <f t="shared" si="4"/>
        <v>32</v>
      </c>
    </row>
    <row r="53" spans="1:27" x14ac:dyDescent="0.25">
      <c r="A53" s="139" t="str">
        <f t="shared" ca="1" si="3"/>
        <v>KW8 / 33</v>
      </c>
      <c r="B53" s="136" t="str">
        <f ca="1">OFFSET(Sprachen!A407,0,'Allg. Informationen'!$B$4-1,1,1)</f>
        <v>Max. mögliche Leistung ab Generator</v>
      </c>
      <c r="C53" s="100" t="s">
        <v>6</v>
      </c>
      <c r="D53" s="646">
        <f>SUMIF($H$50:$Q$50,"Ja",H53:Q53)+SUMIF($H$50:$Q$50,"Oui",H53:Q53)+SUMIF($H$50:$Q$50,"Si",H53:Q53)</f>
        <v>0</v>
      </c>
      <c r="E53" s="351"/>
      <c r="F53" s="351"/>
      <c r="G53" s="351"/>
      <c r="H53" s="566"/>
      <c r="I53" s="566"/>
      <c r="J53" s="566"/>
      <c r="K53" s="566"/>
      <c r="L53" s="566"/>
      <c r="M53" s="566"/>
      <c r="N53" s="566"/>
      <c r="O53" s="566"/>
      <c r="P53" s="566"/>
      <c r="Q53" s="566"/>
      <c r="R53" s="859"/>
      <c r="S53" s="860"/>
      <c r="T53" s="828"/>
      <c r="U53" s="829"/>
      <c r="V53" s="541"/>
      <c r="W53" s="297"/>
      <c r="X53" s="541" t="s">
        <v>185</v>
      </c>
      <c r="Y53" s="152"/>
      <c r="Z53" s="562"/>
      <c r="AA53" s="466">
        <f t="shared" si="4"/>
        <v>33</v>
      </c>
    </row>
    <row r="54" spans="1:27" ht="31.5" customHeight="1" x14ac:dyDescent="0.25">
      <c r="A54" s="139" t="str">
        <f t="shared" ca="1" si="3"/>
        <v>KW8 / 34</v>
      </c>
      <c r="B54" s="136" t="str">
        <f ca="1">OFFSET(Sprachen!A408,0,'Allg. Informationen'!$B$4-1,1,1)</f>
        <v>Nettoproduktion alle Zentralen</v>
      </c>
      <c r="C54" s="100" t="s">
        <v>8</v>
      </c>
      <c r="D54" s="647">
        <f ca="1">IFERROR(SUM(H54:Q54),"")</f>
        <v>0</v>
      </c>
      <c r="E54" s="358"/>
      <c r="F54" s="358"/>
      <c r="G54" s="358"/>
      <c r="H54" s="154">
        <f ca="1">IFERROR(IF($D$5="Nein/Non/No","-",VLOOKUP(H$47,E_prod_Eingabe!$A$21:$AA$30,HLOOKUP($A$2,E_prod_Eingabe!$C$5:$AS$6,2,FALSE)+2,FALSE)),"")</f>
        <v>0</v>
      </c>
      <c r="I54" s="154">
        <f ca="1">IFERROR(IF($D$5="Nein/Non/No","-",VLOOKUP(I$47,E_prod_Eingabe!$A$21:$AA$30,HLOOKUP($A$2,E_prod_Eingabe!$C$5:$AS$6,2,FALSE)+2,FALSE)),"")</f>
        <v>0</v>
      </c>
      <c r="J54" s="154">
        <f ca="1">IFERROR(IF($D$5="Nein/Non/No","-",VLOOKUP(J$47,E_prod_Eingabe!$A$21:$AA$30,HLOOKUP($A$2,E_prod_Eingabe!$C$5:$AS$6,2,FALSE)+2,FALSE)),"")</f>
        <v>0</v>
      </c>
      <c r="K54" s="154">
        <f ca="1">IFERROR(IF($D$5="Nein/Non/No","-",VLOOKUP(K$47,E_prod_Eingabe!$A$21:$AA$30,HLOOKUP($A$2,E_prod_Eingabe!$C$5:$AS$6,2,FALSE)+2,FALSE)),"")</f>
        <v>0</v>
      </c>
      <c r="L54" s="154">
        <f ca="1">IFERROR(IF($D$5="Nein/Non/No","-",VLOOKUP(L$47,E_prod_Eingabe!$A$21:$AA$30,HLOOKUP($A$2,E_prod_Eingabe!$C$5:$AS$6,2,FALSE)+2,FALSE)),"")</f>
        <v>0</v>
      </c>
      <c r="M54" s="154">
        <f ca="1">IFERROR(IF($D$5="Nein/Non/No","-",VLOOKUP(M$47,E_prod_Eingabe!$A$21:$AA$30,HLOOKUP($A$2,E_prod_Eingabe!$C$5:$AS$6,2,FALSE)+2,FALSE)),"")</f>
        <v>0</v>
      </c>
      <c r="N54" s="154">
        <f ca="1">IFERROR(IF($D$5="Nein/Non/No","-",VLOOKUP(N$47,E_prod_Eingabe!$A$21:$AA$30,HLOOKUP($A$2,E_prod_Eingabe!$C$5:$AS$6,2,FALSE)+2,FALSE)),"")</f>
        <v>0</v>
      </c>
      <c r="O54" s="154">
        <f ca="1">IFERROR(IF($D$5="Nein/Non/No","-",VLOOKUP(O$47,E_prod_Eingabe!$A$21:$AA$30,HLOOKUP($A$2,E_prod_Eingabe!$C$5:$AS$6,2,FALSE)+2,FALSE)),"")</f>
        <v>0</v>
      </c>
      <c r="P54" s="154">
        <f ca="1">IFERROR(IF($D$5="Nein/Non/No","-",VLOOKUP(P$47,E_prod_Eingabe!$A$21:$AA$30,HLOOKUP($A$2,E_prod_Eingabe!$C$5:$AS$6,2,FALSE)+2,FALSE)),"")</f>
        <v>0</v>
      </c>
      <c r="Q54" s="154">
        <f ca="1">IFERROR(IF($D$5="Nein/Non/No","-",VLOOKUP(Q$47,E_prod_Eingabe!$A$21:$AA$30,HLOOKUP($A$2,E_prod_Eingabe!$C$5:$AS$6,2,FALSE)+2,FALSE)),"")</f>
        <v>0</v>
      </c>
      <c r="R54" s="862" t="str">
        <f ca="1">OFFSET(Sprachen!A493,0,'Allg. Informationen'!$B$4-1,1,1)</f>
        <v>Nur hydraulisch verknüpfte und gemeinsam optimierte Anlagen werden berücksichtigt.</v>
      </c>
      <c r="S54" s="863"/>
      <c r="T54" s="861"/>
      <c r="U54" s="861"/>
      <c r="V54" s="567"/>
      <c r="W54" s="300"/>
      <c r="X54" s="567"/>
      <c r="Y54" s="400"/>
      <c r="Z54" s="562"/>
      <c r="AA54" s="466">
        <f t="shared" si="4"/>
        <v>34</v>
      </c>
    </row>
    <row r="55" spans="1:27" ht="31.5" customHeight="1" x14ac:dyDescent="0.25">
      <c r="A55" s="139" t="str">
        <f t="shared" ca="1" si="3"/>
        <v>KW8 / 35</v>
      </c>
      <c r="B55" s="136" t="str">
        <f ca="1">OFFSET(Sprachen!A409,0,'Allg. Informationen'!$B$4-1,1,1)</f>
        <v>Nettoproduktion hydraulisch verknüpfter und gemeinsam optimierter Anlagen</v>
      </c>
      <c r="C55" s="100" t="s">
        <v>8</v>
      </c>
      <c r="D55" s="647">
        <f>SUM(H55:Q55)</f>
        <v>0</v>
      </c>
      <c r="E55" s="358"/>
      <c r="F55" s="358"/>
      <c r="G55" s="358"/>
      <c r="H55" s="154">
        <f>+IF(H50="Ja",H54,0)+IF(H50="Oui",H54,0)+IF(H50="Si",H54,0)</f>
        <v>0</v>
      </c>
      <c r="I55" s="154">
        <f t="shared" ref="I55:Q55" si="5">+IF(I50="Ja",I54,0)+IF(I50="Oui",I54,0)+IF(I50="Si",I54,0)</f>
        <v>0</v>
      </c>
      <c r="J55" s="154">
        <f t="shared" si="5"/>
        <v>0</v>
      </c>
      <c r="K55" s="154">
        <f t="shared" si="5"/>
        <v>0</v>
      </c>
      <c r="L55" s="154">
        <f t="shared" si="5"/>
        <v>0</v>
      </c>
      <c r="M55" s="154">
        <f t="shared" si="5"/>
        <v>0</v>
      </c>
      <c r="N55" s="154">
        <f t="shared" si="5"/>
        <v>0</v>
      </c>
      <c r="O55" s="154">
        <f t="shared" si="5"/>
        <v>0</v>
      </c>
      <c r="P55" s="154">
        <f t="shared" si="5"/>
        <v>0</v>
      </c>
      <c r="Q55" s="154">
        <f t="shared" si="5"/>
        <v>0</v>
      </c>
      <c r="R55" s="864"/>
      <c r="S55" s="865"/>
      <c r="T55" s="861"/>
      <c r="U55" s="861"/>
      <c r="V55" s="567"/>
      <c r="W55" s="300"/>
      <c r="X55" s="567"/>
      <c r="Y55" s="400"/>
      <c r="Z55" s="562"/>
      <c r="AA55" s="466">
        <f t="shared" si="4"/>
        <v>35</v>
      </c>
    </row>
    <row r="56" spans="1:27" x14ac:dyDescent="0.25">
      <c r="A56" s="139" t="str">
        <f t="shared" ca="1" si="3"/>
        <v>KW8 / 36</v>
      </c>
      <c r="B56" s="136" t="str">
        <f ca="1">OFFSET(Sprachen!A410,0,'Allg. Informationen'!$B$4-1,1,1)</f>
        <v>Bezug EV/KEV</v>
      </c>
      <c r="C56" s="100" t="str">
        <f ca="1">OFFSET(Sprachen!A404,0,'Allg. Informationen'!$B$4-1,1,1)</f>
        <v>[Ja/Nein]</v>
      </c>
      <c r="D56" s="648">
        <f>IF(COUNTIF(H56:Q56,"Ja")&gt;0,COUNTIF(H56:Q56,"Ja"),0)</f>
        <v>0</v>
      </c>
      <c r="E56" s="359"/>
      <c r="F56" s="359"/>
      <c r="G56" s="359"/>
      <c r="H56" s="564"/>
      <c r="I56" s="564"/>
      <c r="J56" s="564"/>
      <c r="K56" s="564"/>
      <c r="L56" s="564"/>
      <c r="M56" s="564"/>
      <c r="N56" s="564"/>
      <c r="O56" s="564"/>
      <c r="P56" s="564"/>
      <c r="Q56" s="564"/>
      <c r="R56" s="824"/>
      <c r="S56" s="825"/>
      <c r="T56" s="828"/>
      <c r="U56" s="829"/>
      <c r="V56" s="541"/>
      <c r="W56" s="297"/>
      <c r="X56" s="541" t="s">
        <v>185</v>
      </c>
      <c r="Y56" s="565" t="s">
        <v>185</v>
      </c>
      <c r="Z56" s="562"/>
      <c r="AA56" s="466">
        <f t="shared" si="4"/>
        <v>36</v>
      </c>
    </row>
    <row r="57" spans="1:27" x14ac:dyDescent="0.25">
      <c r="A57" s="139" t="str">
        <f t="shared" ca="1" si="3"/>
        <v>KW8 / 37</v>
      </c>
      <c r="B57" s="136" t="str">
        <f ca="1">OFFSET(Sprachen!A411,0,'Allg. Informationen'!$B$4-1,1,1)</f>
        <v>Erlös EV/KEV Jahr</v>
      </c>
      <c r="C57" s="100" t="s">
        <v>24</v>
      </c>
      <c r="D57" s="649">
        <f>SUMIF(H50:Q50,"Ja",H57:Q57)+SUMIF(H50:Q50,"Oui",H57:Q57)+SUMIF(H50:Q50,"Si",H57:Q57)</f>
        <v>0</v>
      </c>
      <c r="E57" s="360"/>
      <c r="F57" s="360"/>
      <c r="G57" s="360"/>
      <c r="H57" s="207"/>
      <c r="I57" s="207"/>
      <c r="J57" s="207"/>
      <c r="K57" s="207"/>
      <c r="L57" s="207"/>
      <c r="M57" s="207"/>
      <c r="N57" s="207"/>
      <c r="O57" s="207"/>
      <c r="P57" s="207"/>
      <c r="Q57" s="207"/>
      <c r="R57" s="859"/>
      <c r="S57" s="860"/>
      <c r="T57" s="828"/>
      <c r="U57" s="829"/>
      <c r="V57" s="541"/>
      <c r="W57" s="297"/>
      <c r="X57" s="541" t="s">
        <v>185</v>
      </c>
      <c r="Y57" s="565" t="s">
        <v>185</v>
      </c>
      <c r="Z57" s="562"/>
      <c r="AA57" s="466">
        <f t="shared" si="4"/>
        <v>37</v>
      </c>
    </row>
    <row r="58" spans="1:27" ht="26.4" x14ac:dyDescent="0.25">
      <c r="A58" s="139" t="str">
        <f t="shared" ca="1" si="3"/>
        <v>KW8 / 39</v>
      </c>
      <c r="B58" s="136" t="str">
        <f ca="1">OFFSET(Sprachen!A412,0,'Allg. Informationen'!$B$4-1,1,1)</f>
        <v>Erlös aus Entschädigungen Sanierungen nach Gewässerschutzgesetz</v>
      </c>
      <c r="C58" s="157" t="s">
        <v>24</v>
      </c>
      <c r="D58" s="649">
        <f>SUMIF($H$50:$Q$50,"Ja",H58:Q58)+SUMIF($H$50:$Q$50,"Oui",H58:Q58)+SUMIF($H$50:$Q$50,"Si",H58:Q58)</f>
        <v>0</v>
      </c>
      <c r="E58" s="360"/>
      <c r="F58" s="360"/>
      <c r="G58" s="360"/>
      <c r="H58" s="207"/>
      <c r="I58" s="207"/>
      <c r="J58" s="207"/>
      <c r="K58" s="207"/>
      <c r="L58" s="207"/>
      <c r="M58" s="207"/>
      <c r="N58" s="207"/>
      <c r="O58" s="207"/>
      <c r="P58" s="207"/>
      <c r="Q58" s="207"/>
      <c r="R58" s="813"/>
      <c r="S58" s="814"/>
      <c r="T58" s="828"/>
      <c r="U58" s="829"/>
      <c r="V58" s="541"/>
      <c r="W58" s="297"/>
      <c r="X58" s="541" t="s">
        <v>185</v>
      </c>
      <c r="Y58" s="565" t="s">
        <v>185</v>
      </c>
      <c r="Z58" s="562"/>
      <c r="AA58" s="466">
        <v>39</v>
      </c>
    </row>
    <row r="59" spans="1:27" ht="26.4" x14ac:dyDescent="0.25">
      <c r="A59" s="139" t="str">
        <f t="shared" ca="1" si="3"/>
        <v>KW8 / 41</v>
      </c>
      <c r="B59" s="136" t="str">
        <f ca="1">OFFSET(Sprachen!A413,0,'Allg. Informationen'!$B$4-1,1,1)</f>
        <v>Erlös aus weiterer Förderung der öffentlichen Hand</v>
      </c>
      <c r="C59" s="157" t="s">
        <v>24</v>
      </c>
      <c r="D59" s="649">
        <f>SUMIF(H50:Q50,"Ja",H59:Q59)+SUMIF(H50:Q50,"Qui",H59:Q59)+SUMIF(H50:Q50,"Si",H59:Q59)</f>
        <v>0</v>
      </c>
      <c r="E59" s="360"/>
      <c r="F59" s="360"/>
      <c r="G59" s="360"/>
      <c r="H59" s="207"/>
      <c r="I59" s="207"/>
      <c r="J59" s="207"/>
      <c r="K59" s="207"/>
      <c r="L59" s="207"/>
      <c r="M59" s="207"/>
      <c r="N59" s="207"/>
      <c r="O59" s="207"/>
      <c r="P59" s="207"/>
      <c r="Q59" s="207"/>
      <c r="R59" s="813"/>
      <c r="S59" s="814"/>
      <c r="T59" s="828"/>
      <c r="U59" s="829"/>
      <c r="V59" s="541"/>
      <c r="W59" s="297"/>
      <c r="X59" s="541" t="s">
        <v>185</v>
      </c>
      <c r="Y59" s="152"/>
      <c r="Z59" s="562"/>
      <c r="AA59" s="466">
        <v>41</v>
      </c>
    </row>
    <row r="60" spans="1:27" ht="15.6" x14ac:dyDescent="0.3">
      <c r="A60" s="146"/>
      <c r="B60" s="147"/>
      <c r="C60" s="147"/>
      <c r="D60" s="147"/>
      <c r="E60" s="147"/>
      <c r="F60" s="147"/>
      <c r="G60" s="147"/>
      <c r="H60" s="147"/>
      <c r="I60" s="147"/>
      <c r="J60" s="147"/>
      <c r="K60" s="147"/>
      <c r="L60" s="147"/>
      <c r="M60" s="147"/>
      <c r="N60" s="147"/>
      <c r="O60" s="147"/>
      <c r="P60" s="147"/>
      <c r="Q60" s="147"/>
      <c r="R60" s="147"/>
      <c r="S60" s="147"/>
      <c r="T60" s="147"/>
      <c r="U60" s="147"/>
      <c r="V60" s="147"/>
      <c r="W60" s="561"/>
      <c r="X60" s="147"/>
      <c r="Y60" s="147"/>
      <c r="Z60" s="562"/>
    </row>
    <row r="61" spans="1:27" ht="26.4" x14ac:dyDescent="0.25">
      <c r="A61" s="158" t="str">
        <f ca="1">OFFSET(Sprachen!A414,0,'Allg. Informationen'!$B$4-1,1,1)</f>
        <v>B. Angaben zu den Gestehungskosten</v>
      </c>
      <c r="B61" s="158"/>
      <c r="C61" s="159"/>
      <c r="D61" s="160"/>
      <c r="E61" s="361"/>
      <c r="F61" s="361"/>
      <c r="G61" s="361"/>
      <c r="H61" s="866" t="str">
        <f ca="1">R47</f>
        <v>Anmerkungen BFE</v>
      </c>
      <c r="I61" s="866"/>
      <c r="J61" s="866"/>
      <c r="K61" s="866"/>
      <c r="L61" s="866"/>
      <c r="M61" s="809" t="str">
        <f ca="1">T47</f>
        <v>Bemerkungen Gesuchsteller</v>
      </c>
      <c r="N61" s="810"/>
      <c r="O61" s="810"/>
      <c r="P61" s="810"/>
      <c r="Q61" s="810"/>
      <c r="R61" s="810"/>
      <c r="S61" s="810"/>
      <c r="T61" s="810"/>
      <c r="U61" s="811"/>
      <c r="V61" s="450" t="str">
        <f ca="1">V47</f>
        <v>Prüfung auf Plausibilität</v>
      </c>
      <c r="W61" s="450" t="str">
        <f t="shared" ref="W61:Y61" ca="1" si="6">W47</f>
        <v>Bemerkungen Plausibilität</v>
      </c>
      <c r="X61" s="450" t="str">
        <f t="shared" ca="1" si="6"/>
        <v>Materielle Prüfung</v>
      </c>
      <c r="Y61" s="450" t="str">
        <f t="shared" ca="1" si="6"/>
        <v>Bemerkungen Materielle Prüfung</v>
      </c>
    </row>
    <row r="62" spans="1:27" ht="27.75" customHeight="1" x14ac:dyDescent="0.25">
      <c r="A62" s="139"/>
      <c r="B62" s="161" t="str">
        <f ca="1">OFFSET(Sprachen!A415,0,'Allg. Informationen'!$B$4-1,1,1)</f>
        <v>B 1. Betriebserträge und -kosten</v>
      </c>
      <c r="C62" s="100"/>
      <c r="D62" s="100"/>
      <c r="E62" s="362"/>
      <c r="F62" s="362"/>
      <c r="G62" s="362"/>
      <c r="H62" s="808"/>
      <c r="I62" s="808"/>
      <c r="J62" s="808"/>
      <c r="K62" s="808"/>
      <c r="L62" s="808"/>
      <c r="M62" s="812"/>
      <c r="N62" s="812"/>
      <c r="O62" s="812"/>
      <c r="P62" s="812"/>
      <c r="Q62" s="812"/>
      <c r="R62" s="812"/>
      <c r="S62" s="812"/>
      <c r="T62" s="812"/>
      <c r="U62" s="812"/>
      <c r="V62" s="541"/>
      <c r="W62" s="297"/>
      <c r="X62" s="541" t="s">
        <v>185</v>
      </c>
      <c r="Y62" s="551" t="s">
        <v>185</v>
      </c>
    </row>
    <row r="63" spans="1:27" ht="26.4" x14ac:dyDescent="0.25">
      <c r="A63" s="139" t="str">
        <f t="shared" ref="A63:A72" ca="1" si="7">CONCATENATE($A$2," / ",AA63)</f>
        <v>KW8 / 42</v>
      </c>
      <c r="B63" s="136" t="str">
        <f ca="1">OFFSET(Sprachen!A416,0,'Allg. Informationen'!$B$4-1,1,1)</f>
        <v>Summe Förderungen/Vergütungen der öffentlichen Hand</v>
      </c>
      <c r="C63" s="100"/>
      <c r="D63" s="634">
        <f>D59+D57</f>
        <v>0</v>
      </c>
      <c r="E63" s="633"/>
      <c r="F63" s="633"/>
      <c r="G63" s="633"/>
      <c r="H63" s="815"/>
      <c r="I63" s="816"/>
      <c r="J63" s="816"/>
      <c r="K63" s="816"/>
      <c r="L63" s="817"/>
      <c r="M63" s="818"/>
      <c r="N63" s="819"/>
      <c r="O63" s="819"/>
      <c r="P63" s="819"/>
      <c r="Q63" s="819"/>
      <c r="R63" s="819"/>
      <c r="S63" s="819"/>
      <c r="T63" s="819"/>
      <c r="U63" s="820"/>
      <c r="V63" s="541"/>
      <c r="W63" s="297"/>
      <c r="X63" s="541" t="s">
        <v>185</v>
      </c>
      <c r="Y63" s="551" t="s">
        <v>185</v>
      </c>
      <c r="AA63" s="466">
        <v>42</v>
      </c>
    </row>
    <row r="64" spans="1:27" ht="33" customHeight="1" x14ac:dyDescent="0.25">
      <c r="A64" s="139" t="str">
        <f t="shared" ca="1" si="7"/>
        <v>KW8 / 43</v>
      </c>
      <c r="B64" s="136" t="str">
        <f ca="1">OFFSET(Sprachen!A417,0,'Allg. Informationen'!$B$4-1,1,1)</f>
        <v>Übriger Betriebsertrag (ohne Förderungen)</v>
      </c>
      <c r="C64" s="673" t="s">
        <v>24</v>
      </c>
      <c r="D64" s="196"/>
      <c r="E64" s="363"/>
      <c r="F64" s="363"/>
      <c r="G64" s="363"/>
      <c r="H64" s="893" t="str">
        <f ca="1">CONCATENATE(OFFSET(Sprachen!A495,0,'Allg. Informationen'!$B$4-1,1,1)," 5.",A2,".7")</f>
        <v>Gemäss Richtlinie des BFE zu anrechenbaren Betriebs- und Kapitalkosten. Bei abweichenden Angaben zum Geschäftsbericht ist das folgende Anhangsformular auszufüllen: 5.KW8.7</v>
      </c>
      <c r="I64" s="894"/>
      <c r="J64" s="894"/>
      <c r="K64" s="894"/>
      <c r="L64" s="895"/>
      <c r="M64" s="812"/>
      <c r="N64" s="812"/>
      <c r="O64" s="812"/>
      <c r="P64" s="812"/>
      <c r="Q64" s="812"/>
      <c r="R64" s="812"/>
      <c r="S64" s="812"/>
      <c r="T64" s="812"/>
      <c r="U64" s="812"/>
      <c r="V64" s="541"/>
      <c r="W64" s="297"/>
      <c r="X64" s="541" t="s">
        <v>185</v>
      </c>
      <c r="Y64" s="551" t="s">
        <v>185</v>
      </c>
      <c r="AA64" s="466">
        <v>43</v>
      </c>
    </row>
    <row r="65" spans="1:27" x14ac:dyDescent="0.25">
      <c r="A65" s="139" t="str">
        <f t="shared" ca="1" si="7"/>
        <v>KW8 / 44</v>
      </c>
      <c r="B65" s="136" t="str">
        <f ca="1">OFFSET(Sprachen!A418,0,'Allg. Informationen'!$B$4-1,1,1)</f>
        <v>Aktivierte Eigenleistungen</v>
      </c>
      <c r="C65" s="673" t="s">
        <v>24</v>
      </c>
      <c r="D65" s="196"/>
      <c r="E65" s="364"/>
      <c r="F65" s="364"/>
      <c r="G65" s="364"/>
      <c r="H65" s="893"/>
      <c r="I65" s="894"/>
      <c r="J65" s="894"/>
      <c r="K65" s="894"/>
      <c r="L65" s="895"/>
      <c r="M65" s="812"/>
      <c r="N65" s="812"/>
      <c r="O65" s="812"/>
      <c r="P65" s="812"/>
      <c r="Q65" s="812"/>
      <c r="R65" s="812"/>
      <c r="S65" s="812"/>
      <c r="T65" s="812"/>
      <c r="U65" s="812"/>
      <c r="V65" s="541"/>
      <c r="W65" s="297"/>
      <c r="X65" s="541" t="s">
        <v>185</v>
      </c>
      <c r="Y65" s="551" t="s">
        <v>185</v>
      </c>
      <c r="AA65" s="466">
        <f t="shared" ref="AA65:AA72" si="8">AA64+1</f>
        <v>44</v>
      </c>
    </row>
    <row r="66" spans="1:27" x14ac:dyDescent="0.25">
      <c r="A66" s="139" t="str">
        <f t="shared" ca="1" si="7"/>
        <v>KW8 / 45</v>
      </c>
      <c r="B66" s="136" t="str">
        <f ca="1">OFFSET(Sprachen!A419,0,'Allg. Informationen'!$B$4-1,1,1)</f>
        <v>Pumpenergie</v>
      </c>
      <c r="C66" s="673" t="s">
        <v>8</v>
      </c>
      <c r="D66" s="644">
        <f ca="1">IFERROR(IF($D$5="Nein/Non/No","-",INDIRECT(CONCATENATE(E_prod_Eingabe!$A$2,"!")&amp;CONCATENATE(MID("CDEFGHIJKLMNOPQRSTUVWXYZ",HLOOKUP($A$2,E_prod_Eingabe!$C$5:$AS$6,2,FALSE),1),"55"))),"")</f>
        <v>0</v>
      </c>
      <c r="E66" s="353"/>
      <c r="F66" s="353"/>
      <c r="G66" s="353"/>
      <c r="H66" s="893"/>
      <c r="I66" s="894"/>
      <c r="J66" s="894"/>
      <c r="K66" s="894"/>
      <c r="L66" s="895"/>
      <c r="M66" s="812"/>
      <c r="N66" s="812"/>
      <c r="O66" s="812"/>
      <c r="P66" s="812"/>
      <c r="Q66" s="812"/>
      <c r="R66" s="812"/>
      <c r="S66" s="812"/>
      <c r="T66" s="812"/>
      <c r="U66" s="812"/>
      <c r="V66" s="541"/>
      <c r="W66" s="297"/>
      <c r="X66" s="541" t="s">
        <v>185</v>
      </c>
      <c r="Y66" s="551" t="s">
        <v>185</v>
      </c>
      <c r="AA66" s="466">
        <f t="shared" si="8"/>
        <v>45</v>
      </c>
    </row>
    <row r="67" spans="1:27" ht="26.4" x14ac:dyDescent="0.25">
      <c r="A67" s="139" t="str">
        <f t="shared" ca="1" si="7"/>
        <v>KW8 / 46</v>
      </c>
      <c r="B67" s="136" t="str">
        <f ca="1">OFFSET(Sprachen!A420,0,'Allg. Informationen'!$B$4-1,1,1)</f>
        <v>Spezif. Kosten Pumpenergie zu Marktpreisen</v>
      </c>
      <c r="C67" s="673" t="s">
        <v>39</v>
      </c>
      <c r="D67" s="645" t="str">
        <f ca="1">IFERROR(D68*100/(D66*1000000),"")</f>
        <v/>
      </c>
      <c r="E67" s="365"/>
      <c r="F67" s="365"/>
      <c r="G67" s="365"/>
      <c r="H67" s="893"/>
      <c r="I67" s="894"/>
      <c r="J67" s="894"/>
      <c r="K67" s="894"/>
      <c r="L67" s="895"/>
      <c r="M67" s="812"/>
      <c r="N67" s="812"/>
      <c r="O67" s="812"/>
      <c r="P67" s="812"/>
      <c r="Q67" s="812"/>
      <c r="R67" s="812"/>
      <c r="S67" s="812"/>
      <c r="T67" s="812"/>
      <c r="U67" s="812"/>
      <c r="V67" s="541"/>
      <c r="W67" s="297"/>
      <c r="X67" s="541" t="s">
        <v>185</v>
      </c>
      <c r="Y67" s="551" t="s">
        <v>185</v>
      </c>
      <c r="AA67" s="466">
        <f t="shared" si="8"/>
        <v>46</v>
      </c>
    </row>
    <row r="68" spans="1:27" ht="26.4" x14ac:dyDescent="0.25">
      <c r="A68" s="139" t="str">
        <f t="shared" ca="1" si="7"/>
        <v>KW8 / 47</v>
      </c>
      <c r="B68" s="136" t="str">
        <f ca="1">OFFSET(Sprachen!A421,0,'Allg. Informationen'!$B$4-1,1,1)</f>
        <v>Pumpenergie zu Marktpreisen</v>
      </c>
      <c r="C68" s="673" t="s">
        <v>24</v>
      </c>
      <c r="D68" s="644">
        <f ca="1">IFERROR(IF($D$5="Nein/Non/No","-",INDIRECT(CONCATENATE(E_prod_Eingabe!$A$2,"!")&amp;CONCATENATE(MID("CDEFGHIJKLMNOPQRSTUVWXYZ",HLOOKUP($A$2,E_prod_Eingabe!$C$5:$AS$6,2,FALSE),1),"67"))),"")</f>
        <v>0</v>
      </c>
      <c r="E68" s="366"/>
      <c r="F68" s="366"/>
      <c r="G68" s="366"/>
      <c r="H68" s="893"/>
      <c r="I68" s="894"/>
      <c r="J68" s="894"/>
      <c r="K68" s="894"/>
      <c r="L68" s="895"/>
      <c r="M68" s="812"/>
      <c r="N68" s="812"/>
      <c r="O68" s="812"/>
      <c r="P68" s="812"/>
      <c r="Q68" s="812"/>
      <c r="R68" s="812"/>
      <c r="S68" s="812"/>
      <c r="T68" s="812"/>
      <c r="U68" s="812"/>
      <c r="V68" s="541"/>
      <c r="W68" s="297"/>
      <c r="X68" s="541" t="s">
        <v>185</v>
      </c>
      <c r="Y68" s="551" t="s">
        <v>185</v>
      </c>
      <c r="AA68" s="466">
        <f t="shared" si="8"/>
        <v>47</v>
      </c>
    </row>
    <row r="69" spans="1:27" x14ac:dyDescent="0.25">
      <c r="A69" s="139" t="str">
        <f t="shared" ca="1" si="7"/>
        <v>KW8 / 48</v>
      </c>
      <c r="B69" s="136" t="str">
        <f ca="1">OFFSET(Sprachen!A422,0,'Allg. Informationen'!$B$4-1,1,1)</f>
        <v>Energieaufwand</v>
      </c>
      <c r="C69" s="673" t="s">
        <v>24</v>
      </c>
      <c r="D69" s="196"/>
      <c r="E69" s="364"/>
      <c r="F69" s="364"/>
      <c r="G69" s="364"/>
      <c r="H69" s="893"/>
      <c r="I69" s="894"/>
      <c r="J69" s="894"/>
      <c r="K69" s="894"/>
      <c r="L69" s="895"/>
      <c r="M69" s="812"/>
      <c r="N69" s="812"/>
      <c r="O69" s="812"/>
      <c r="P69" s="812"/>
      <c r="Q69" s="812"/>
      <c r="R69" s="812"/>
      <c r="S69" s="812"/>
      <c r="T69" s="812"/>
      <c r="U69" s="812"/>
      <c r="V69" s="541"/>
      <c r="W69" s="297"/>
      <c r="X69" s="541" t="s">
        <v>185</v>
      </c>
      <c r="Y69" s="551" t="s">
        <v>185</v>
      </c>
      <c r="AA69" s="466">
        <f t="shared" si="8"/>
        <v>48</v>
      </c>
    </row>
    <row r="70" spans="1:27" x14ac:dyDescent="0.25">
      <c r="A70" s="139" t="str">
        <f t="shared" ca="1" si="7"/>
        <v>KW8 / 49</v>
      </c>
      <c r="B70" s="136" t="str">
        <f ca="1">OFFSET(Sprachen!A423,0,'Allg. Informationen'!$B$4-1,1,1)</f>
        <v>Netznutzungsaufwand</v>
      </c>
      <c r="C70" s="673" t="s">
        <v>24</v>
      </c>
      <c r="D70" s="196"/>
      <c r="E70" s="364"/>
      <c r="F70" s="364"/>
      <c r="G70" s="364"/>
      <c r="H70" s="893"/>
      <c r="I70" s="894"/>
      <c r="J70" s="894"/>
      <c r="K70" s="894"/>
      <c r="L70" s="895"/>
      <c r="M70" s="812"/>
      <c r="N70" s="812"/>
      <c r="O70" s="812"/>
      <c r="P70" s="812"/>
      <c r="Q70" s="812"/>
      <c r="R70" s="812"/>
      <c r="S70" s="812"/>
      <c r="T70" s="812"/>
      <c r="U70" s="812"/>
      <c r="V70" s="541"/>
      <c r="W70" s="297"/>
      <c r="X70" s="541" t="s">
        <v>185</v>
      </c>
      <c r="Y70" s="551" t="s">
        <v>185</v>
      </c>
      <c r="AA70" s="466">
        <f t="shared" si="8"/>
        <v>49</v>
      </c>
    </row>
    <row r="71" spans="1:27" x14ac:dyDescent="0.25">
      <c r="A71" s="139" t="str">
        <f t="shared" ca="1" si="7"/>
        <v>KW8 / 50</v>
      </c>
      <c r="B71" s="136" t="str">
        <f ca="1">OFFSET(Sprachen!A424,0,'Allg. Informationen'!$B$4-1,1,1)</f>
        <v>Material und Fremdleistungen</v>
      </c>
      <c r="C71" s="673" t="s">
        <v>24</v>
      </c>
      <c r="D71" s="196"/>
      <c r="E71" s="364"/>
      <c r="F71" s="364"/>
      <c r="G71" s="364"/>
      <c r="H71" s="893"/>
      <c r="I71" s="894"/>
      <c r="J71" s="894"/>
      <c r="K71" s="894"/>
      <c r="L71" s="895"/>
      <c r="M71" s="812"/>
      <c r="N71" s="812"/>
      <c r="O71" s="812"/>
      <c r="P71" s="812"/>
      <c r="Q71" s="812"/>
      <c r="R71" s="812"/>
      <c r="S71" s="812"/>
      <c r="T71" s="812"/>
      <c r="U71" s="812"/>
      <c r="V71" s="541"/>
      <c r="W71" s="297"/>
      <c r="X71" s="541" t="s">
        <v>185</v>
      </c>
      <c r="Y71" s="551" t="s">
        <v>185</v>
      </c>
      <c r="AA71" s="466">
        <f t="shared" si="8"/>
        <v>50</v>
      </c>
    </row>
    <row r="72" spans="1:27" x14ac:dyDescent="0.25">
      <c r="A72" s="139" t="str">
        <f t="shared" ca="1" si="7"/>
        <v>KW8 / 51</v>
      </c>
      <c r="B72" s="136" t="str">
        <f ca="1">OFFSET(Sprachen!A425,0,'Allg. Informationen'!$B$4-1,1,1)</f>
        <v>Personalaufwand</v>
      </c>
      <c r="C72" s="673" t="s">
        <v>24</v>
      </c>
      <c r="D72" s="196"/>
      <c r="E72" s="367"/>
      <c r="F72" s="367"/>
      <c r="G72" s="367"/>
      <c r="H72" s="893"/>
      <c r="I72" s="894"/>
      <c r="J72" s="894"/>
      <c r="K72" s="894"/>
      <c r="L72" s="895"/>
      <c r="M72" s="812"/>
      <c r="N72" s="812"/>
      <c r="O72" s="812"/>
      <c r="P72" s="812"/>
      <c r="Q72" s="812"/>
      <c r="R72" s="812"/>
      <c r="S72" s="812"/>
      <c r="T72" s="812"/>
      <c r="U72" s="812"/>
      <c r="V72" s="541"/>
      <c r="W72" s="297"/>
      <c r="X72" s="541" t="s">
        <v>185</v>
      </c>
      <c r="Y72" s="551" t="s">
        <v>185</v>
      </c>
      <c r="AA72" s="466">
        <f t="shared" si="8"/>
        <v>51</v>
      </c>
    </row>
    <row r="73" spans="1:27" x14ac:dyDescent="0.25">
      <c r="A73" s="139" t="str">
        <f ca="1">CONCATENATE($A$2," / ",AA73)</f>
        <v>KW8 / 52</v>
      </c>
      <c r="B73" s="136" t="str">
        <f ca="1">OFFSET(Sprachen!A426,0,'Allg. Informationen'!$B$4-1,1,1)</f>
        <v>übriger Betriebsaufwand (inkl. HKN)</v>
      </c>
      <c r="C73" s="673" t="s">
        <v>24</v>
      </c>
      <c r="D73" s="196"/>
      <c r="E73" s="368"/>
      <c r="F73" s="368"/>
      <c r="G73" s="368"/>
      <c r="H73" s="896"/>
      <c r="I73" s="897"/>
      <c r="J73" s="897"/>
      <c r="K73" s="897"/>
      <c r="L73" s="898"/>
      <c r="M73" s="812"/>
      <c r="N73" s="812"/>
      <c r="O73" s="812"/>
      <c r="P73" s="812"/>
      <c r="Q73" s="812"/>
      <c r="R73" s="812"/>
      <c r="S73" s="812"/>
      <c r="T73" s="812"/>
      <c r="U73" s="812"/>
      <c r="V73" s="541"/>
      <c r="W73" s="297"/>
      <c r="X73" s="541" t="s">
        <v>185</v>
      </c>
      <c r="Y73" s="551" t="s">
        <v>185</v>
      </c>
      <c r="AA73" s="466">
        <f>AA72+1</f>
        <v>52</v>
      </c>
    </row>
    <row r="74" spans="1:27" x14ac:dyDescent="0.25">
      <c r="A74" s="139" t="str">
        <f ca="1">CONCATENATE($A$2," / ",AA74)</f>
        <v>KW8 / 54</v>
      </c>
      <c r="B74" s="136" t="str">
        <f ca="1">OFFSET(Sprachen!A427,0,'Allg. Informationen'!$B$4-1,1,1)</f>
        <v>Total Betriebskosten</v>
      </c>
      <c r="C74" s="673" t="s">
        <v>24</v>
      </c>
      <c r="D74" s="643">
        <f ca="1">SUM(D68:D73)-SUM(D63:G65)</f>
        <v>0</v>
      </c>
      <c r="E74" s="369"/>
      <c r="F74" s="369"/>
      <c r="G74" s="369"/>
      <c r="H74" s="853" t="s">
        <v>613</v>
      </c>
      <c r="I74" s="853"/>
      <c r="J74" s="853"/>
      <c r="K74" s="853"/>
      <c r="L74" s="854"/>
      <c r="M74" s="883"/>
      <c r="N74" s="883"/>
      <c r="O74" s="883"/>
      <c r="P74" s="883"/>
      <c r="Q74" s="883"/>
      <c r="R74" s="883"/>
      <c r="S74" s="883"/>
      <c r="T74" s="883"/>
      <c r="U74" s="883"/>
      <c r="V74" s="541"/>
      <c r="W74" s="297"/>
      <c r="X74" s="541" t="s">
        <v>185</v>
      </c>
      <c r="Y74" s="551" t="s">
        <v>442</v>
      </c>
      <c r="AA74" s="568">
        <f>AA73+2</f>
        <v>54</v>
      </c>
    </row>
    <row r="75" spans="1:27" ht="15.6" x14ac:dyDescent="0.3">
      <c r="A75" s="146"/>
      <c r="B75" s="147"/>
      <c r="C75" s="147"/>
      <c r="D75" s="147"/>
      <c r="E75" s="147"/>
      <c r="F75" s="147"/>
      <c r="G75" s="147"/>
      <c r="H75" s="147"/>
      <c r="I75" s="147"/>
      <c r="J75" s="147"/>
      <c r="K75" s="147"/>
      <c r="L75" s="147"/>
      <c r="M75" s="147"/>
      <c r="N75" s="147"/>
      <c r="O75" s="147"/>
      <c r="P75" s="147"/>
      <c r="Q75" s="147"/>
      <c r="R75" s="147"/>
      <c r="S75" s="147"/>
      <c r="T75" s="147"/>
      <c r="U75" s="147"/>
      <c r="V75" s="147"/>
      <c r="W75" s="561"/>
      <c r="X75" s="147"/>
      <c r="Y75" s="147"/>
    </row>
    <row r="76" spans="1:27" ht="26.4" x14ac:dyDescent="0.25">
      <c r="A76" s="164"/>
      <c r="B76" s="165" t="str">
        <f ca="1">OFFSET(Sprachen!A428,0,'Allg. Informationen'!$B$4-1,1,1)</f>
        <v>B2. Kapitalkosten</v>
      </c>
      <c r="C76" s="159"/>
      <c r="D76" s="678">
        <v>2022</v>
      </c>
      <c r="E76" s="637"/>
      <c r="F76" s="637"/>
      <c r="G76" s="637"/>
      <c r="H76" s="678">
        <v>2022</v>
      </c>
      <c r="I76" s="678">
        <v>2021</v>
      </c>
      <c r="J76" s="678">
        <v>2020</v>
      </c>
      <c r="K76" s="678">
        <v>2019</v>
      </c>
      <c r="L76" s="838" t="str">
        <f ca="1">H61</f>
        <v>Anmerkungen BFE</v>
      </c>
      <c r="M76" s="839"/>
      <c r="N76" s="839"/>
      <c r="O76" s="839"/>
      <c r="P76" s="840"/>
      <c r="Q76" s="880" t="str">
        <f ca="1">M61</f>
        <v>Bemerkungen Gesuchsteller</v>
      </c>
      <c r="R76" s="881"/>
      <c r="S76" s="881"/>
      <c r="T76" s="881"/>
      <c r="U76" s="882"/>
      <c r="V76" s="450" t="str">
        <f ca="1">V61</f>
        <v>Prüfung auf Plausibilität</v>
      </c>
      <c r="W76" s="450" t="str">
        <f t="shared" ref="W76:Y76" ca="1" si="9">W61</f>
        <v>Bemerkungen Plausibilität</v>
      </c>
      <c r="X76" s="450" t="str">
        <f t="shared" ca="1" si="9"/>
        <v>Materielle Prüfung</v>
      </c>
      <c r="Y76" s="450" t="str">
        <f t="shared" ca="1" si="9"/>
        <v>Bemerkungen Materielle Prüfung</v>
      </c>
    </row>
    <row r="77" spans="1:27" ht="39" customHeight="1" x14ac:dyDescent="0.25">
      <c r="A77" s="139" t="str">
        <f t="shared" ref="A77:A87" ca="1" si="10">CONCATENATE($A$2," / ",AA77)</f>
        <v>KW8 / 55</v>
      </c>
      <c r="B77" s="136" t="str">
        <f ca="1">OFFSET(Sprachen!A429,0,'Allg. Informationen'!$B$4-1,1,1)</f>
        <v>Abschreibungsmethodik</v>
      </c>
      <c r="C77" s="100"/>
      <c r="D77" s="569"/>
      <c r="E77" s="570"/>
      <c r="F77" s="570"/>
      <c r="G77" s="570"/>
      <c r="H77" s="197"/>
      <c r="I77" s="197"/>
      <c r="J77" s="197"/>
      <c r="K77" s="197"/>
      <c r="L77" s="701" t="str">
        <f ca="1">CONCATENATE(OFFSET(Sprachen!A496,0,'Allg. Informationen'!$B$4-1,1,1)," 5.",$A$2,".7")</f>
        <v>Für alle Kostenarten jeweils positive Werte eingeben. Die Vorzeichen werden in der Summenformel korrigiert. Negative Werte bedeuten negative Erträge respektive negative Aufwände. Bei abweichenden Angaben zum Geschäftsbericht ist das folgende Anhangsformular  auszufüllen:  5.KW8.7</v>
      </c>
      <c r="M77" s="702"/>
      <c r="N77" s="702"/>
      <c r="O77" s="702"/>
      <c r="P77" s="703"/>
      <c r="Q77" s="812"/>
      <c r="R77" s="812"/>
      <c r="S77" s="812"/>
      <c r="T77" s="812"/>
      <c r="U77" s="812"/>
      <c r="V77" s="541"/>
      <c r="W77" s="297"/>
      <c r="X77" s="541" t="s">
        <v>185</v>
      </c>
      <c r="Y77" s="162"/>
      <c r="AA77" s="466">
        <f>AA74+1</f>
        <v>55</v>
      </c>
    </row>
    <row r="78" spans="1:27" ht="22.5" customHeight="1" x14ac:dyDescent="0.25">
      <c r="A78" s="139" t="str">
        <f t="shared" ca="1" si="10"/>
        <v>KW8 / 56</v>
      </c>
      <c r="B78" s="136" t="str">
        <f ca="1">OFFSET(Sprachen!A430,0,'Allg. Informationen'!$B$4-1,1,1)</f>
        <v>Ordentliche Abschreibungen</v>
      </c>
      <c r="C78" s="100" t="s">
        <v>24</v>
      </c>
      <c r="D78" s="198"/>
      <c r="E78" s="370"/>
      <c r="F78" s="370"/>
      <c r="G78" s="370"/>
      <c r="H78" s="198"/>
      <c r="I78" s="198"/>
      <c r="J78" s="198"/>
      <c r="K78" s="198"/>
      <c r="L78" s="704"/>
      <c r="M78" s="705"/>
      <c r="N78" s="705"/>
      <c r="O78" s="705"/>
      <c r="P78" s="706"/>
      <c r="Q78" s="812"/>
      <c r="R78" s="812"/>
      <c r="S78" s="812"/>
      <c r="T78" s="812"/>
      <c r="U78" s="812"/>
      <c r="V78" s="541"/>
      <c r="W78" s="297"/>
      <c r="X78" s="541" t="s">
        <v>185</v>
      </c>
      <c r="Y78" s="162"/>
      <c r="AA78" s="466">
        <f>AA77+1</f>
        <v>56</v>
      </c>
    </row>
    <row r="79" spans="1:27" ht="22.5" customHeight="1" x14ac:dyDescent="0.25">
      <c r="A79" s="139" t="str">
        <f t="shared" ca="1" si="10"/>
        <v>KW8 / 57</v>
      </c>
      <c r="B79" s="136" t="str">
        <f ca="1">OFFSET(Sprachen!A431,0,'Allg. Informationen'!$B$4-1,1,1)</f>
        <v>Ausserordentliche Abschreibungen</v>
      </c>
      <c r="C79" s="100" t="s">
        <v>24</v>
      </c>
      <c r="D79" s="196"/>
      <c r="E79" s="364"/>
      <c r="F79" s="364"/>
      <c r="G79" s="364"/>
      <c r="H79" s="199"/>
      <c r="I79" s="199"/>
      <c r="J79" s="199"/>
      <c r="K79" s="199"/>
      <c r="L79" s="704"/>
      <c r="M79" s="705"/>
      <c r="N79" s="705"/>
      <c r="O79" s="705"/>
      <c r="P79" s="706"/>
      <c r="Q79" s="812"/>
      <c r="R79" s="812"/>
      <c r="S79" s="812"/>
      <c r="T79" s="812"/>
      <c r="U79" s="812"/>
      <c r="V79" s="541"/>
      <c r="W79" s="297"/>
      <c r="X79" s="541" t="s">
        <v>185</v>
      </c>
      <c r="Y79" s="162"/>
      <c r="AA79" s="466">
        <f t="shared" ref="AA79:AA87" si="11">AA78+1</f>
        <v>57</v>
      </c>
    </row>
    <row r="80" spans="1:27" ht="26.4" x14ac:dyDescent="0.25">
      <c r="A80" s="139" t="str">
        <f t="shared" ca="1" si="10"/>
        <v>KW8 / 58</v>
      </c>
      <c r="B80" s="136" t="str">
        <f ca="1">OFFSET(Sprachen!A432,0,'Allg. Informationen'!$B$4-1,1,1)</f>
        <v>Anlagenrestwert per 30.09.2023 oder 31.12.2023</v>
      </c>
      <c r="C80" s="100" t="s">
        <v>24</v>
      </c>
      <c r="D80" s="196"/>
      <c r="E80" s="370"/>
      <c r="F80" s="370"/>
      <c r="G80" s="370"/>
      <c r="H80" s="166"/>
      <c r="I80" s="167"/>
      <c r="J80" s="571"/>
      <c r="K80" s="572"/>
      <c r="L80" s="853" t="s">
        <v>613</v>
      </c>
      <c r="M80" s="853"/>
      <c r="N80" s="853"/>
      <c r="O80" s="853"/>
      <c r="P80" s="854"/>
      <c r="Q80" s="812"/>
      <c r="R80" s="812"/>
      <c r="S80" s="812"/>
      <c r="T80" s="812"/>
      <c r="U80" s="812"/>
      <c r="V80" s="541"/>
      <c r="W80" s="297"/>
      <c r="X80" s="541" t="s">
        <v>185</v>
      </c>
      <c r="Y80" s="162"/>
      <c r="AA80" s="466">
        <f t="shared" si="11"/>
        <v>58</v>
      </c>
    </row>
    <row r="81" spans="1:27" ht="31.5" customHeight="1" x14ac:dyDescent="0.25">
      <c r="A81" s="139" t="str">
        <f t="shared" ca="1" si="10"/>
        <v>KW8 / 59</v>
      </c>
      <c r="B81" s="136" t="str">
        <f ca="1">OFFSET(Sprachen!A433,0,'Allg. Informationen'!$B$4-1,1,1)</f>
        <v>Restwert anrechenbare immaterielle Anlagen per 30.09.2023 oder 31.12.2023</v>
      </c>
      <c r="C81" s="100" t="s">
        <v>24</v>
      </c>
      <c r="D81" s="196"/>
      <c r="E81" s="370"/>
      <c r="F81" s="370"/>
      <c r="G81" s="370"/>
      <c r="H81" s="168"/>
      <c r="I81" s="169"/>
      <c r="J81" s="573"/>
      <c r="K81" s="574"/>
      <c r="L81" s="884" t="str">
        <f ca="1">OFFSET(Sprachen!A498,0,'Allg. Informationen'!$B$4-1,1,1)</f>
        <v>Restwert von Konzessionen dürfen berücksichtigt werden.</v>
      </c>
      <c r="M81" s="885"/>
      <c r="N81" s="885"/>
      <c r="O81" s="885"/>
      <c r="P81" s="885"/>
      <c r="Q81" s="812"/>
      <c r="R81" s="812"/>
      <c r="S81" s="812"/>
      <c r="T81" s="812"/>
      <c r="U81" s="812"/>
      <c r="V81" s="541"/>
      <c r="W81" s="297"/>
      <c r="X81" s="541" t="s">
        <v>185</v>
      </c>
      <c r="Y81" s="162"/>
      <c r="AA81" s="466">
        <f t="shared" si="11"/>
        <v>59</v>
      </c>
    </row>
    <row r="82" spans="1:27" ht="26.4" x14ac:dyDescent="0.25">
      <c r="A82" s="139" t="str">
        <f t="shared" ca="1" si="10"/>
        <v>KW8 / 60</v>
      </c>
      <c r="B82" s="136" t="str">
        <f ca="1">OFFSET(Sprachen!A434,0,'Allg. Informationen'!$B$4-1,1,1)</f>
        <v>Umlaufvermögen Kraftwerk</v>
      </c>
      <c r="C82" s="100" t="s">
        <v>24</v>
      </c>
      <c r="D82" s="196"/>
      <c r="E82" s="370"/>
      <c r="F82" s="370"/>
      <c r="G82" s="370"/>
      <c r="H82" s="170"/>
      <c r="I82" s="171"/>
      <c r="J82" s="575"/>
      <c r="K82" s="576"/>
      <c r="L82" s="855"/>
      <c r="M82" s="855"/>
      <c r="N82" s="855"/>
      <c r="O82" s="855"/>
      <c r="P82" s="856"/>
      <c r="Q82" s="812"/>
      <c r="R82" s="812"/>
      <c r="S82" s="812"/>
      <c r="T82" s="812"/>
      <c r="U82" s="812"/>
      <c r="V82" s="541"/>
      <c r="W82" s="297"/>
      <c r="X82" s="541" t="s">
        <v>185</v>
      </c>
      <c r="Y82" s="162"/>
      <c r="AA82" s="466">
        <f t="shared" si="11"/>
        <v>60</v>
      </c>
    </row>
    <row r="83" spans="1:27" ht="33" customHeight="1" x14ac:dyDescent="0.25">
      <c r="A83" s="139" t="str">
        <f t="shared" ca="1" si="10"/>
        <v>KW8 / 61</v>
      </c>
      <c r="B83" s="136" t="str">
        <f ca="1">OFFSET(Sprachen!A435,0,'Allg. Informationen'!$B$4-1,1,1)</f>
        <v>Kurzfristige Verbindlichkeiten Kraftwerk</v>
      </c>
      <c r="C83" s="100" t="s">
        <v>24</v>
      </c>
      <c r="D83" s="196"/>
      <c r="E83" s="370"/>
      <c r="F83" s="370"/>
      <c r="G83" s="370"/>
      <c r="H83" s="707" t="str">
        <f ca="1">OFFSET(Sprachen!A499,0,'Allg. Informationen'!$B$4-1,1,1)</f>
        <v>Anzugeben sind kurzfristige, nicht verzinsliche Darlehen. Kurzfristige verzinsliche Kapitalien (darunter auch langfrisitge Darlehen mit Fälligkeit unter 1 Jahr) müssen nicht angegeben werden. Siehe Richtlinie Punkt 3.2.2.</v>
      </c>
      <c r="I83" s="708"/>
      <c r="J83" s="708"/>
      <c r="K83" s="708"/>
      <c r="L83" s="708"/>
      <c r="M83" s="708"/>
      <c r="N83" s="708"/>
      <c r="O83" s="708"/>
      <c r="P83" s="709"/>
      <c r="Q83" s="812"/>
      <c r="R83" s="812"/>
      <c r="S83" s="812"/>
      <c r="T83" s="812"/>
      <c r="U83" s="812"/>
      <c r="V83" s="541"/>
      <c r="W83" s="297"/>
      <c r="X83" s="541" t="s">
        <v>185</v>
      </c>
      <c r="Y83" s="162"/>
      <c r="AA83" s="466">
        <f t="shared" si="11"/>
        <v>61</v>
      </c>
    </row>
    <row r="84" spans="1:27" ht="32.25" customHeight="1" x14ac:dyDescent="0.25">
      <c r="A84" s="139" t="str">
        <f t="shared" ca="1" si="10"/>
        <v>KW8 / 62</v>
      </c>
      <c r="B84" s="136" t="str">
        <f ca="1">OFFSET(Sprachen!A436,0,'Allg. Informationen'!$B$4-1,1,1)</f>
        <v>Nettoumlaufvermögen Kraftwerk</v>
      </c>
      <c r="C84" s="100" t="s">
        <v>24</v>
      </c>
      <c r="D84" s="642">
        <f>D82-D83</f>
        <v>0</v>
      </c>
      <c r="E84" s="360"/>
      <c r="F84" s="360"/>
      <c r="G84" s="360"/>
      <c r="H84" s="857" t="str">
        <f ca="1">OFFSET(Sprachen!A500,0,'Allg. Informationen'!$B$4-1,1,1)</f>
        <v>Gemäss der Richtlinie Punkt 3.2.2. ist das Nettoumlaufvermögen (Umlaufvermögen minus kurzfristiges, nicht verzinsliches Fremdkapital) für den Betrieb notwendig und kann im Gesuch berücksichtigt werden.</v>
      </c>
      <c r="I84" s="857"/>
      <c r="J84" s="857"/>
      <c r="K84" s="857"/>
      <c r="L84" s="857"/>
      <c r="M84" s="857"/>
      <c r="N84" s="857"/>
      <c r="O84" s="857"/>
      <c r="P84" s="857"/>
      <c r="Q84" s="812"/>
      <c r="R84" s="812"/>
      <c r="S84" s="812"/>
      <c r="T84" s="812"/>
      <c r="U84" s="812"/>
      <c r="V84" s="548"/>
      <c r="W84" s="300"/>
      <c r="X84" s="548"/>
      <c r="Y84" s="400"/>
      <c r="AA84" s="466">
        <f t="shared" si="11"/>
        <v>62</v>
      </c>
    </row>
    <row r="85" spans="1:27" x14ac:dyDescent="0.25">
      <c r="A85" s="139" t="str">
        <f t="shared" ca="1" si="10"/>
        <v>KW8 / 63</v>
      </c>
      <c r="B85" s="136" t="str">
        <f ca="1">OFFSET(Sprachen!A437,0,'Allg. Informationen'!$B$4-1,1,1)</f>
        <v>WACC</v>
      </c>
      <c r="C85" s="100" t="s">
        <v>4</v>
      </c>
      <c r="D85" s="172">
        <v>5.11E-2</v>
      </c>
      <c r="E85" s="371"/>
      <c r="F85" s="371"/>
      <c r="G85" s="371"/>
      <c r="H85" s="813"/>
      <c r="I85" s="878"/>
      <c r="J85" s="878"/>
      <c r="K85" s="878"/>
      <c r="L85" s="878"/>
      <c r="M85" s="878"/>
      <c r="N85" s="878"/>
      <c r="O85" s="878"/>
      <c r="P85" s="814"/>
      <c r="Q85" s="812"/>
      <c r="R85" s="812"/>
      <c r="S85" s="812"/>
      <c r="T85" s="812"/>
      <c r="U85" s="812"/>
      <c r="V85" s="548"/>
      <c r="W85" s="300"/>
      <c r="X85" s="548"/>
      <c r="Y85" s="400"/>
      <c r="AA85" s="466">
        <f t="shared" si="11"/>
        <v>63</v>
      </c>
    </row>
    <row r="86" spans="1:27" x14ac:dyDescent="0.25">
      <c r="A86" s="139" t="str">
        <f t="shared" ca="1" si="10"/>
        <v>KW8 / 64</v>
      </c>
      <c r="B86" s="136" t="str">
        <f ca="1">OFFSET(Sprachen!A438,0,'Allg. Informationen'!$B$4-1,1,1)</f>
        <v>Kalkulatorische Kapitalkosten</v>
      </c>
      <c r="C86" s="100" t="s">
        <v>24</v>
      </c>
      <c r="D86" s="642">
        <f>(D80+D81+D84)*D85</f>
        <v>0</v>
      </c>
      <c r="E86" s="360"/>
      <c r="F86" s="360"/>
      <c r="G86" s="360"/>
      <c r="H86" s="813"/>
      <c r="I86" s="878"/>
      <c r="J86" s="878"/>
      <c r="K86" s="878"/>
      <c r="L86" s="878"/>
      <c r="M86" s="878"/>
      <c r="N86" s="878"/>
      <c r="O86" s="878"/>
      <c r="P86" s="814"/>
      <c r="Q86" s="812"/>
      <c r="R86" s="812"/>
      <c r="S86" s="812"/>
      <c r="T86" s="812"/>
      <c r="U86" s="812"/>
      <c r="V86" s="548"/>
      <c r="W86" s="300"/>
      <c r="X86" s="548"/>
      <c r="Y86" s="400"/>
      <c r="AA86" s="466">
        <f t="shared" si="11"/>
        <v>64</v>
      </c>
    </row>
    <row r="87" spans="1:27" x14ac:dyDescent="0.25">
      <c r="A87" s="139" t="str">
        <f t="shared" ca="1" si="10"/>
        <v>KW8 / 65</v>
      </c>
      <c r="B87" s="136" t="str">
        <f ca="1">OFFSET(Sprachen!A439,0,'Allg. Informationen'!$B$4-1,1,1)</f>
        <v>Anrechenbare Kapitalkosten total</v>
      </c>
      <c r="C87" s="100" t="s">
        <v>24</v>
      </c>
      <c r="D87" s="642">
        <f>D86+D78</f>
        <v>0</v>
      </c>
      <c r="E87" s="360"/>
      <c r="F87" s="360"/>
      <c r="G87" s="360"/>
      <c r="H87" s="813"/>
      <c r="I87" s="878"/>
      <c r="J87" s="878"/>
      <c r="K87" s="878"/>
      <c r="L87" s="878"/>
      <c r="M87" s="878"/>
      <c r="N87" s="878"/>
      <c r="O87" s="878"/>
      <c r="P87" s="814"/>
      <c r="Q87" s="812"/>
      <c r="R87" s="812"/>
      <c r="S87" s="812"/>
      <c r="T87" s="812"/>
      <c r="U87" s="812"/>
      <c r="V87" s="541"/>
      <c r="W87" s="297"/>
      <c r="X87" s="541" t="s">
        <v>185</v>
      </c>
      <c r="Y87" s="551" t="s">
        <v>442</v>
      </c>
      <c r="AA87" s="466">
        <f t="shared" si="11"/>
        <v>65</v>
      </c>
    </row>
    <row r="88" spans="1:27" ht="15.6" x14ac:dyDescent="0.3">
      <c r="A88" s="146"/>
      <c r="B88" s="147"/>
      <c r="C88" s="147"/>
      <c r="D88" s="147"/>
      <c r="E88" s="147"/>
      <c r="F88" s="147"/>
      <c r="G88" s="147"/>
      <c r="H88" s="147"/>
      <c r="I88" s="147"/>
      <c r="J88" s="147"/>
      <c r="K88" s="147"/>
      <c r="L88" s="147"/>
      <c r="M88" s="147"/>
      <c r="N88" s="147"/>
      <c r="O88" s="147"/>
      <c r="P88" s="147"/>
      <c r="Q88" s="147"/>
      <c r="R88" s="147"/>
      <c r="S88" s="147"/>
      <c r="T88" s="147"/>
      <c r="U88" s="147"/>
      <c r="V88" s="147"/>
      <c r="W88" s="561"/>
      <c r="X88" s="147"/>
      <c r="Y88" s="147"/>
    </row>
    <row r="89" spans="1:27" ht="26.4" x14ac:dyDescent="0.25">
      <c r="A89" s="139"/>
      <c r="B89" s="148" t="str">
        <f ca="1">OFFSET(Sprachen!A440,0,'Allg. Informationen'!$B$4-1,1,1)</f>
        <v>B3. Abgaben und Steuern</v>
      </c>
      <c r="C89" s="100"/>
      <c r="D89" s="577"/>
      <c r="E89" s="372"/>
      <c r="F89" s="372"/>
      <c r="G89" s="372"/>
      <c r="H89" s="836" t="str">
        <f ca="1">L76</f>
        <v>Anmerkungen BFE</v>
      </c>
      <c r="I89" s="836"/>
      <c r="J89" s="836"/>
      <c r="K89" s="836"/>
      <c r="L89" s="836"/>
      <c r="M89" s="870" t="str">
        <f ca="1">Q76</f>
        <v>Bemerkungen Gesuchsteller</v>
      </c>
      <c r="N89" s="870"/>
      <c r="O89" s="870"/>
      <c r="P89" s="870"/>
      <c r="Q89" s="870"/>
      <c r="R89" s="870"/>
      <c r="S89" s="870"/>
      <c r="T89" s="870"/>
      <c r="U89" s="870"/>
      <c r="V89" s="450" t="str">
        <f ca="1">V76</f>
        <v>Prüfung auf Plausibilität</v>
      </c>
      <c r="W89" s="450" t="str">
        <f t="shared" ref="W89:Y89" ca="1" si="12">W76</f>
        <v>Bemerkungen Plausibilität</v>
      </c>
      <c r="X89" s="450" t="str">
        <f t="shared" ca="1" si="12"/>
        <v>Materielle Prüfung</v>
      </c>
      <c r="Y89" s="450" t="str">
        <f t="shared" ca="1" si="12"/>
        <v>Bemerkungen Materielle Prüfung</v>
      </c>
    </row>
    <row r="90" spans="1:27" ht="26.4" x14ac:dyDescent="0.25">
      <c r="A90" s="139" t="str">
        <f t="shared" ref="A90:A102" ca="1" si="13">CONCATENATE($A$2," / ",AA90)</f>
        <v>KW8 / 66</v>
      </c>
      <c r="B90" s="136" t="str">
        <f ca="1">OFFSET(Sprachen!A441,0,'Allg. Informationen'!$B$4-1,1,1)</f>
        <v>Entgangener Erlös für Gratis- und Vorzugsenergie</v>
      </c>
      <c r="C90" s="100" t="s">
        <v>24</v>
      </c>
      <c r="D90" s="196"/>
      <c r="E90" s="578"/>
      <c r="F90" s="578"/>
      <c r="G90" s="578"/>
      <c r="H90" s="869"/>
      <c r="I90" s="869"/>
      <c r="J90" s="869"/>
      <c r="K90" s="869"/>
      <c r="L90" s="869"/>
      <c r="M90" s="730"/>
      <c r="N90" s="730"/>
      <c r="O90" s="730"/>
      <c r="P90" s="730"/>
      <c r="Q90" s="730"/>
      <c r="R90" s="730"/>
      <c r="S90" s="730"/>
      <c r="T90" s="730"/>
      <c r="U90" s="730"/>
      <c r="V90" s="541"/>
      <c r="W90" s="297"/>
      <c r="X90" s="541" t="s">
        <v>185</v>
      </c>
      <c r="Y90" s="152"/>
      <c r="AA90" s="466">
        <f>AA87+1</f>
        <v>66</v>
      </c>
    </row>
    <row r="91" spans="1:27" ht="26.4" x14ac:dyDescent="0.25">
      <c r="A91" s="139" t="str">
        <f t="shared" ca="1" si="13"/>
        <v>KW8 / 67</v>
      </c>
      <c r="B91" s="136" t="str">
        <f ca="1">OFFSET(Sprachen!A442,0,'Allg. Informationen'!$B$4-1,1,1)</f>
        <v>Aufwand für Konzessionsleistungen</v>
      </c>
      <c r="C91" s="100" t="s">
        <v>24</v>
      </c>
      <c r="D91" s="196"/>
      <c r="E91" s="578"/>
      <c r="F91" s="578"/>
      <c r="G91" s="578"/>
      <c r="H91" s="869" t="str">
        <f ca="1">OFFSET(Sprachen!A501,0,'Allg. Informationen'!$B$4-1,1,1)</f>
        <v>Wird angerechnet.</v>
      </c>
      <c r="I91" s="869"/>
      <c r="J91" s="869"/>
      <c r="K91" s="869"/>
      <c r="L91" s="869"/>
      <c r="M91" s="730"/>
      <c r="N91" s="730"/>
      <c r="O91" s="730"/>
      <c r="P91" s="730"/>
      <c r="Q91" s="730"/>
      <c r="R91" s="730"/>
      <c r="S91" s="730"/>
      <c r="T91" s="730"/>
      <c r="U91" s="730"/>
      <c r="V91" s="541"/>
      <c r="W91" s="297"/>
      <c r="X91" s="541" t="s">
        <v>185</v>
      </c>
      <c r="Y91" s="152"/>
      <c r="AA91" s="466">
        <f t="shared" ref="AA91:AA99" si="14">AA90+1</f>
        <v>67</v>
      </c>
    </row>
    <row r="92" spans="1:27" ht="26.4" x14ac:dyDescent="0.25">
      <c r="A92" s="139" t="str">
        <f t="shared" ca="1" si="13"/>
        <v>KW8 / 68</v>
      </c>
      <c r="B92" s="136" t="str">
        <f ca="1">OFFSET(Sprachen!A443,0,'Allg. Informationen'!$B$4-1,1,1)</f>
        <v>Gewinnsteuer auf Stufe Partnerwerk</v>
      </c>
      <c r="C92" s="100" t="s">
        <v>24</v>
      </c>
      <c r="D92" s="196"/>
      <c r="E92" s="370"/>
      <c r="F92" s="370"/>
      <c r="G92" s="370"/>
      <c r="H92" s="869" t="str">
        <f ca="1">OFFSET(Sprachen!A502,0,'Allg. Informationen'!$B$4-1,1,1)</f>
        <v>Wird nicht angerechnet. Der Vollständigkeit halber aufgeführt.</v>
      </c>
      <c r="I92" s="869"/>
      <c r="J92" s="869"/>
      <c r="K92" s="869"/>
      <c r="L92" s="869"/>
      <c r="M92" s="730"/>
      <c r="N92" s="730"/>
      <c r="O92" s="730"/>
      <c r="P92" s="730"/>
      <c r="Q92" s="730"/>
      <c r="R92" s="730"/>
      <c r="S92" s="730"/>
      <c r="T92" s="730"/>
      <c r="U92" s="730"/>
      <c r="V92" s="541"/>
      <c r="W92" s="297"/>
      <c r="X92" s="541" t="s">
        <v>185</v>
      </c>
      <c r="Y92" s="152"/>
      <c r="AA92" s="466">
        <f t="shared" si="14"/>
        <v>68</v>
      </c>
    </row>
    <row r="93" spans="1:27" ht="49.5" customHeight="1" x14ac:dyDescent="0.25">
      <c r="A93" s="139" t="str">
        <f t="shared" ca="1" si="13"/>
        <v>KW8 / 69</v>
      </c>
      <c r="B93" s="136" t="str">
        <f ca="1">OFFSET(Sprachen!A444,0,'Allg. Informationen'!$B$4-1,1,1)</f>
        <v>anrechenbare Gewinnsteuer gemäss Art. 90 EnFV</v>
      </c>
      <c r="C93" s="100" t="s">
        <v>24</v>
      </c>
      <c r="D93" s="196"/>
      <c r="E93" s="578"/>
      <c r="F93" s="578"/>
      <c r="G93" s="578"/>
      <c r="H93" s="857" t="str">
        <f ca="1">OFFSET(Sprachen!A503,0,'Allg. Informationen'!$B$4-1,1,1)</f>
        <v>Falls Gewinnsteuer angerechnet werden soll, Begründung in Anhang darlegen, wieso trotz Differenz von Gestehungskosten und Marktpreisen ein effektiver Gewinn vorliegt.</v>
      </c>
      <c r="I93" s="857"/>
      <c r="J93" s="857"/>
      <c r="K93" s="857"/>
      <c r="L93" s="857"/>
      <c r="M93" s="730"/>
      <c r="N93" s="730"/>
      <c r="O93" s="730"/>
      <c r="P93" s="730"/>
      <c r="Q93" s="730"/>
      <c r="R93" s="730"/>
      <c r="S93" s="730"/>
      <c r="T93" s="730"/>
      <c r="U93" s="730"/>
      <c r="V93" s="541"/>
      <c r="W93" s="297"/>
      <c r="X93" s="541" t="s">
        <v>185</v>
      </c>
      <c r="Y93" s="152"/>
      <c r="AA93" s="466">
        <f t="shared" si="14"/>
        <v>69</v>
      </c>
    </row>
    <row r="94" spans="1:27" x14ac:dyDescent="0.25">
      <c r="A94" s="139" t="str">
        <f t="shared" ca="1" si="13"/>
        <v>KW8 / 70</v>
      </c>
      <c r="B94" s="136" t="str">
        <f ca="1">OFFSET(Sprachen!A445,0,'Allg. Informationen'!$B$4-1,1,1)</f>
        <v>Kapitalsteuern</v>
      </c>
      <c r="C94" s="100" t="s">
        <v>24</v>
      </c>
      <c r="D94" s="198"/>
      <c r="E94" s="370"/>
      <c r="F94" s="370"/>
      <c r="G94" s="370"/>
      <c r="H94" s="869"/>
      <c r="I94" s="869"/>
      <c r="J94" s="869"/>
      <c r="K94" s="869"/>
      <c r="L94" s="869"/>
      <c r="M94" s="730"/>
      <c r="N94" s="730"/>
      <c r="O94" s="730"/>
      <c r="P94" s="730"/>
      <c r="Q94" s="730"/>
      <c r="R94" s="730"/>
      <c r="S94" s="730"/>
      <c r="T94" s="730"/>
      <c r="U94" s="730"/>
      <c r="V94" s="541"/>
      <c r="W94" s="297"/>
      <c r="X94" s="541" t="s">
        <v>185</v>
      </c>
      <c r="Y94" s="152"/>
      <c r="AA94" s="466">
        <f t="shared" si="14"/>
        <v>70</v>
      </c>
    </row>
    <row r="95" spans="1:27" x14ac:dyDescent="0.25">
      <c r="A95" s="139" t="str">
        <f t="shared" ca="1" si="13"/>
        <v>KW8 / 71</v>
      </c>
      <c r="B95" s="136" t="str">
        <f ca="1">OFFSET(Sprachen!A446,0,'Allg. Informationen'!$B$4-1,1,1)</f>
        <v>weitere anrechenbare Steuern</v>
      </c>
      <c r="C95" s="100" t="s">
        <v>24</v>
      </c>
      <c r="D95" s="196"/>
      <c r="E95" s="578"/>
      <c r="F95" s="578"/>
      <c r="G95" s="578"/>
      <c r="H95" s="874" t="str">
        <f ca="1">OFFSET(Sprachen!A504,0,'Allg. Informationen'!$B$4-1,1,1)</f>
        <v>Liegenschaftssteuer. Sonstige Steuern.</v>
      </c>
      <c r="I95" s="874"/>
      <c r="J95" s="874"/>
      <c r="K95" s="874"/>
      <c r="L95" s="874"/>
      <c r="M95" s="730"/>
      <c r="N95" s="730"/>
      <c r="O95" s="730"/>
      <c r="P95" s="730"/>
      <c r="Q95" s="730"/>
      <c r="R95" s="730"/>
      <c r="S95" s="730"/>
      <c r="T95" s="730"/>
      <c r="U95" s="730"/>
      <c r="V95" s="541"/>
      <c r="W95" s="297"/>
      <c r="X95" s="541" t="s">
        <v>185</v>
      </c>
      <c r="Y95" s="152"/>
      <c r="AA95" s="466">
        <f t="shared" si="14"/>
        <v>71</v>
      </c>
    </row>
    <row r="96" spans="1:27" ht="26.4" x14ac:dyDescent="0.25">
      <c r="A96" s="139" t="str">
        <f t="shared" ca="1" si="13"/>
        <v>KW8 / 72</v>
      </c>
      <c r="B96" s="136" t="str">
        <f ca="1">OFFSET(Sprachen!A447,0,'Allg. Informationen'!$B$4-1,1,1)</f>
        <v>Wasserzinsen (inkl. Wasserwerksteuern und andere äquivalente Abgaben)</v>
      </c>
      <c r="C96" s="100" t="s">
        <v>24</v>
      </c>
      <c r="D96" s="196"/>
      <c r="E96" s="370"/>
      <c r="F96" s="370"/>
      <c r="G96" s="370"/>
      <c r="H96" s="869"/>
      <c r="I96" s="869"/>
      <c r="J96" s="869"/>
      <c r="K96" s="869"/>
      <c r="L96" s="869"/>
      <c r="M96" s="730"/>
      <c r="N96" s="730"/>
      <c r="O96" s="730"/>
      <c r="P96" s="730"/>
      <c r="Q96" s="730"/>
      <c r="R96" s="730"/>
      <c r="S96" s="730"/>
      <c r="T96" s="730"/>
      <c r="U96" s="730"/>
      <c r="V96" s="541"/>
      <c r="W96" s="297"/>
      <c r="X96" s="541" t="s">
        <v>185</v>
      </c>
      <c r="Y96" s="152"/>
      <c r="AA96" s="466">
        <f t="shared" si="14"/>
        <v>72</v>
      </c>
    </row>
    <row r="97" spans="1:27" x14ac:dyDescent="0.25">
      <c r="A97" s="139" t="str">
        <f t="shared" ca="1" si="13"/>
        <v>KW8 / 73</v>
      </c>
      <c r="B97" s="136" t="str">
        <f ca="1">OFFSET(Sprachen!A448,0,'Allg. Informationen'!$B$4-1,1,1)</f>
        <v>Abgaben und Steuern Total</v>
      </c>
      <c r="C97" s="100" t="s">
        <v>24</v>
      </c>
      <c r="D97" s="641">
        <f>D90+D91+D93+D94+D95+D96</f>
        <v>0</v>
      </c>
      <c r="E97" s="373"/>
      <c r="F97" s="373"/>
      <c r="G97" s="373"/>
      <c r="H97" s="906"/>
      <c r="I97" s="906"/>
      <c r="J97" s="906"/>
      <c r="K97" s="906"/>
      <c r="L97" s="906"/>
      <c r="M97" s="730"/>
      <c r="N97" s="730"/>
      <c r="O97" s="730"/>
      <c r="P97" s="730"/>
      <c r="Q97" s="730"/>
      <c r="R97" s="730"/>
      <c r="S97" s="730"/>
      <c r="T97" s="730"/>
      <c r="U97" s="730"/>
      <c r="V97" s="579"/>
      <c r="W97" s="580"/>
      <c r="X97" s="579"/>
      <c r="Y97" s="579"/>
      <c r="AA97" s="466">
        <f t="shared" si="14"/>
        <v>73</v>
      </c>
    </row>
    <row r="98" spans="1:27" x14ac:dyDescent="0.25">
      <c r="A98" s="139" t="str">
        <f t="shared" ca="1" si="13"/>
        <v>KW8 / 74</v>
      </c>
      <c r="B98" s="136" t="str">
        <f ca="1">OFFSET(Sprachen!A449,0,'Allg. Informationen'!$B$4-1,1,1)</f>
        <v>Jahresgewinn</v>
      </c>
      <c r="C98" s="100" t="s">
        <v>24</v>
      </c>
      <c r="D98" s="196"/>
      <c r="E98" s="581"/>
      <c r="F98" s="581"/>
      <c r="G98" s="581"/>
      <c r="H98" s="874" t="str">
        <f ca="1">OFFSET(Sprachen!A505,0,'Allg. Informationen'!$B$4-1,1,1)</f>
        <v>Wird nicht angerechnet. Der Vollständigkeit halber aufgeführt.</v>
      </c>
      <c r="I98" s="874"/>
      <c r="J98" s="874"/>
      <c r="K98" s="874"/>
      <c r="L98" s="874"/>
      <c r="M98" s="730"/>
      <c r="N98" s="730"/>
      <c r="O98" s="730"/>
      <c r="P98" s="730"/>
      <c r="Q98" s="730"/>
      <c r="R98" s="730"/>
      <c r="S98" s="730"/>
      <c r="T98" s="730"/>
      <c r="U98" s="730"/>
      <c r="V98" s="541"/>
      <c r="W98" s="297"/>
      <c r="X98" s="541" t="s">
        <v>185</v>
      </c>
      <c r="Y98" s="152"/>
      <c r="AA98" s="466">
        <f t="shared" si="14"/>
        <v>74</v>
      </c>
    </row>
    <row r="99" spans="1:27" x14ac:dyDescent="0.25">
      <c r="A99" s="139" t="str">
        <f t="shared" ca="1" si="13"/>
        <v>KW8 / 75</v>
      </c>
      <c r="B99" s="136" t="str">
        <f ca="1">OFFSET(Sprachen!A450,0,'Allg. Informationen'!$B$4-1,1,1)</f>
        <v>Anrechenbare Gestehungskosten total</v>
      </c>
      <c r="C99" s="100" t="s">
        <v>24</v>
      </c>
      <c r="D99" s="639">
        <f ca="1">D74+D87+D97</f>
        <v>0</v>
      </c>
      <c r="E99" s="374"/>
      <c r="F99" s="374"/>
      <c r="G99" s="374"/>
      <c r="H99" s="869"/>
      <c r="I99" s="869"/>
      <c r="J99" s="869"/>
      <c r="K99" s="869"/>
      <c r="L99" s="869"/>
      <c r="M99" s="730"/>
      <c r="N99" s="730"/>
      <c r="O99" s="730"/>
      <c r="P99" s="730"/>
      <c r="Q99" s="730"/>
      <c r="R99" s="730"/>
      <c r="S99" s="730"/>
      <c r="T99" s="730"/>
      <c r="U99" s="730"/>
      <c r="V99" s="579"/>
      <c r="W99" s="580"/>
      <c r="X99" s="579"/>
      <c r="Y99" s="579"/>
      <c r="AA99" s="466">
        <f t="shared" si="14"/>
        <v>75</v>
      </c>
    </row>
    <row r="100" spans="1:27" x14ac:dyDescent="0.25">
      <c r="A100" s="139" t="str">
        <f t="shared" ca="1" si="13"/>
        <v>KW8 / 76</v>
      </c>
      <c r="B100" s="136" t="str">
        <f ca="1">OFFSET(Sprachen!A451,0,'Allg. Informationen'!$B$4-1,1,1)</f>
        <v>Spezifische Gestehungskosten total</v>
      </c>
      <c r="C100" s="156" t="s">
        <v>39</v>
      </c>
      <c r="D100" s="640">
        <f ca="1">IFERROR(D99*100/(D36*1000000),0)</f>
        <v>0</v>
      </c>
      <c r="E100" s="375"/>
      <c r="F100" s="375"/>
      <c r="G100" s="375"/>
      <c r="H100" s="869"/>
      <c r="I100" s="869"/>
      <c r="J100" s="869"/>
      <c r="K100" s="869"/>
      <c r="L100" s="869"/>
      <c r="M100" s="730"/>
      <c r="N100" s="730"/>
      <c r="O100" s="730"/>
      <c r="P100" s="730"/>
      <c r="Q100" s="730"/>
      <c r="R100" s="730"/>
      <c r="S100" s="730"/>
      <c r="T100" s="730"/>
      <c r="U100" s="730"/>
      <c r="V100" s="541"/>
      <c r="W100" s="297"/>
      <c r="X100" s="541" t="s">
        <v>185</v>
      </c>
      <c r="Y100" s="551" t="s">
        <v>442</v>
      </c>
      <c r="AA100" s="466">
        <f>AA99+1</f>
        <v>76</v>
      </c>
    </row>
    <row r="101" spans="1:27" ht="15.75" hidden="1" customHeight="1" x14ac:dyDescent="0.25">
      <c r="A101" s="139" t="str">
        <f t="shared" ca="1" si="13"/>
        <v>KW8 / 76-G</v>
      </c>
      <c r="B101" s="136" t="str">
        <f ca="1">OFFSET(Sprachen!A452,0,'Allg. Informationen'!$B$4-1,1,1)</f>
        <v>Spezifische Gestehungskosten total</v>
      </c>
      <c r="C101" s="156" t="s">
        <v>39</v>
      </c>
      <c r="D101" s="435"/>
      <c r="E101" s="434"/>
      <c r="F101" s="434"/>
      <c r="G101" s="434"/>
      <c r="H101" s="869"/>
      <c r="I101" s="869"/>
      <c r="J101" s="869"/>
      <c r="K101" s="869"/>
      <c r="L101" s="869"/>
      <c r="M101" s="730"/>
      <c r="N101" s="730"/>
      <c r="O101" s="730"/>
      <c r="P101" s="730"/>
      <c r="Q101" s="730"/>
      <c r="R101" s="730"/>
      <c r="S101" s="730"/>
      <c r="T101" s="730"/>
      <c r="U101" s="730"/>
      <c r="V101" s="541"/>
      <c r="W101" s="582"/>
      <c r="X101" s="541"/>
      <c r="Y101" s="551"/>
      <c r="AA101" s="424" t="s">
        <v>545</v>
      </c>
    </row>
    <row r="102" spans="1:27" x14ac:dyDescent="0.25">
      <c r="A102" s="139" t="str">
        <f t="shared" ca="1" si="13"/>
        <v>KW8 / 77</v>
      </c>
      <c r="B102" s="136" t="str">
        <f ca="1">OFFSET(Sprachen!A453,0,'Allg. Informationen'!$B$4-1,1,1)</f>
        <v>Gestehungskosten Anteil Gesuchsteller</v>
      </c>
      <c r="C102" s="156" t="s">
        <v>24</v>
      </c>
      <c r="D102" s="174">
        <f ca="1">D99*D40</f>
        <v>0</v>
      </c>
      <c r="E102" s="376"/>
      <c r="F102" s="376"/>
      <c r="G102" s="376"/>
      <c r="H102" s="869"/>
      <c r="I102" s="869"/>
      <c r="J102" s="869"/>
      <c r="K102" s="869"/>
      <c r="L102" s="869"/>
      <c r="M102" s="730"/>
      <c r="N102" s="730"/>
      <c r="O102" s="730"/>
      <c r="P102" s="730"/>
      <c r="Q102" s="730"/>
      <c r="R102" s="730"/>
      <c r="S102" s="730"/>
      <c r="T102" s="730"/>
      <c r="U102" s="730"/>
      <c r="V102" s="548"/>
      <c r="W102" s="300"/>
      <c r="X102" s="548"/>
      <c r="Y102" s="548"/>
      <c r="AA102" s="466">
        <f>AA100+1</f>
        <v>77</v>
      </c>
    </row>
    <row r="103" spans="1:27" x14ac:dyDescent="0.25">
      <c r="A103" s="679"/>
      <c r="B103" s="583"/>
      <c r="C103" s="433"/>
      <c r="D103" s="466"/>
      <c r="E103" s="466"/>
      <c r="F103" s="466"/>
      <c r="G103" s="466"/>
      <c r="H103" s="466"/>
      <c r="I103" s="466"/>
    </row>
    <row r="104" spans="1:27" ht="15.6" x14ac:dyDescent="0.3">
      <c r="A104" s="181"/>
      <c r="B104" s="182"/>
      <c r="C104" s="182"/>
      <c r="D104" s="183"/>
      <c r="E104" s="175"/>
      <c r="F104" s="175"/>
      <c r="G104" s="175"/>
      <c r="H104" s="584"/>
      <c r="I104" s="584"/>
      <c r="J104" s="584"/>
      <c r="K104" s="584"/>
      <c r="L104" s="584"/>
      <c r="M104" s="584"/>
      <c r="N104" s="584"/>
      <c r="O104" s="584"/>
      <c r="P104" s="584"/>
      <c r="Q104" s="584"/>
      <c r="R104" s="584"/>
    </row>
    <row r="105" spans="1:27" ht="17.399999999999999" x14ac:dyDescent="0.25">
      <c r="A105" s="176" t="str">
        <f ca="1">OFFSET(Sprachen!A454,0,'Allg. Informationen'!$B$4-1,1,1)</f>
        <v>C. Angaben zu Erlösen</v>
      </c>
      <c r="B105" s="176"/>
      <c r="C105" s="100"/>
      <c r="D105" s="100"/>
      <c r="E105" s="356"/>
      <c r="F105" s="356"/>
      <c r="G105" s="356"/>
      <c r="H105" s="177"/>
      <c r="I105" s="177"/>
      <c r="J105" s="585"/>
      <c r="K105" s="584"/>
      <c r="L105" s="584"/>
      <c r="M105" s="586"/>
      <c r="N105" s="584"/>
      <c r="O105" s="584"/>
      <c r="P105" s="584"/>
      <c r="Q105" s="584"/>
      <c r="R105" s="584"/>
    </row>
    <row r="106" spans="1:27" x14ac:dyDescent="0.25">
      <c r="A106" s="139" t="str">
        <f ca="1">CONCATENATE($A$2," / ",AA106)</f>
        <v>KW8 / 78</v>
      </c>
      <c r="B106" s="100" t="str">
        <f ca="1">OFFSET(Sprachen!A467,0,'Allg. Informationen'!$B$4-1,1,1)</f>
        <v>Referenzmarkterlös  [CHF]</v>
      </c>
      <c r="C106" s="100" t="s">
        <v>24</v>
      </c>
      <c r="D106" s="389">
        <f ca="1">D124</f>
        <v>0</v>
      </c>
      <c r="E106" s="381"/>
      <c r="F106" s="381"/>
      <c r="G106" s="381"/>
      <c r="H106" s="13"/>
      <c r="M106" s="587"/>
      <c r="AA106" s="466">
        <f>AA102+1</f>
        <v>78</v>
      </c>
    </row>
    <row r="107" spans="1:27" x14ac:dyDescent="0.25">
      <c r="A107" s="139" t="str">
        <f ca="1">CONCATENATE($A$2," / ",AA107)</f>
        <v>KW8 / 79</v>
      </c>
      <c r="B107" s="100" t="str">
        <f ca="1">OFFSET(Sprachen!A456,0,'Allg. Informationen'!$B$4-1,1,1)</f>
        <v>Spezifischer Referenzmarkterlös</v>
      </c>
      <c r="C107" s="100" t="s">
        <v>39</v>
      </c>
      <c r="D107" s="390">
        <f ca="1">IFERROR(D124*100/(D36*10^6),0)</f>
        <v>0</v>
      </c>
      <c r="E107" s="382"/>
      <c r="F107" s="382"/>
      <c r="G107" s="382"/>
      <c r="AA107" s="466">
        <f>AA106+1</f>
        <v>79</v>
      </c>
    </row>
    <row r="108" spans="1:27" hidden="1" x14ac:dyDescent="0.25">
      <c r="A108" s="139" t="str">
        <f ca="1">CONCATENATE($A$2," / ",AA108)</f>
        <v>KW8 / 79-G</v>
      </c>
      <c r="B108" s="100" t="str">
        <f ca="1">OFFSET(Sprachen!A457,0,'Allg. Informationen'!$B$4-1,1,1)</f>
        <v>Spezifischer Referenzmarkterlös</v>
      </c>
      <c r="C108" s="100" t="s">
        <v>39</v>
      </c>
      <c r="D108" s="425"/>
      <c r="E108" s="382"/>
      <c r="F108" s="382"/>
      <c r="G108" s="382"/>
      <c r="AA108" s="424" t="s">
        <v>539</v>
      </c>
    </row>
    <row r="109" spans="1:27" x14ac:dyDescent="0.25">
      <c r="A109" s="139" t="str">
        <f ca="1">CONCATENATE($A$2," / ",AA109)</f>
        <v>KW8 / 80</v>
      </c>
      <c r="B109" s="100" t="str">
        <f ca="1">OFFSET(Sprachen!A458,0,'Allg. Informationen'!$B$4-1,1,1)</f>
        <v>Erlös Anteil Gesuchsteller</v>
      </c>
      <c r="C109" s="156" t="s">
        <v>24</v>
      </c>
      <c r="D109" s="389">
        <f ca="1">D106*D40</f>
        <v>0</v>
      </c>
      <c r="E109" s="382"/>
      <c r="F109" s="382"/>
      <c r="G109" s="382"/>
      <c r="AA109" s="466">
        <v>80</v>
      </c>
    </row>
    <row r="110" spans="1:27" ht="15.6" x14ac:dyDescent="0.3">
      <c r="A110" s="181"/>
      <c r="B110" s="182"/>
      <c r="C110" s="182"/>
      <c r="D110" s="183"/>
      <c r="E110" s="178"/>
      <c r="F110" s="178"/>
      <c r="G110" s="178"/>
      <c r="H110" s="179"/>
      <c r="I110" s="131"/>
      <c r="J110" s="131"/>
      <c r="K110" s="131"/>
      <c r="L110" s="131"/>
      <c r="M110" s="131"/>
      <c r="N110" s="131"/>
      <c r="O110" s="131"/>
      <c r="P110" s="131"/>
      <c r="Q110" s="131"/>
    </row>
    <row r="111" spans="1:27" ht="17.399999999999999" x14ac:dyDescent="0.25">
      <c r="A111" s="665" t="str">
        <f ca="1">OFFSET(Sprachen!A459,0,'Allg. Informationen'!$B$4-1,1,1)</f>
        <v>D. Angaben zu den ungedeckten Gestehungskosten</v>
      </c>
      <c r="C111" s="159"/>
      <c r="D111" s="666"/>
      <c r="E111" s="356"/>
      <c r="F111" s="356"/>
      <c r="G111" s="356"/>
    </row>
    <row r="112" spans="1:27" x14ac:dyDescent="0.25">
      <c r="A112" s="139" t="str">
        <f ca="1">CONCATENATE($A$2," / ",AA112)</f>
        <v>KW8 / 81</v>
      </c>
      <c r="B112" s="100" t="str">
        <f ca="1">OFFSET(Sprachen!A460,0,'Allg. Informationen'!$B$4-1,1,1)</f>
        <v>ungedeckte Gestehungskosten</v>
      </c>
      <c r="C112" s="100" t="s">
        <v>24</v>
      </c>
      <c r="D112" s="174">
        <f ca="1">D99-D106</f>
        <v>0</v>
      </c>
      <c r="E112" s="383"/>
      <c r="F112" s="383"/>
      <c r="G112" s="383"/>
      <c r="AA112" s="466">
        <f>AA109+1</f>
        <v>81</v>
      </c>
    </row>
    <row r="113" spans="1:27" x14ac:dyDescent="0.25">
      <c r="A113" s="139" t="str">
        <f ca="1">CONCATENATE($A$2," / ",AA113)</f>
        <v>KW8 / 82</v>
      </c>
      <c r="B113" s="100" t="str">
        <f ca="1">OFFSET(Sprachen!A461,0,'Allg. Informationen'!$B$4-1,1,1)</f>
        <v>Spezifische ungedeckte Gestehungskosten</v>
      </c>
      <c r="C113" s="100" t="s">
        <v>39</v>
      </c>
      <c r="D113" s="390">
        <f ca="1">D100-D107</f>
        <v>0</v>
      </c>
      <c r="E113" s="375"/>
      <c r="F113" s="375"/>
      <c r="G113" s="375"/>
      <c r="I113" s="180"/>
      <c r="AA113" s="466">
        <f>AA112+1</f>
        <v>82</v>
      </c>
    </row>
    <row r="114" spans="1:27" x14ac:dyDescent="0.25">
      <c r="A114" s="139" t="str">
        <f ca="1">CONCATENATE($A$2," / ",AA114)</f>
        <v>KW8 / 83</v>
      </c>
      <c r="B114" s="100" t="str">
        <f ca="1">OFFSET(Sprachen!A462,0,'Allg. Informationen'!$B$4-1,1,1)</f>
        <v>Spez. ungedeckte Gestehungskosten gekürzt</v>
      </c>
      <c r="C114" s="100" t="s">
        <v>39</v>
      </c>
      <c r="D114" s="390">
        <f ca="1">MIN(1,D113)</f>
        <v>0</v>
      </c>
      <c r="E114" s="375"/>
      <c r="F114" s="375"/>
      <c r="G114" s="375"/>
      <c r="I114" s="180"/>
      <c r="Q114" s="584"/>
      <c r="AA114" s="466">
        <f>AA113+1</f>
        <v>83</v>
      </c>
    </row>
    <row r="115" spans="1:27" ht="28.5" customHeight="1" x14ac:dyDescent="0.3">
      <c r="A115" s="139" t="str">
        <f ca="1">CONCATENATE($A$2," / ",AA115)</f>
        <v>KW8 / 84</v>
      </c>
      <c r="B115" s="136" t="str">
        <f ca="1">OFFSET(Sprachen!A463,0,'Allg. Informationen'!$B$4-1,1,1)</f>
        <v>ungedeckte Gestehungskosten Anteil Gesuchsteller</v>
      </c>
      <c r="C115" s="100" t="s">
        <v>24</v>
      </c>
      <c r="D115" s="173">
        <f ca="1">D102-D109</f>
        <v>0</v>
      </c>
      <c r="E115" s="374"/>
      <c r="F115" s="374"/>
      <c r="G115" s="374"/>
      <c r="H115" s="131"/>
      <c r="I115" s="131"/>
      <c r="J115" s="131"/>
      <c r="K115" s="131"/>
      <c r="L115" s="131"/>
      <c r="M115" s="131"/>
      <c r="N115" s="131"/>
      <c r="O115" s="131"/>
      <c r="P115" s="131"/>
      <c r="Q115" s="588"/>
      <c r="R115" s="131"/>
      <c r="S115" s="131"/>
      <c r="AA115" s="466">
        <f>AA114+1</f>
        <v>84</v>
      </c>
    </row>
    <row r="116" spans="1:27" ht="15.6" x14ac:dyDescent="0.3">
      <c r="A116" s="181"/>
      <c r="B116" s="182"/>
      <c r="C116" s="182"/>
      <c r="D116" s="182"/>
      <c r="E116" s="178"/>
      <c r="F116" s="178"/>
      <c r="G116" s="178"/>
      <c r="H116" s="182"/>
      <c r="I116" s="182"/>
      <c r="J116" s="182"/>
      <c r="K116" s="182"/>
      <c r="L116" s="182"/>
      <c r="M116" s="182"/>
      <c r="N116" s="182"/>
      <c r="O116" s="182"/>
      <c r="P116" s="182"/>
      <c r="Q116" s="183"/>
      <c r="R116" s="131"/>
      <c r="S116" s="131"/>
    </row>
    <row r="117" spans="1:27" ht="17.399999999999999" x14ac:dyDescent="0.3">
      <c r="A117" s="184" t="str">
        <f ca="1">OFFSET(Sprachen!A464,0,'Allg. Informationen'!$B$4-1,1,1)</f>
        <v>E. Referenzmarkterlös</v>
      </c>
      <c r="C117" s="589"/>
      <c r="D117" s="589"/>
      <c r="E117" s="590"/>
      <c r="F117" s="590"/>
      <c r="G117" s="590"/>
      <c r="H117" s="907" t="str">
        <f ca="1">H89</f>
        <v>Anmerkungen BFE</v>
      </c>
      <c r="I117" s="879"/>
      <c r="J117" s="879"/>
      <c r="K117" s="879"/>
      <c r="L117" s="879"/>
      <c r="M117" s="879" t="str">
        <f ca="1">M89</f>
        <v>Bemerkungen Gesuchsteller</v>
      </c>
      <c r="N117" s="879"/>
      <c r="O117" s="879"/>
      <c r="P117" s="879"/>
      <c r="Q117" s="879"/>
      <c r="R117" s="131"/>
      <c r="S117" s="163"/>
    </row>
    <row r="118" spans="1:27" ht="15.6" x14ac:dyDescent="0.3">
      <c r="A118" s="139" t="str">
        <f t="shared" ref="A118:A124" ca="1" si="15">CONCATENATE($A$2," / ",AA118)</f>
        <v>KW8 / 85</v>
      </c>
      <c r="B118" s="591" t="str">
        <f ca="1">OFFSET(Sprachen!A465,0,'Allg. Informationen'!$B$4-1,1,1)</f>
        <v xml:space="preserve">Strompreise bei EEX herungergeladen am: </v>
      </c>
      <c r="C118" s="185">
        <v>44615</v>
      </c>
      <c r="D118" s="378">
        <v>0.45833333333333331</v>
      </c>
      <c r="E118" s="384"/>
      <c r="F118" s="384"/>
      <c r="G118" s="384"/>
      <c r="H118" s="856"/>
      <c r="I118" s="869"/>
      <c r="J118" s="869"/>
      <c r="K118" s="869"/>
      <c r="L118" s="869"/>
      <c r="M118" s="871"/>
      <c r="N118" s="872"/>
      <c r="O118" s="872"/>
      <c r="P118" s="872"/>
      <c r="Q118" s="873"/>
      <c r="R118" s="131"/>
      <c r="S118" s="131"/>
      <c r="AA118" s="466">
        <f>AA115+1</f>
        <v>85</v>
      </c>
    </row>
    <row r="119" spans="1:27" ht="15.6" x14ac:dyDescent="0.3">
      <c r="A119" s="139" t="str">
        <f t="shared" ca="1" si="15"/>
        <v>KW8 / 86</v>
      </c>
      <c r="B119" s="186" t="str">
        <f ca="1">OFFSET(Sprachen!A466,0,'Allg. Informationen'!$B$4-1,1,1)</f>
        <v>Jahr</v>
      </c>
      <c r="C119" s="904">
        <f ca="1">IFERROR(IF($D$5="Nein/Non/No","-",INDIRECT(CONCATENATE(E_prod_Eingabe!A2,"!")&amp;CONCATENATE(MID("CDEFGHIJKLMNOPQRSTUVWXYZ",HLOOKUP($A$2,E_prod_Eingabe!$C$5:$AS$6,2,FALSE),1),"8"))),"")</f>
        <v>0</v>
      </c>
      <c r="D119" s="905"/>
      <c r="E119" s="385"/>
      <c r="F119" s="385"/>
      <c r="G119" s="385"/>
      <c r="H119" s="856"/>
      <c r="I119" s="869"/>
      <c r="J119" s="869"/>
      <c r="K119" s="869"/>
      <c r="L119" s="869"/>
      <c r="M119" s="871"/>
      <c r="N119" s="872"/>
      <c r="O119" s="872"/>
      <c r="P119" s="872"/>
      <c r="Q119" s="873"/>
      <c r="R119" s="131"/>
      <c r="S119" s="131"/>
      <c r="AA119" s="466">
        <f t="shared" ref="AA119:AA124" si="16">AA118+1</f>
        <v>86</v>
      </c>
    </row>
    <row r="120" spans="1:27" ht="15.6" x14ac:dyDescent="0.3">
      <c r="A120" s="139" t="str">
        <f t="shared" ca="1" si="15"/>
        <v>KW8 / 87</v>
      </c>
      <c r="B120" s="187" t="str">
        <f ca="1">OFFSET(Sprachen!A467,0,'Allg. Informationen'!$B$4-1,1,1)</f>
        <v>Referenzmarkterlös  [CHF]</v>
      </c>
      <c r="C120" s="638" t="s">
        <v>24</v>
      </c>
      <c r="D120" s="379" t="s">
        <v>82</v>
      </c>
      <c r="E120" s="377"/>
      <c r="F120" s="377"/>
      <c r="G120" s="377"/>
      <c r="H120" s="380" t="str">
        <f ca="1">OFFSET(Sprachen!A336,0,'Allg. Informationen'!$B$4-1,1,1)</f>
        <v>Zentrale 1</v>
      </c>
      <c r="I120" s="186" t="str">
        <f ca="1">OFFSET(Sprachen!A337,0,'Allg. Informationen'!$B$4-1,1,1)</f>
        <v>Zentrale 2</v>
      </c>
      <c r="J120" s="592" t="str">
        <f ca="1">OFFSET(Sprachen!A338,0,'Allg. Informationen'!$B$4-1,1,1)</f>
        <v>Zentrale 3</v>
      </c>
      <c r="K120" s="592" t="str">
        <f ca="1">OFFSET(Sprachen!A339,0,'Allg. Informationen'!$B$4-1,1,1)</f>
        <v>Zentrale 4</v>
      </c>
      <c r="L120" s="592" t="str">
        <f ca="1">OFFSET(Sprachen!A340,0,'Allg. Informationen'!$B$4-1,1,1)</f>
        <v>Zentrale 5</v>
      </c>
      <c r="M120" s="592" t="str">
        <f ca="1">OFFSET(Sprachen!A341,0,'Allg. Informationen'!$B$4-1,1,1)</f>
        <v>Zentrale 6</v>
      </c>
      <c r="N120" s="592" t="str">
        <f ca="1">OFFSET(Sprachen!A342,0,'Allg. Informationen'!$B$4-1,1,1)</f>
        <v>Zentrale 7</v>
      </c>
      <c r="O120" s="592" t="str">
        <f ca="1">OFFSET(Sprachen!A343,0,'Allg. Informationen'!$B$4-1,1,1)</f>
        <v>Zentrale 8</v>
      </c>
      <c r="P120" s="592" t="str">
        <f ca="1">OFFSET(Sprachen!A344,0,'Allg. Informationen'!$B$4-1,1,1)</f>
        <v>Zentrale 9</v>
      </c>
      <c r="Q120" s="592" t="str">
        <f ca="1">OFFSET(Sprachen!A345,0,'Allg. Informationen'!$B$4-1,1,1)</f>
        <v>Zentrale 10</v>
      </c>
      <c r="R120" s="131"/>
      <c r="S120" s="131"/>
      <c r="AA120" s="466">
        <f t="shared" si="16"/>
        <v>87</v>
      </c>
    </row>
    <row r="121" spans="1:27" ht="15.6" x14ac:dyDescent="0.3">
      <c r="A121" s="139" t="str">
        <f t="shared" ca="1" si="15"/>
        <v>KW8 / 88</v>
      </c>
      <c r="B121" s="188" t="str">
        <f ca="1">OFFSET(Sprachen!A468,0,'Allg. Informationen'!$B$4-1,1,1)</f>
        <v>alle Zentralen</v>
      </c>
      <c r="C121" s="189"/>
      <c r="D121" s="593">
        <f ca="1">+SUM(H121:Q121)</f>
        <v>0</v>
      </c>
      <c r="E121" s="594"/>
      <c r="F121" s="594"/>
      <c r="G121" s="594"/>
      <c r="H121" s="595">
        <f ca="1">IFERROR(IF($D$5="Nein/Non/No","-",VLOOKUP(H$120,E_prod_Eingabe!$A$33:$AA$42,HLOOKUP($A$2,E_prod_Eingabe!$C$5:$AS$6,2,FALSE)+2,FALSE)),"")</f>
        <v>0</v>
      </c>
      <c r="I121" s="595">
        <f ca="1">IFERROR(IF($D$5="Nein/Non/No","-",VLOOKUP(I$120,E_prod_Eingabe!$A$33:$AA$42,HLOOKUP($A$2,E_prod_Eingabe!$C$5:$AS$6,2,FALSE)+2,FALSE)),"")</f>
        <v>0</v>
      </c>
      <c r="J121" s="595">
        <f ca="1">IFERROR(IF($D$5="Nein/Non/No","-",VLOOKUP(J$120,E_prod_Eingabe!$A$33:$AA$42,HLOOKUP($A$2,E_prod_Eingabe!$C$5:$AS$6,2,FALSE)+2,FALSE)),"")</f>
        <v>0</v>
      </c>
      <c r="K121" s="595">
        <f ca="1">IFERROR(IF($D$5="Nein/Non/No","-",VLOOKUP(K$120,E_prod_Eingabe!$A$33:$AA$42,HLOOKUP($A$2,E_prod_Eingabe!$C$5:$AS$6,2,FALSE)+2,FALSE)),"")</f>
        <v>0</v>
      </c>
      <c r="L121" s="595">
        <f ca="1">IFERROR(IF($D$5="Nein/Non/No","-",VLOOKUP(L$120,E_prod_Eingabe!$A$33:$AA$42,HLOOKUP($A$2,E_prod_Eingabe!$C$5:$AS$6,2,FALSE)+2,FALSE)),"")</f>
        <v>0</v>
      </c>
      <c r="M121" s="595">
        <f ca="1">IFERROR(IF($D$5="Nein/Non/No","-",VLOOKUP(M$120,E_prod_Eingabe!$A$33:$AA$42,HLOOKUP($A$2,E_prod_Eingabe!$C$5:$AS$6,2,FALSE)+2,FALSE)),"")</f>
        <v>0</v>
      </c>
      <c r="N121" s="595">
        <f ca="1">IFERROR(IF($D$5="Nein/Non/No","-",VLOOKUP(N$120,E_prod_Eingabe!$A$33:$AA$42,HLOOKUP($A$2,E_prod_Eingabe!$C$5:$AS$6,2,FALSE)+2,FALSE)),"")</f>
        <v>0</v>
      </c>
      <c r="O121" s="595">
        <f ca="1">IFERROR(IF($D$5="Nein/Non/No","-",VLOOKUP(O$120,E_prod_Eingabe!$A$33:$AA$42,HLOOKUP($A$2,E_prod_Eingabe!$C$5:$AS$6,2,FALSE)+2,FALSE)),"")</f>
        <v>0</v>
      </c>
      <c r="P121" s="595">
        <f ca="1">IFERROR(IF($D$5="Nein/Non/No","-",VLOOKUP(P$120,E_prod_Eingabe!$A$33:$AA$42,HLOOKUP($A$2,E_prod_Eingabe!$C$5:$AS$6,2,FALSE)+2,FALSE)),"")</f>
        <v>0</v>
      </c>
      <c r="Q121" s="595">
        <f ca="1">IFERROR(IF($D$5="Nein/Non/No","-",VLOOKUP(Q$120,E_prod_Eingabe!$A$33:$AA$42,HLOOKUP($A$2,E_prod_Eingabe!$C$5:$AS$6,2,FALSE)+2,FALSE)),"")</f>
        <v>0</v>
      </c>
      <c r="R121" s="131"/>
      <c r="S121" s="190"/>
      <c r="AA121" s="466">
        <f t="shared" si="16"/>
        <v>88</v>
      </c>
    </row>
    <row r="122" spans="1:27" ht="39.6" x14ac:dyDescent="0.3">
      <c r="A122" s="139" t="str">
        <f t="shared" ca="1" si="15"/>
        <v>KW8 / 89</v>
      </c>
      <c r="B122" s="529" t="str">
        <f ca="1">OFFSET(Sprachen!A469,0,'Allg. Informationen'!$B$4-1,1,1)</f>
        <v>Abzüglich nicht hydraulisch verbundener oder gemeinsam optimierter Anlagen</v>
      </c>
      <c r="C122" s="191"/>
      <c r="D122" s="593">
        <f>+SUM(H122:Q122)</f>
        <v>0</v>
      </c>
      <c r="E122" s="594"/>
      <c r="F122" s="594"/>
      <c r="G122" s="594"/>
      <c r="H122" s="595">
        <f>+IF(OR(H50="Nein",H50="Non",H50="No"),-H121,0)</f>
        <v>0</v>
      </c>
      <c r="I122" s="595">
        <f t="shared" ref="I122:Q122" si="17">+IF(OR(I50="Nein",I50="Non",I50="No"),-I121,0)</f>
        <v>0</v>
      </c>
      <c r="J122" s="595">
        <f t="shared" si="17"/>
        <v>0</v>
      </c>
      <c r="K122" s="595">
        <f t="shared" si="17"/>
        <v>0</v>
      </c>
      <c r="L122" s="595">
        <f t="shared" si="17"/>
        <v>0</v>
      </c>
      <c r="M122" s="595">
        <f t="shared" si="17"/>
        <v>0</v>
      </c>
      <c r="N122" s="595">
        <f t="shared" si="17"/>
        <v>0</v>
      </c>
      <c r="O122" s="595">
        <f t="shared" si="17"/>
        <v>0</v>
      </c>
      <c r="P122" s="595">
        <f t="shared" si="17"/>
        <v>0</v>
      </c>
      <c r="Q122" s="595">
        <f t="shared" si="17"/>
        <v>0</v>
      </c>
      <c r="R122" s="131"/>
      <c r="S122" s="163"/>
      <c r="AA122" s="466">
        <f t="shared" si="16"/>
        <v>89</v>
      </c>
    </row>
    <row r="123" spans="1:27" ht="16.2" thickBot="1" x14ac:dyDescent="0.35">
      <c r="A123" s="139" t="str">
        <f t="shared" ca="1" si="15"/>
        <v>KW8 / 90</v>
      </c>
      <c r="B123" s="188" t="str">
        <f ca="1">OFFSET(Sprachen!A470,0,'Allg. Informationen'!$B$4-1,1,1)</f>
        <v>Abzüglich KEV-Anlagen</v>
      </c>
      <c r="C123" s="192"/>
      <c r="D123" s="596">
        <f>+SUM(H123:Q123)</f>
        <v>0</v>
      </c>
      <c r="E123" s="594"/>
      <c r="F123" s="594"/>
      <c r="G123" s="594"/>
      <c r="H123" s="595">
        <f>+IF(OR(H56="Ja",H56="Oui",H56="Si"),IF(OR(H50="Ja",H50="Oui",H50="Si"),-H121,0),0)</f>
        <v>0</v>
      </c>
      <c r="I123" s="595">
        <f t="shared" ref="I123:Q123" si="18">+IF(OR(I56="Ja",I56="Oui",I56="Si"),IF(OR(I50="Ja",I50="Oui",I50="Si"),-I121,0),0)</f>
        <v>0</v>
      </c>
      <c r="J123" s="595">
        <f t="shared" si="18"/>
        <v>0</v>
      </c>
      <c r="K123" s="595">
        <f t="shared" si="18"/>
        <v>0</v>
      </c>
      <c r="L123" s="595">
        <f t="shared" si="18"/>
        <v>0</v>
      </c>
      <c r="M123" s="595">
        <f t="shared" si="18"/>
        <v>0</v>
      </c>
      <c r="N123" s="595">
        <f t="shared" si="18"/>
        <v>0</v>
      </c>
      <c r="O123" s="595">
        <f t="shared" si="18"/>
        <v>0</v>
      </c>
      <c r="P123" s="595">
        <f t="shared" si="18"/>
        <v>0</v>
      </c>
      <c r="Q123" s="595">
        <f t="shared" si="18"/>
        <v>0</v>
      </c>
      <c r="R123" s="131"/>
      <c r="S123" s="163"/>
      <c r="AA123" s="466">
        <f t="shared" si="16"/>
        <v>90</v>
      </c>
    </row>
    <row r="124" spans="1:27" ht="26.25" customHeight="1" thickBot="1" x14ac:dyDescent="0.35">
      <c r="A124" s="139" t="str">
        <f t="shared" ca="1" si="15"/>
        <v>KW8 / 91</v>
      </c>
      <c r="B124" s="891" t="str">
        <f ca="1">+CONCATENATE(OFFSET(Sprachen!A471,0,'Allg. Informationen'!$B$4-1,1,1)," ",IF(D13=0,"",D13))</f>
        <v>gültig für KW Bitte auswählen, Prière de sélectionner, Prego selezionare</v>
      </c>
      <c r="C124" s="892"/>
      <c r="D124" s="597">
        <f ca="1">IFERROR(+MAX(SUM(D121:D123),0),"")</f>
        <v>0</v>
      </c>
      <c r="E124" s="598"/>
      <c r="F124" s="598"/>
      <c r="G124" s="599"/>
      <c r="H124" s="595">
        <f ca="1">+IF(H121&lt;0,H121,MAX(SUM(H121:H123),0))</f>
        <v>0</v>
      </c>
      <c r="I124" s="595">
        <f t="shared" ref="I124:Q124" ca="1" si="19">+IF(I121&lt;0,I121,MAX(SUM(I121:I123),0))</f>
        <v>0</v>
      </c>
      <c r="J124" s="595">
        <f t="shared" ca="1" si="19"/>
        <v>0</v>
      </c>
      <c r="K124" s="595">
        <f t="shared" ca="1" si="19"/>
        <v>0</v>
      </c>
      <c r="L124" s="595">
        <f t="shared" ca="1" si="19"/>
        <v>0</v>
      </c>
      <c r="M124" s="595">
        <f t="shared" ca="1" si="19"/>
        <v>0</v>
      </c>
      <c r="N124" s="595">
        <f t="shared" ca="1" si="19"/>
        <v>0</v>
      </c>
      <c r="O124" s="595">
        <f t="shared" ca="1" si="19"/>
        <v>0</v>
      </c>
      <c r="P124" s="595">
        <f t="shared" ca="1" si="19"/>
        <v>0</v>
      </c>
      <c r="Q124" s="595">
        <f t="shared" ca="1" si="19"/>
        <v>0</v>
      </c>
      <c r="R124" s="131"/>
      <c r="S124" s="131"/>
      <c r="AA124" s="466">
        <f t="shared" si="16"/>
        <v>91</v>
      </c>
    </row>
    <row r="125" spans="1:27" ht="15.6" x14ac:dyDescent="0.3">
      <c r="D125" s="600"/>
      <c r="E125" s="600"/>
      <c r="F125" s="600"/>
      <c r="G125" s="600"/>
      <c r="R125" s="131"/>
      <c r="S125" s="131"/>
    </row>
    <row r="126" spans="1:27" ht="15.6" x14ac:dyDescent="0.3">
      <c r="R126" s="131"/>
      <c r="S126" s="131"/>
    </row>
    <row r="127" spans="1:27" ht="15.6" x14ac:dyDescent="0.3">
      <c r="R127" s="131"/>
      <c r="S127" s="131"/>
    </row>
    <row r="128" spans="1:27" ht="15.6" x14ac:dyDescent="0.3">
      <c r="D128" s="652"/>
      <c r="R128" s="131"/>
      <c r="S128" s="131"/>
    </row>
    <row r="129" spans="18:19" ht="15.6" x14ac:dyDescent="0.3">
      <c r="R129" s="131"/>
      <c r="S129" s="131"/>
    </row>
    <row r="130" spans="18:19" ht="15.6" x14ac:dyDescent="0.3">
      <c r="R130" s="131"/>
      <c r="S130" s="131"/>
    </row>
    <row r="131" spans="18:19" ht="15.6" x14ac:dyDescent="0.3">
      <c r="R131" s="131"/>
      <c r="S131" s="131"/>
    </row>
  </sheetData>
  <sheetProtection algorithmName="SHA-512" hashValue="9PPe6VxKHQAgfeIunh/lxIQHuD8/pbWVBoDfDAlCb1yCTw9Bzj35MUvcCrysAYjXvvikux+Th6trZOWaeyYaRQ==" saltValue="b4AVYkbTfBgDRQ1tl6SSLQ==" spinCount="100000" sheet="1" objects="1" scenarios="1"/>
  <protectedRanges>
    <protectedRange sqref="C5 L15 B14:B15 D16:D24 D26 D31:D32 D34:D35 D38:D40 D42 D44:D45 H49:Q53 H56:Q59 D64:D65 D69:D73 D77:K79 D80:D83 D90:D96 D98" name="Bereichzahlenfelder"/>
    <protectedRange sqref="C5 H6:J7 L6:N7 P6:R7 T6:U7 M13:U45 T48:U59 M62:U73 M74 Q77:U87 M90:U102 M118:Q119" name="Bereichvoll_kommentarfelder"/>
    <protectedRange sqref="C5 H8 L8 B14:B15 D16:D17 D29 D37 D40 D42 D101 D108 L15 M13 M16:M17 M29 M37 M40:M42 M101" name="bereichleer"/>
  </protectedRanges>
  <mergeCells count="192">
    <mergeCell ref="C119:D119"/>
    <mergeCell ref="H119:L119"/>
    <mergeCell ref="M119:Q119"/>
    <mergeCell ref="B124:C124"/>
    <mergeCell ref="H102:L102"/>
    <mergeCell ref="M102:U102"/>
    <mergeCell ref="H117:L117"/>
    <mergeCell ref="M117:Q117"/>
    <mergeCell ref="H118:L118"/>
    <mergeCell ref="M118:Q118"/>
    <mergeCell ref="H99:L99"/>
    <mergeCell ref="M99:U99"/>
    <mergeCell ref="H100:L100"/>
    <mergeCell ref="M100:U100"/>
    <mergeCell ref="H101:L101"/>
    <mergeCell ref="M101:U101"/>
    <mergeCell ref="H96:L96"/>
    <mergeCell ref="M96:U96"/>
    <mergeCell ref="H97:L97"/>
    <mergeCell ref="M97:U97"/>
    <mergeCell ref="H98:L98"/>
    <mergeCell ref="M98:U98"/>
    <mergeCell ref="H93:L93"/>
    <mergeCell ref="M93:U93"/>
    <mergeCell ref="H94:L94"/>
    <mergeCell ref="M94:U94"/>
    <mergeCell ref="H95:L95"/>
    <mergeCell ref="M95:U95"/>
    <mergeCell ref="H90:L90"/>
    <mergeCell ref="M90:U90"/>
    <mergeCell ref="H91:L91"/>
    <mergeCell ref="M91:U91"/>
    <mergeCell ref="H92:L92"/>
    <mergeCell ref="M92:U92"/>
    <mergeCell ref="H86:P86"/>
    <mergeCell ref="Q86:U86"/>
    <mergeCell ref="H87:P87"/>
    <mergeCell ref="Q87:U87"/>
    <mergeCell ref="H89:L89"/>
    <mergeCell ref="M89:U89"/>
    <mergeCell ref="H83:P83"/>
    <mergeCell ref="Q83:U83"/>
    <mergeCell ref="H84:P84"/>
    <mergeCell ref="Q84:U84"/>
    <mergeCell ref="H85:P85"/>
    <mergeCell ref="Q85:U85"/>
    <mergeCell ref="L80:P80"/>
    <mergeCell ref="Q80:U80"/>
    <mergeCell ref="L81:P81"/>
    <mergeCell ref="Q81:U81"/>
    <mergeCell ref="L82:P82"/>
    <mergeCell ref="Q82:U82"/>
    <mergeCell ref="M73:U73"/>
    <mergeCell ref="H74:L74"/>
    <mergeCell ref="M74:U74"/>
    <mergeCell ref="L76:P76"/>
    <mergeCell ref="Q76:U76"/>
    <mergeCell ref="L77:P79"/>
    <mergeCell ref="Q77:U79"/>
    <mergeCell ref="H64:L73"/>
    <mergeCell ref="M64:U64"/>
    <mergeCell ref="M65:U65"/>
    <mergeCell ref="M66:U66"/>
    <mergeCell ref="M67:U67"/>
    <mergeCell ref="M68:U68"/>
    <mergeCell ref="M69:U69"/>
    <mergeCell ref="M70:U70"/>
    <mergeCell ref="M71:U71"/>
    <mergeCell ref="M72:U72"/>
    <mergeCell ref="H61:L61"/>
    <mergeCell ref="M61:U61"/>
    <mergeCell ref="H62:L62"/>
    <mergeCell ref="M62:U62"/>
    <mergeCell ref="H63:L63"/>
    <mergeCell ref="M63:U63"/>
    <mergeCell ref="R57:S57"/>
    <mergeCell ref="T57:U57"/>
    <mergeCell ref="R58:S58"/>
    <mergeCell ref="T58:U58"/>
    <mergeCell ref="R59:S59"/>
    <mergeCell ref="T59:U59"/>
    <mergeCell ref="R53:S53"/>
    <mergeCell ref="T53:U53"/>
    <mergeCell ref="R54:S55"/>
    <mergeCell ref="T54:U54"/>
    <mergeCell ref="T55:U55"/>
    <mergeCell ref="R56:S56"/>
    <mergeCell ref="T56:U56"/>
    <mergeCell ref="R50:S50"/>
    <mergeCell ref="T50:U50"/>
    <mergeCell ref="R51:S51"/>
    <mergeCell ref="T51:U51"/>
    <mergeCell ref="R52:S52"/>
    <mergeCell ref="T52:U52"/>
    <mergeCell ref="H45:L45"/>
    <mergeCell ref="M45:U45"/>
    <mergeCell ref="R47:S47"/>
    <mergeCell ref="R48:S48"/>
    <mergeCell ref="T48:U48"/>
    <mergeCell ref="R49:S49"/>
    <mergeCell ref="T49:U49"/>
    <mergeCell ref="H42:L42"/>
    <mergeCell ref="M42:U42"/>
    <mergeCell ref="H43:L43"/>
    <mergeCell ref="M43:U43"/>
    <mergeCell ref="H44:L44"/>
    <mergeCell ref="M44:U44"/>
    <mergeCell ref="H39:L39"/>
    <mergeCell ref="M39:U39"/>
    <mergeCell ref="H40:L40"/>
    <mergeCell ref="M40:U40"/>
    <mergeCell ref="H41:L41"/>
    <mergeCell ref="M41:U41"/>
    <mergeCell ref="H36:L36"/>
    <mergeCell ref="M36:U36"/>
    <mergeCell ref="H37:L37"/>
    <mergeCell ref="M37:U37"/>
    <mergeCell ref="H38:L38"/>
    <mergeCell ref="M38:U38"/>
    <mergeCell ref="H33:L33"/>
    <mergeCell ref="M33:U33"/>
    <mergeCell ref="H34:L34"/>
    <mergeCell ref="M34:U34"/>
    <mergeCell ref="H35:L35"/>
    <mergeCell ref="M35:U35"/>
    <mergeCell ref="H30:L30"/>
    <mergeCell ref="M30:U30"/>
    <mergeCell ref="H31:L31"/>
    <mergeCell ref="M31:U31"/>
    <mergeCell ref="H32:L32"/>
    <mergeCell ref="M32:U32"/>
    <mergeCell ref="H27:L27"/>
    <mergeCell ref="M27:U27"/>
    <mergeCell ref="H28:L28"/>
    <mergeCell ref="M28:U28"/>
    <mergeCell ref="H29:L29"/>
    <mergeCell ref="M29:U29"/>
    <mergeCell ref="H24:L24"/>
    <mergeCell ref="M24:U24"/>
    <mergeCell ref="H25:L25"/>
    <mergeCell ref="M25:U25"/>
    <mergeCell ref="H26:L26"/>
    <mergeCell ref="M26:U26"/>
    <mergeCell ref="H20:L20"/>
    <mergeCell ref="M20:U20"/>
    <mergeCell ref="H21:L22"/>
    <mergeCell ref="M21:U21"/>
    <mergeCell ref="M22:U22"/>
    <mergeCell ref="H23:L23"/>
    <mergeCell ref="M23:U23"/>
    <mergeCell ref="B17:C17"/>
    <mergeCell ref="H17:L17"/>
    <mergeCell ref="M17:U17"/>
    <mergeCell ref="H18:L18"/>
    <mergeCell ref="M18:U18"/>
    <mergeCell ref="H19:L19"/>
    <mergeCell ref="M19:U19"/>
    <mergeCell ref="V13:V15"/>
    <mergeCell ref="W13:W15"/>
    <mergeCell ref="X13:X15"/>
    <mergeCell ref="Y13:Y15"/>
    <mergeCell ref="H15:K15"/>
    <mergeCell ref="B16:C16"/>
    <mergeCell ref="H16:L16"/>
    <mergeCell ref="M16:U16"/>
    <mergeCell ref="B12:D12"/>
    <mergeCell ref="E12:G12"/>
    <mergeCell ref="H12:L12"/>
    <mergeCell ref="M12:U12"/>
    <mergeCell ref="A13:A15"/>
    <mergeCell ref="C13:C15"/>
    <mergeCell ref="D13:D15"/>
    <mergeCell ref="H13:L14"/>
    <mergeCell ref="M13:U15"/>
    <mergeCell ref="B7:C7"/>
    <mergeCell ref="H7:J7"/>
    <mergeCell ref="L7:N7"/>
    <mergeCell ref="P7:R7"/>
    <mergeCell ref="T7:U7"/>
    <mergeCell ref="B8:C8"/>
    <mergeCell ref="H8:J8"/>
    <mergeCell ref="L8:N8"/>
    <mergeCell ref="H5:U5"/>
    <mergeCell ref="B6:C6"/>
    <mergeCell ref="D6:D7"/>
    <mergeCell ref="H6:J6"/>
    <mergeCell ref="K6:K7"/>
    <mergeCell ref="L6:N6"/>
    <mergeCell ref="O6:O7"/>
    <mergeCell ref="P6:R6"/>
    <mergeCell ref="S6:S7"/>
    <mergeCell ref="T6:U6"/>
  </mergeCells>
  <conditionalFormatting sqref="X13 X16:X25 X27:X30 X33 X36:X37 X46 X54:X55 X60 X75 X84:X86 X88 X97 X99 X101:X102">
    <cfRule type="containsText" dxfId="2591" priority="141" operator="containsText" text="nicht i.O.">
      <formula>NOT(ISERROR(SEARCH("nicht i.O.",X13)))</formula>
    </cfRule>
    <cfRule type="containsText" dxfId="2590" priority="142" operator="containsText" text="in Abklärung">
      <formula>NOT(ISERROR(SEARCH("in Abklärung",X13)))</formula>
    </cfRule>
    <cfRule type="containsText" dxfId="2589" priority="143" operator="containsText" text="i.O.">
      <formula>NOT(ISERROR(SEARCH("i.O.",X13)))</formula>
    </cfRule>
    <cfRule type="containsText" dxfId="2588" priority="144" operator="containsText" text="korrigiert">
      <formula>NOT(ISERROR(SEARCH("korrigiert",X13)))</formula>
    </cfRule>
  </conditionalFormatting>
  <conditionalFormatting sqref="V16:V25 V27:V30 V33 V36:V37 V46 V54:V55 V60 V75 V84:V86 V88 V97 V99 V101:V102">
    <cfRule type="containsText" dxfId="2587" priority="137" operator="containsText" text="nicht i.O.">
      <formula>NOT(ISERROR(SEARCH("nicht i.O.",V16)))</formula>
    </cfRule>
    <cfRule type="containsText" dxfId="2586" priority="138" operator="containsText" text="in Abklärung">
      <formula>NOT(ISERROR(SEARCH("in Abklärung",V16)))</formula>
    </cfRule>
    <cfRule type="containsText" dxfId="2585" priority="139" operator="containsText" text="i.O.">
      <formula>NOT(ISERROR(SEARCH("i.O.",V16)))</formula>
    </cfRule>
    <cfRule type="containsText" dxfId="2584" priority="140" operator="containsText" text="korrigiert">
      <formula>NOT(ISERROR(SEARCH("korrigiert",V16)))</formula>
    </cfRule>
  </conditionalFormatting>
  <conditionalFormatting sqref="X26">
    <cfRule type="containsText" dxfId="2583" priority="133" operator="containsText" text="nicht i.O.">
      <formula>NOT(ISERROR(SEARCH("nicht i.O.",X26)))</formula>
    </cfRule>
    <cfRule type="containsText" dxfId="2582" priority="134" operator="containsText" text="in Abklärung">
      <formula>NOT(ISERROR(SEARCH("in Abklärung",X26)))</formula>
    </cfRule>
    <cfRule type="containsText" dxfId="2581" priority="135" operator="containsText" text="i.O.">
      <formula>NOT(ISERROR(SEARCH("i.O.",X26)))</formula>
    </cfRule>
    <cfRule type="containsText" dxfId="2580" priority="136" operator="containsText" text="korrigiert">
      <formula>NOT(ISERROR(SEARCH("korrigiert",X26)))</formula>
    </cfRule>
  </conditionalFormatting>
  <conditionalFormatting sqref="V26">
    <cfRule type="containsText" dxfId="2579" priority="129" operator="containsText" text="nicht i.O.">
      <formula>NOT(ISERROR(SEARCH("nicht i.O.",V26)))</formula>
    </cfRule>
    <cfRule type="containsText" dxfId="2578" priority="130" operator="containsText" text="in Abklärung">
      <formula>NOT(ISERROR(SEARCH("in Abklärung",V26)))</formula>
    </cfRule>
    <cfRule type="containsText" dxfId="2577" priority="131" operator="containsText" text="i.O.">
      <formula>NOT(ISERROR(SEARCH("i.O.",V26)))</formula>
    </cfRule>
    <cfRule type="containsText" dxfId="2576" priority="132" operator="containsText" text="korrigiert">
      <formula>NOT(ISERROR(SEARCH("korrigiert",V26)))</formula>
    </cfRule>
  </conditionalFormatting>
  <conditionalFormatting sqref="X31">
    <cfRule type="containsText" dxfId="2575" priority="125" operator="containsText" text="nicht i.O.">
      <formula>NOT(ISERROR(SEARCH("nicht i.O.",X31)))</formula>
    </cfRule>
    <cfRule type="containsText" dxfId="2574" priority="126" operator="containsText" text="in Abklärung">
      <formula>NOT(ISERROR(SEARCH("in Abklärung",X31)))</formula>
    </cfRule>
    <cfRule type="containsText" dxfId="2573" priority="127" operator="containsText" text="i.O.">
      <formula>NOT(ISERROR(SEARCH("i.O.",X31)))</formula>
    </cfRule>
    <cfRule type="containsText" dxfId="2572" priority="128" operator="containsText" text="korrigiert">
      <formula>NOT(ISERROR(SEARCH("korrigiert",X31)))</formula>
    </cfRule>
  </conditionalFormatting>
  <conditionalFormatting sqref="V31">
    <cfRule type="containsText" dxfId="2571" priority="121" operator="containsText" text="nicht i.O.">
      <formula>NOT(ISERROR(SEARCH("nicht i.O.",V31)))</formula>
    </cfRule>
    <cfRule type="containsText" dxfId="2570" priority="122" operator="containsText" text="in Abklärung">
      <formula>NOT(ISERROR(SEARCH("in Abklärung",V31)))</formula>
    </cfRule>
    <cfRule type="containsText" dxfId="2569" priority="123" operator="containsText" text="i.O.">
      <formula>NOT(ISERROR(SEARCH("i.O.",V31)))</formula>
    </cfRule>
    <cfRule type="containsText" dxfId="2568" priority="124" operator="containsText" text="korrigiert">
      <formula>NOT(ISERROR(SEARCH("korrigiert",V31)))</formula>
    </cfRule>
  </conditionalFormatting>
  <conditionalFormatting sqref="X32">
    <cfRule type="containsText" dxfId="2567" priority="117" operator="containsText" text="nicht i.O.">
      <formula>NOT(ISERROR(SEARCH("nicht i.O.",X32)))</formula>
    </cfRule>
    <cfRule type="containsText" dxfId="2566" priority="118" operator="containsText" text="in Abklärung">
      <formula>NOT(ISERROR(SEARCH("in Abklärung",X32)))</formula>
    </cfRule>
    <cfRule type="containsText" dxfId="2565" priority="119" operator="containsText" text="i.O.">
      <formula>NOT(ISERROR(SEARCH("i.O.",X32)))</formula>
    </cfRule>
    <cfRule type="containsText" dxfId="2564" priority="120" operator="containsText" text="korrigiert">
      <formula>NOT(ISERROR(SEARCH("korrigiert",X32)))</formula>
    </cfRule>
  </conditionalFormatting>
  <conditionalFormatting sqref="V32">
    <cfRule type="containsText" dxfId="2563" priority="113" operator="containsText" text="nicht i.O.">
      <formula>NOT(ISERROR(SEARCH("nicht i.O.",V32)))</formula>
    </cfRule>
    <cfRule type="containsText" dxfId="2562" priority="114" operator="containsText" text="in Abklärung">
      <formula>NOT(ISERROR(SEARCH("in Abklärung",V32)))</formula>
    </cfRule>
    <cfRule type="containsText" dxfId="2561" priority="115" operator="containsText" text="i.O.">
      <formula>NOT(ISERROR(SEARCH("i.O.",V32)))</formula>
    </cfRule>
    <cfRule type="containsText" dxfId="2560" priority="116" operator="containsText" text="korrigiert">
      <formula>NOT(ISERROR(SEARCH("korrigiert",V32)))</formula>
    </cfRule>
  </conditionalFormatting>
  <conditionalFormatting sqref="X34">
    <cfRule type="containsText" dxfId="2559" priority="109" operator="containsText" text="nicht i.O.">
      <formula>NOT(ISERROR(SEARCH("nicht i.O.",X34)))</formula>
    </cfRule>
    <cfRule type="containsText" dxfId="2558" priority="110" operator="containsText" text="in Abklärung">
      <formula>NOT(ISERROR(SEARCH("in Abklärung",X34)))</formula>
    </cfRule>
    <cfRule type="containsText" dxfId="2557" priority="111" operator="containsText" text="i.O.">
      <formula>NOT(ISERROR(SEARCH("i.O.",X34)))</formula>
    </cfRule>
    <cfRule type="containsText" dxfId="2556" priority="112" operator="containsText" text="korrigiert">
      <formula>NOT(ISERROR(SEARCH("korrigiert",X34)))</formula>
    </cfRule>
  </conditionalFormatting>
  <conditionalFormatting sqref="V34">
    <cfRule type="containsText" dxfId="2555" priority="105" operator="containsText" text="nicht i.O.">
      <formula>NOT(ISERROR(SEARCH("nicht i.O.",V34)))</formula>
    </cfRule>
    <cfRule type="containsText" dxfId="2554" priority="106" operator="containsText" text="in Abklärung">
      <formula>NOT(ISERROR(SEARCH("in Abklärung",V34)))</formula>
    </cfRule>
    <cfRule type="containsText" dxfId="2553" priority="107" operator="containsText" text="i.O.">
      <formula>NOT(ISERROR(SEARCH("i.O.",V34)))</formula>
    </cfRule>
    <cfRule type="containsText" dxfId="2552" priority="108" operator="containsText" text="korrigiert">
      <formula>NOT(ISERROR(SEARCH("korrigiert",V34)))</formula>
    </cfRule>
  </conditionalFormatting>
  <conditionalFormatting sqref="X35">
    <cfRule type="containsText" dxfId="2551" priority="101" operator="containsText" text="nicht i.O.">
      <formula>NOT(ISERROR(SEARCH("nicht i.O.",X35)))</formula>
    </cfRule>
    <cfRule type="containsText" dxfId="2550" priority="102" operator="containsText" text="in Abklärung">
      <formula>NOT(ISERROR(SEARCH("in Abklärung",X35)))</formula>
    </cfRule>
    <cfRule type="containsText" dxfId="2549" priority="103" operator="containsText" text="i.O.">
      <formula>NOT(ISERROR(SEARCH("i.O.",X35)))</formula>
    </cfRule>
    <cfRule type="containsText" dxfId="2548" priority="104" operator="containsText" text="korrigiert">
      <formula>NOT(ISERROR(SEARCH("korrigiert",X35)))</formula>
    </cfRule>
  </conditionalFormatting>
  <conditionalFormatting sqref="V35">
    <cfRule type="containsText" dxfId="2547" priority="97" operator="containsText" text="nicht i.O.">
      <formula>NOT(ISERROR(SEARCH("nicht i.O.",V35)))</formula>
    </cfRule>
    <cfRule type="containsText" dxfId="2546" priority="98" operator="containsText" text="in Abklärung">
      <formula>NOT(ISERROR(SEARCH("in Abklärung",V35)))</formula>
    </cfRule>
    <cfRule type="containsText" dxfId="2545" priority="99" operator="containsText" text="i.O.">
      <formula>NOT(ISERROR(SEARCH("i.O.",V35)))</formula>
    </cfRule>
    <cfRule type="containsText" dxfId="2544" priority="100" operator="containsText" text="korrigiert">
      <formula>NOT(ISERROR(SEARCH("korrigiert",V35)))</formula>
    </cfRule>
  </conditionalFormatting>
  <conditionalFormatting sqref="X38">
    <cfRule type="containsText" dxfId="2543" priority="93" operator="containsText" text="nicht i.O.">
      <formula>NOT(ISERROR(SEARCH("nicht i.O.",X38)))</formula>
    </cfRule>
    <cfRule type="containsText" dxfId="2542" priority="94" operator="containsText" text="in Abklärung">
      <formula>NOT(ISERROR(SEARCH("in Abklärung",X38)))</formula>
    </cfRule>
    <cfRule type="containsText" dxfId="2541" priority="95" operator="containsText" text="i.O.">
      <formula>NOT(ISERROR(SEARCH("i.O.",X38)))</formula>
    </cfRule>
    <cfRule type="containsText" dxfId="2540" priority="96" operator="containsText" text="korrigiert">
      <formula>NOT(ISERROR(SEARCH("korrigiert",X38)))</formula>
    </cfRule>
  </conditionalFormatting>
  <conditionalFormatting sqref="V38">
    <cfRule type="containsText" dxfId="2539" priority="89" operator="containsText" text="nicht i.O.">
      <formula>NOT(ISERROR(SEARCH("nicht i.O.",V38)))</formula>
    </cfRule>
    <cfRule type="containsText" dxfId="2538" priority="90" operator="containsText" text="in Abklärung">
      <formula>NOT(ISERROR(SEARCH("in Abklärung",V38)))</formula>
    </cfRule>
    <cfRule type="containsText" dxfId="2537" priority="91" operator="containsText" text="i.O.">
      <formula>NOT(ISERROR(SEARCH("i.O.",V38)))</formula>
    </cfRule>
    <cfRule type="containsText" dxfId="2536" priority="92" operator="containsText" text="korrigiert">
      <formula>NOT(ISERROR(SEARCH("korrigiert",V38)))</formula>
    </cfRule>
  </conditionalFormatting>
  <conditionalFormatting sqref="X39">
    <cfRule type="containsText" dxfId="2535" priority="85" operator="containsText" text="nicht i.O.">
      <formula>NOT(ISERROR(SEARCH("nicht i.O.",X39)))</formula>
    </cfRule>
    <cfRule type="containsText" dxfId="2534" priority="86" operator="containsText" text="in Abklärung">
      <formula>NOT(ISERROR(SEARCH("in Abklärung",X39)))</formula>
    </cfRule>
    <cfRule type="containsText" dxfId="2533" priority="87" operator="containsText" text="i.O.">
      <formula>NOT(ISERROR(SEARCH("i.O.",X39)))</formula>
    </cfRule>
    <cfRule type="containsText" dxfId="2532" priority="88" operator="containsText" text="korrigiert">
      <formula>NOT(ISERROR(SEARCH("korrigiert",X39)))</formula>
    </cfRule>
  </conditionalFormatting>
  <conditionalFormatting sqref="V39">
    <cfRule type="containsText" dxfId="2531" priority="81" operator="containsText" text="nicht i.O.">
      <formula>NOT(ISERROR(SEARCH("nicht i.O.",V39)))</formula>
    </cfRule>
    <cfRule type="containsText" dxfId="2530" priority="82" operator="containsText" text="in Abklärung">
      <formula>NOT(ISERROR(SEARCH("in Abklärung",V39)))</formula>
    </cfRule>
    <cfRule type="containsText" dxfId="2529" priority="83" operator="containsText" text="i.O.">
      <formula>NOT(ISERROR(SEARCH("i.O.",V39)))</formula>
    </cfRule>
    <cfRule type="containsText" dxfId="2528" priority="84" operator="containsText" text="korrigiert">
      <formula>NOT(ISERROR(SEARCH("korrigiert",V39)))</formula>
    </cfRule>
  </conditionalFormatting>
  <conditionalFormatting sqref="X40:X45">
    <cfRule type="containsText" dxfId="2527" priority="77" operator="containsText" text="nicht i.O.">
      <formula>NOT(ISERROR(SEARCH("nicht i.O.",X40)))</formula>
    </cfRule>
    <cfRule type="containsText" dxfId="2526" priority="78" operator="containsText" text="in Abklärung">
      <formula>NOT(ISERROR(SEARCH("in Abklärung",X40)))</formula>
    </cfRule>
    <cfRule type="containsText" dxfId="2525" priority="79" operator="containsText" text="i.O.">
      <formula>NOT(ISERROR(SEARCH("i.O.",X40)))</formula>
    </cfRule>
    <cfRule type="containsText" dxfId="2524" priority="80" operator="containsText" text="korrigiert">
      <formula>NOT(ISERROR(SEARCH("korrigiert",X40)))</formula>
    </cfRule>
  </conditionalFormatting>
  <conditionalFormatting sqref="V40:V45">
    <cfRule type="containsText" dxfId="2523" priority="73" operator="containsText" text="nicht i.O.">
      <formula>NOT(ISERROR(SEARCH("nicht i.O.",V40)))</formula>
    </cfRule>
    <cfRule type="containsText" dxfId="2522" priority="74" operator="containsText" text="in Abklärung">
      <formula>NOT(ISERROR(SEARCH("in Abklärung",V40)))</formula>
    </cfRule>
    <cfRule type="containsText" dxfId="2521" priority="75" operator="containsText" text="i.O.">
      <formula>NOT(ISERROR(SEARCH("i.O.",V40)))</formula>
    </cfRule>
    <cfRule type="containsText" dxfId="2520" priority="76" operator="containsText" text="korrigiert">
      <formula>NOT(ISERROR(SEARCH("korrigiert",V40)))</formula>
    </cfRule>
  </conditionalFormatting>
  <conditionalFormatting sqref="X48">
    <cfRule type="containsText" dxfId="2519" priority="69" operator="containsText" text="nicht i.O.">
      <formula>NOT(ISERROR(SEARCH("nicht i.O.",X48)))</formula>
    </cfRule>
    <cfRule type="containsText" dxfId="2518" priority="70" operator="containsText" text="in Abklärung">
      <formula>NOT(ISERROR(SEARCH("in Abklärung",X48)))</formula>
    </cfRule>
    <cfRule type="containsText" dxfId="2517" priority="71" operator="containsText" text="i.O.">
      <formula>NOT(ISERROR(SEARCH("i.O.",X48)))</formula>
    </cfRule>
    <cfRule type="containsText" dxfId="2516" priority="72" operator="containsText" text="korrigiert">
      <formula>NOT(ISERROR(SEARCH("korrigiert",X48)))</formula>
    </cfRule>
  </conditionalFormatting>
  <conditionalFormatting sqref="V48">
    <cfRule type="containsText" dxfId="2515" priority="65" operator="containsText" text="nicht i.O.">
      <formula>NOT(ISERROR(SEARCH("nicht i.O.",V48)))</formula>
    </cfRule>
    <cfRule type="containsText" dxfId="2514" priority="66" operator="containsText" text="in Abklärung">
      <formula>NOT(ISERROR(SEARCH("in Abklärung",V48)))</formula>
    </cfRule>
    <cfRule type="containsText" dxfId="2513" priority="67" operator="containsText" text="i.O.">
      <formula>NOT(ISERROR(SEARCH("i.O.",V48)))</formula>
    </cfRule>
    <cfRule type="containsText" dxfId="2512" priority="68" operator="containsText" text="korrigiert">
      <formula>NOT(ISERROR(SEARCH("korrigiert",V48)))</formula>
    </cfRule>
  </conditionalFormatting>
  <conditionalFormatting sqref="X49:X53">
    <cfRule type="containsText" dxfId="2511" priority="61" operator="containsText" text="nicht i.O.">
      <formula>NOT(ISERROR(SEARCH("nicht i.O.",X49)))</formula>
    </cfRule>
    <cfRule type="containsText" dxfId="2510" priority="62" operator="containsText" text="in Abklärung">
      <formula>NOT(ISERROR(SEARCH("in Abklärung",X49)))</formula>
    </cfRule>
    <cfRule type="containsText" dxfId="2509" priority="63" operator="containsText" text="i.O.">
      <formula>NOT(ISERROR(SEARCH("i.O.",X49)))</formula>
    </cfRule>
    <cfRule type="containsText" dxfId="2508" priority="64" operator="containsText" text="korrigiert">
      <formula>NOT(ISERROR(SEARCH("korrigiert",X49)))</formula>
    </cfRule>
  </conditionalFormatting>
  <conditionalFormatting sqref="V49:V53">
    <cfRule type="containsText" dxfId="2507" priority="57" operator="containsText" text="nicht i.O.">
      <formula>NOT(ISERROR(SEARCH("nicht i.O.",V49)))</formula>
    </cfRule>
    <cfRule type="containsText" dxfId="2506" priority="58" operator="containsText" text="in Abklärung">
      <formula>NOT(ISERROR(SEARCH("in Abklärung",V49)))</formula>
    </cfRule>
    <cfRule type="containsText" dxfId="2505" priority="59" operator="containsText" text="i.O.">
      <formula>NOT(ISERROR(SEARCH("i.O.",V49)))</formula>
    </cfRule>
    <cfRule type="containsText" dxfId="2504" priority="60" operator="containsText" text="korrigiert">
      <formula>NOT(ISERROR(SEARCH("korrigiert",V49)))</formula>
    </cfRule>
  </conditionalFormatting>
  <conditionalFormatting sqref="X56:X59">
    <cfRule type="containsText" dxfId="2503" priority="53" operator="containsText" text="nicht i.O.">
      <formula>NOT(ISERROR(SEARCH("nicht i.O.",X56)))</formula>
    </cfRule>
    <cfRule type="containsText" dxfId="2502" priority="54" operator="containsText" text="in Abklärung">
      <formula>NOT(ISERROR(SEARCH("in Abklärung",X56)))</formula>
    </cfRule>
    <cfRule type="containsText" dxfId="2501" priority="55" operator="containsText" text="i.O.">
      <formula>NOT(ISERROR(SEARCH("i.O.",X56)))</formula>
    </cfRule>
    <cfRule type="containsText" dxfId="2500" priority="56" operator="containsText" text="korrigiert">
      <formula>NOT(ISERROR(SEARCH("korrigiert",X56)))</formula>
    </cfRule>
  </conditionalFormatting>
  <conditionalFormatting sqref="V56:V59">
    <cfRule type="containsText" dxfId="2499" priority="49" operator="containsText" text="nicht i.O.">
      <formula>NOT(ISERROR(SEARCH("nicht i.O.",V56)))</formula>
    </cfRule>
    <cfRule type="containsText" dxfId="2498" priority="50" operator="containsText" text="in Abklärung">
      <formula>NOT(ISERROR(SEARCH("in Abklärung",V56)))</formula>
    </cfRule>
    <cfRule type="containsText" dxfId="2497" priority="51" operator="containsText" text="i.O.">
      <formula>NOT(ISERROR(SEARCH("i.O.",V56)))</formula>
    </cfRule>
    <cfRule type="containsText" dxfId="2496" priority="52" operator="containsText" text="korrigiert">
      <formula>NOT(ISERROR(SEARCH("korrigiert",V56)))</formula>
    </cfRule>
  </conditionalFormatting>
  <conditionalFormatting sqref="X62:X74">
    <cfRule type="containsText" dxfId="2495" priority="45" operator="containsText" text="nicht i.O.">
      <formula>NOT(ISERROR(SEARCH("nicht i.O.",X62)))</formula>
    </cfRule>
    <cfRule type="containsText" dxfId="2494" priority="46" operator="containsText" text="in Abklärung">
      <formula>NOT(ISERROR(SEARCH("in Abklärung",X62)))</formula>
    </cfRule>
    <cfRule type="containsText" dxfId="2493" priority="47" operator="containsText" text="i.O.">
      <formula>NOT(ISERROR(SEARCH("i.O.",X62)))</formula>
    </cfRule>
    <cfRule type="containsText" dxfId="2492" priority="48" operator="containsText" text="korrigiert">
      <formula>NOT(ISERROR(SEARCH("korrigiert",X62)))</formula>
    </cfRule>
  </conditionalFormatting>
  <conditionalFormatting sqref="V62:V74">
    <cfRule type="containsText" dxfId="2491" priority="41" operator="containsText" text="nicht i.O.">
      <formula>NOT(ISERROR(SEARCH("nicht i.O.",V62)))</formula>
    </cfRule>
    <cfRule type="containsText" dxfId="2490" priority="42" operator="containsText" text="in Abklärung">
      <formula>NOT(ISERROR(SEARCH("in Abklärung",V62)))</formula>
    </cfRule>
    <cfRule type="containsText" dxfId="2489" priority="43" operator="containsText" text="i.O.">
      <formula>NOT(ISERROR(SEARCH("i.O.",V62)))</formula>
    </cfRule>
    <cfRule type="containsText" dxfId="2488" priority="44" operator="containsText" text="korrigiert">
      <formula>NOT(ISERROR(SEARCH("korrigiert",V62)))</formula>
    </cfRule>
  </conditionalFormatting>
  <conditionalFormatting sqref="X77:X83">
    <cfRule type="containsText" dxfId="2487" priority="37" operator="containsText" text="nicht i.O.">
      <formula>NOT(ISERROR(SEARCH("nicht i.O.",X77)))</formula>
    </cfRule>
    <cfRule type="containsText" dxfId="2486" priority="38" operator="containsText" text="in Abklärung">
      <formula>NOT(ISERROR(SEARCH("in Abklärung",X77)))</formula>
    </cfRule>
    <cfRule type="containsText" dxfId="2485" priority="39" operator="containsText" text="i.O.">
      <formula>NOT(ISERROR(SEARCH("i.O.",X77)))</formula>
    </cfRule>
    <cfRule type="containsText" dxfId="2484" priority="40" operator="containsText" text="korrigiert">
      <formula>NOT(ISERROR(SEARCH("korrigiert",X77)))</formula>
    </cfRule>
  </conditionalFormatting>
  <conditionalFormatting sqref="V77:V83">
    <cfRule type="containsText" dxfId="2483" priority="33" operator="containsText" text="nicht i.O.">
      <formula>NOT(ISERROR(SEARCH("nicht i.O.",V77)))</formula>
    </cfRule>
    <cfRule type="containsText" dxfId="2482" priority="34" operator="containsText" text="in Abklärung">
      <formula>NOT(ISERROR(SEARCH("in Abklärung",V77)))</formula>
    </cfRule>
    <cfRule type="containsText" dxfId="2481" priority="35" operator="containsText" text="i.O.">
      <formula>NOT(ISERROR(SEARCH("i.O.",V77)))</formula>
    </cfRule>
    <cfRule type="containsText" dxfId="2480" priority="36" operator="containsText" text="korrigiert">
      <formula>NOT(ISERROR(SEARCH("korrigiert",V77)))</formula>
    </cfRule>
  </conditionalFormatting>
  <conditionalFormatting sqref="X87">
    <cfRule type="containsText" dxfId="2479" priority="29" operator="containsText" text="nicht i.O.">
      <formula>NOT(ISERROR(SEARCH("nicht i.O.",X87)))</formula>
    </cfRule>
    <cfRule type="containsText" dxfId="2478" priority="30" operator="containsText" text="in Abklärung">
      <formula>NOT(ISERROR(SEARCH("in Abklärung",X87)))</formula>
    </cfRule>
    <cfRule type="containsText" dxfId="2477" priority="31" operator="containsText" text="i.O.">
      <formula>NOT(ISERROR(SEARCH("i.O.",X87)))</formula>
    </cfRule>
    <cfRule type="containsText" dxfId="2476" priority="32" operator="containsText" text="korrigiert">
      <formula>NOT(ISERROR(SEARCH("korrigiert",X87)))</formula>
    </cfRule>
  </conditionalFormatting>
  <conditionalFormatting sqref="V87">
    <cfRule type="containsText" dxfId="2475" priority="25" operator="containsText" text="nicht i.O.">
      <formula>NOT(ISERROR(SEARCH("nicht i.O.",V87)))</formula>
    </cfRule>
    <cfRule type="containsText" dxfId="2474" priority="26" operator="containsText" text="in Abklärung">
      <formula>NOT(ISERROR(SEARCH("in Abklärung",V87)))</formula>
    </cfRule>
    <cfRule type="containsText" dxfId="2473" priority="27" operator="containsText" text="i.O.">
      <formula>NOT(ISERROR(SEARCH("i.O.",V87)))</formula>
    </cfRule>
    <cfRule type="containsText" dxfId="2472" priority="28" operator="containsText" text="korrigiert">
      <formula>NOT(ISERROR(SEARCH("korrigiert",V87)))</formula>
    </cfRule>
  </conditionalFormatting>
  <conditionalFormatting sqref="X90:X96">
    <cfRule type="containsText" dxfId="2471" priority="21" operator="containsText" text="nicht i.O.">
      <formula>NOT(ISERROR(SEARCH("nicht i.O.",X90)))</formula>
    </cfRule>
    <cfRule type="containsText" dxfId="2470" priority="22" operator="containsText" text="in Abklärung">
      <formula>NOT(ISERROR(SEARCH("in Abklärung",X90)))</formula>
    </cfRule>
    <cfRule type="containsText" dxfId="2469" priority="23" operator="containsText" text="i.O.">
      <formula>NOT(ISERROR(SEARCH("i.O.",X90)))</formula>
    </cfRule>
    <cfRule type="containsText" dxfId="2468" priority="24" operator="containsText" text="korrigiert">
      <formula>NOT(ISERROR(SEARCH("korrigiert",X90)))</formula>
    </cfRule>
  </conditionalFormatting>
  <conditionalFormatting sqref="V90:V96">
    <cfRule type="containsText" dxfId="2467" priority="17" operator="containsText" text="nicht i.O.">
      <formula>NOT(ISERROR(SEARCH("nicht i.O.",V90)))</formula>
    </cfRule>
    <cfRule type="containsText" dxfId="2466" priority="18" operator="containsText" text="in Abklärung">
      <formula>NOT(ISERROR(SEARCH("in Abklärung",V90)))</formula>
    </cfRule>
    <cfRule type="containsText" dxfId="2465" priority="19" operator="containsText" text="i.O.">
      <formula>NOT(ISERROR(SEARCH("i.O.",V90)))</formula>
    </cfRule>
    <cfRule type="containsText" dxfId="2464" priority="20" operator="containsText" text="korrigiert">
      <formula>NOT(ISERROR(SEARCH("korrigiert",V90)))</formula>
    </cfRule>
  </conditionalFormatting>
  <conditionalFormatting sqref="X98">
    <cfRule type="containsText" dxfId="2463" priority="13" operator="containsText" text="nicht i.O.">
      <formula>NOT(ISERROR(SEARCH("nicht i.O.",X98)))</formula>
    </cfRule>
    <cfRule type="containsText" dxfId="2462" priority="14" operator="containsText" text="in Abklärung">
      <formula>NOT(ISERROR(SEARCH("in Abklärung",X98)))</formula>
    </cfRule>
    <cfRule type="containsText" dxfId="2461" priority="15" operator="containsText" text="i.O.">
      <formula>NOT(ISERROR(SEARCH("i.O.",X98)))</formula>
    </cfRule>
    <cfRule type="containsText" dxfId="2460" priority="16" operator="containsText" text="korrigiert">
      <formula>NOT(ISERROR(SEARCH("korrigiert",X98)))</formula>
    </cfRule>
  </conditionalFormatting>
  <conditionalFormatting sqref="V98">
    <cfRule type="containsText" dxfId="2459" priority="9" operator="containsText" text="nicht i.O.">
      <formula>NOT(ISERROR(SEARCH("nicht i.O.",V98)))</formula>
    </cfRule>
    <cfRule type="containsText" dxfId="2458" priority="10" operator="containsText" text="in Abklärung">
      <formula>NOT(ISERROR(SEARCH("in Abklärung",V98)))</formula>
    </cfRule>
    <cfRule type="containsText" dxfId="2457" priority="11" operator="containsText" text="i.O.">
      <formula>NOT(ISERROR(SEARCH("i.O.",V98)))</formula>
    </cfRule>
    <cfRule type="containsText" dxfId="2456" priority="12" operator="containsText" text="korrigiert">
      <formula>NOT(ISERROR(SEARCH("korrigiert",V98)))</formula>
    </cfRule>
  </conditionalFormatting>
  <conditionalFormatting sqref="X100">
    <cfRule type="containsText" dxfId="2455" priority="5" operator="containsText" text="nicht i.O.">
      <formula>NOT(ISERROR(SEARCH("nicht i.O.",X100)))</formula>
    </cfRule>
    <cfRule type="containsText" dxfId="2454" priority="6" operator="containsText" text="in Abklärung">
      <formula>NOT(ISERROR(SEARCH("in Abklärung",X100)))</formula>
    </cfRule>
    <cfRule type="containsText" dxfId="2453" priority="7" operator="containsText" text="i.O.">
      <formula>NOT(ISERROR(SEARCH("i.O.",X100)))</formula>
    </cfRule>
    <cfRule type="containsText" dxfId="2452" priority="8" operator="containsText" text="korrigiert">
      <formula>NOT(ISERROR(SEARCH("korrigiert",X100)))</formula>
    </cfRule>
  </conditionalFormatting>
  <conditionalFormatting sqref="V100">
    <cfRule type="containsText" dxfId="2451" priority="1" operator="containsText" text="nicht i.O.">
      <formula>NOT(ISERROR(SEARCH("nicht i.O.",V100)))</formula>
    </cfRule>
    <cfRule type="containsText" dxfId="2450" priority="2" operator="containsText" text="in Abklärung">
      <formula>NOT(ISERROR(SEARCH("in Abklärung",V100)))</formula>
    </cfRule>
    <cfRule type="containsText" dxfId="2449" priority="3" operator="containsText" text="i.O.">
      <formula>NOT(ISERROR(SEARCH("i.O.",V100)))</formula>
    </cfRule>
    <cfRule type="containsText" dxfId="2448" priority="4" operator="containsText" text="korrigiert">
      <formula>NOT(ISERROR(SEARCH("korrigiert",V100)))</formula>
    </cfRule>
  </conditionalFormatting>
  <dataValidations count="5">
    <dataValidation type="date" operator="lessThan" allowBlank="1" showInputMessage="1" showErrorMessage="1" sqref="D21" xr:uid="{F75C97B2-200A-4FBF-8E6E-7346E6B12670}">
      <formula1>44197</formula1>
    </dataValidation>
    <dataValidation type="list" allowBlank="1" showInputMessage="1" showErrorMessage="1" sqref="X16:X17 X13 X101" xr:uid="{AB518B7D-97A1-40A1-A765-3AE7FD14DA48}">
      <formula1>"',i.O.,in Abklärung,nicht i.O.,korrigiert"</formula1>
    </dataValidation>
    <dataValidation type="date" operator="greaterThan" allowBlank="1" showInputMessage="1" showErrorMessage="1" sqref="D44:G44" xr:uid="{9FEA5AB2-49E3-49AC-89B7-CA74E924BF36}">
      <formula1>42370</formula1>
    </dataValidation>
    <dataValidation type="date" operator="greaterThan" allowBlank="1" showInputMessage="1" showErrorMessage="1" sqref="D22:G22" xr:uid="{563D9013-005D-4E11-8665-2F0BD848D0F0}">
      <formula1>D21</formula1>
    </dataValidation>
    <dataValidation type="date" operator="lessThan" allowBlank="1" showInputMessage="1" showErrorMessage="1" sqref="E21:G21" xr:uid="{ABCA2481-DB73-4C14-8AB9-81432A365779}">
      <formula1>43101</formula1>
    </dataValidation>
  </dataValidations>
  <hyperlinks>
    <hyperlink ref="L80:P80" r:id="rId1" display="download" xr:uid="{13C469CC-1371-44E2-93A3-FB26504BFFC1}"/>
    <hyperlink ref="H74:L74" r:id="rId2" display="download" xr:uid="{F356A473-6BDE-4690-8452-62A92819C372}"/>
  </hyperlinks>
  <pageMargins left="0.70866141732283472" right="0.70866141732283472" top="0.78740157480314965" bottom="0.78740157480314965" header="0.31496062992125984" footer="0.31496062992125984"/>
  <pageSetup paperSize="8" scale="67" fitToHeight="0" orientation="landscape" r:id="rId3"/>
  <headerFooter>
    <oddHeader>&amp;LBFE-MP&amp;C &amp;A&amp;R&amp;D</oddHeader>
    <oddFooter>&amp;L&amp;F, &amp;T&amp;RS. &amp;P / &amp;N</oddFooter>
  </headerFooter>
  <drawing r:id="rId4"/>
  <legacyDrawing r:id="rId5"/>
  <controls>
    <mc:AlternateContent xmlns:mc="http://schemas.openxmlformats.org/markup-compatibility/2006">
      <mc:Choice Requires="x14">
        <control shapeId="110594" r:id="rId6" name="CheckBox2">
          <controlPr locked="0" defaultSize="0" autoLine="0" r:id="rId7">
            <anchor moveWithCells="1">
              <from>
                <xdr:col>2</xdr:col>
                <xdr:colOff>236220</xdr:colOff>
                <xdr:row>4</xdr:row>
                <xdr:rowOff>106680</xdr:rowOff>
              </from>
              <to>
                <xdr:col>2</xdr:col>
                <xdr:colOff>403860</xdr:colOff>
                <xdr:row>4</xdr:row>
                <xdr:rowOff>297180</xdr:rowOff>
              </to>
            </anchor>
          </controlPr>
        </control>
      </mc:Choice>
      <mc:Fallback>
        <control shapeId="110594" r:id="rId6" name="CheckBox2"/>
      </mc:Fallback>
    </mc:AlternateContent>
    <mc:AlternateContent xmlns:mc="http://schemas.openxmlformats.org/markup-compatibility/2006">
      <mc:Choice Requires="x14">
        <control shapeId="110593" r:id="rId8" name="CheckBox1">
          <controlPr locked="0" defaultSize="0" autoLine="0" r:id="rId9">
            <anchor moveWithCells="1">
              <from>
                <xdr:col>11</xdr:col>
                <xdr:colOff>304800</xdr:colOff>
                <xdr:row>14</xdr:row>
                <xdr:rowOff>45720</xdr:rowOff>
              </from>
              <to>
                <xdr:col>11</xdr:col>
                <xdr:colOff>464820</xdr:colOff>
                <xdr:row>14</xdr:row>
                <xdr:rowOff>198120</xdr:rowOff>
              </to>
            </anchor>
          </controlPr>
        </control>
      </mc:Choice>
      <mc:Fallback>
        <control shapeId="110593" r:id="rId8" name="CheckBox1"/>
      </mc:Fallback>
    </mc:AlternateContent>
  </controls>
  <extLst>
    <ext xmlns:x14="http://schemas.microsoft.com/office/spreadsheetml/2009/9/main" uri="{CCE6A557-97BC-4b89-ADB6-D9C93CAAB3DF}">
      <x14:dataValidations xmlns:xm="http://schemas.microsoft.com/office/excel/2006/main" count="13">
        <x14:dataValidation type="list" allowBlank="1" showInputMessage="1" showErrorMessage="1" xr:uid="{A84E3C6D-F10C-4C2E-8001-C435F8731AAD}">
          <x14:formula1>
            <xm:f>OFFSET(Dropdown!$AS$7:$AU$19,0,'Allg. Informationen'!$B$4-1,4,1)</xm:f>
          </x14:formula1>
          <xm:sqref>X18:X24 X26 X31:X32 X34:X35 X38:X45 X48:X53 X56:X59 X100 X77:X83 X87 X90:X96 X98 X62:X74</xm:sqref>
        </x14:dataValidation>
        <x14:dataValidation type="list" allowBlank="1" showInputMessage="1" showErrorMessage="1" xr:uid="{3440E73C-D3B7-426D-B425-1B1FF3AC23AD}">
          <x14:formula1>
            <xm:f>OFFSET(Dropdown!$AP$7:$AR$19,0,'Allg. Informationen'!$B$4-1,3,1)</xm:f>
          </x14:formula1>
          <xm:sqref>V13:V15 V18:V24 V26 V31:V32 V34:V35 V38:V45 V48:V53 V56:V59 V100 V77:V83 V87 V90:V96 V98 V62:V74</xm:sqref>
        </x14:dataValidation>
        <x14:dataValidation type="list" allowBlank="1" showInputMessage="1" showErrorMessage="1" xr:uid="{68AA1BE2-7E57-4453-9D1F-5097147D3509}">
          <x14:formula1>
            <xm:f>OFFSET(Dropdown!$P$7:$R$10,0,'Allg. Informationen'!$B$4-1,4,1)</xm:f>
          </x14:formula1>
          <xm:sqref>D77</xm:sqref>
        </x14:dataValidation>
        <x14:dataValidation type="list" allowBlank="1" showInputMessage="1" showErrorMessage="1" xr:uid="{0DBBFC59-DE3C-479A-B555-D27EFCE5DE3B}">
          <x14:formula1>
            <xm:f>OFFSET(Dropdown!$D$7:$F$8,0,'Allg. Informationen'!$B$4-1,2,1)</xm:f>
          </x14:formula1>
          <xm:sqref>H50:Q50 H56:Q56</xm:sqref>
        </x14:dataValidation>
        <x14:dataValidation type="list" allowBlank="1" showInputMessage="1" showErrorMessage="1" xr:uid="{400F1DD8-AF42-475E-BA7F-0591B639BA89}">
          <x14:formula1>
            <xm:f>OFFSET(Dropdown!$M$7:$O$11,0,'Allg. Informationen'!$B$4-1,5,1)</xm:f>
          </x14:formula1>
          <xm:sqref>D45</xm:sqref>
        </x14:dataValidation>
        <x14:dataValidation type="list" allowBlank="1" showInputMessage="1" showErrorMessage="1" xr:uid="{5C609139-32D6-43EA-9E7F-DF5039360A2E}">
          <x14:formula1>
            <xm:f>OFFSET(Dropdown!$A$7:$C$9,0,'Allg. Informationen'!$B$4-1,3,1)</xm:f>
          </x14:formula1>
          <xm:sqref>D42</xm:sqref>
        </x14:dataValidation>
        <x14:dataValidation type="list" allowBlank="1" showInputMessage="1" showErrorMessage="1" xr:uid="{BCF21A99-B024-4AD8-B7C2-6671AB07140D}">
          <x14:formula1>
            <xm:f>OFFSET(Dropdown!$G$7:$I$11,0,'Allg. Informationen'!$B$4-1,5,1)</xm:f>
          </x14:formula1>
          <xm:sqref>D20</xm:sqref>
        </x14:dataValidation>
        <x14:dataValidation type="list" allowBlank="1" showInputMessage="1" showErrorMessage="1" xr:uid="{FE2BAD84-0E85-4F57-98BE-0701851126B0}">
          <x14:formula1>
            <xm:f>Dropdown!$AP$7:$AP$9</xm:f>
          </x14:formula1>
          <xm:sqref>V84:V86 V33 V54:V55 V36:V37 V25 V27:V30 V97 V99 V101:V102</xm:sqref>
        </x14:dataValidation>
        <x14:dataValidation type="list" allowBlank="1" showInputMessage="1" showErrorMessage="1" xr:uid="{A28F2DC0-EC40-41BB-9A56-92972FB831C5}">
          <x14:formula1>
            <xm:f>Dropdown!$P$7:$P$10</xm:f>
          </x14:formula1>
          <xm:sqref>E77:K77</xm:sqref>
        </x14:dataValidation>
        <x14:dataValidation type="list" allowBlank="1" showInputMessage="1" showErrorMessage="1" xr:uid="{262D7542-BE66-4C37-B7FD-FC7C114CA528}">
          <x14:formula1>
            <xm:f>Dropdown!$G$7:$G$11</xm:f>
          </x14:formula1>
          <xm:sqref>E20:G20</xm:sqref>
        </x14:dataValidation>
        <x14:dataValidation type="list" allowBlank="1" showInputMessage="1" showErrorMessage="1" xr:uid="{AE1A910B-C909-4678-97F2-014E33F46FAE}">
          <x14:formula1>
            <xm:f>Dropdown!$A$7:$A$9</xm:f>
          </x14:formula1>
          <xm:sqref>E42:G42</xm:sqref>
        </x14:dataValidation>
        <x14:dataValidation type="list" allowBlank="1" showInputMessage="1" showErrorMessage="1" xr:uid="{6B1A152F-767C-4F1B-9CA8-8AD4D2901E49}">
          <x14:formula1>
            <xm:f>Dropdown!$M$7:$M$11</xm:f>
          </x14:formula1>
          <xm:sqref>E45:G45</xm:sqref>
        </x14:dataValidation>
        <x14:dataValidation type="list" allowBlank="1" showInputMessage="1" showErrorMessage="1" xr:uid="{5481B34B-41EC-4793-8438-B003F4DA4C1D}">
          <x14:formula1>
            <xm:f>Dropdown!$AI$6:$AI$136</xm:f>
          </x14:formula1>
          <xm:sqref>B14</xm:sqref>
        </x14:dataValidation>
      </x14:dataValidations>
    </ext>
  </extLs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88048E-0059-43E6-A6B1-76DBC9DD0ADA}">
  <sheetPr codeName="Tabelle18">
    <tabColor theme="7" tint="0.39997558519241921"/>
    <pageSetUpPr fitToPage="1"/>
  </sheetPr>
  <dimension ref="A1:AC131"/>
  <sheetViews>
    <sheetView workbookViewId="0">
      <selection activeCell="C5" sqref="C5"/>
    </sheetView>
  </sheetViews>
  <sheetFormatPr baseColWidth="10" defaultColWidth="11.44140625" defaultRowHeight="13.2" outlineLevelCol="1" x14ac:dyDescent="0.25"/>
  <cols>
    <col min="1" max="1" width="11" style="466" customWidth="1"/>
    <col min="2" max="2" width="40.5546875" style="31" customWidth="1"/>
    <col min="3" max="3" width="10.5546875" style="31" customWidth="1"/>
    <col min="4" max="4" width="18.5546875" style="31" customWidth="1"/>
    <col min="5" max="7" width="18.5546875" style="31" hidden="1" customWidth="1"/>
    <col min="8" max="9" width="13.109375" style="31" customWidth="1"/>
    <col min="10" max="10" width="13.33203125" style="466" customWidth="1"/>
    <col min="11" max="11" width="13.5546875" style="466" customWidth="1"/>
    <col min="12" max="14" width="11.88671875" style="466" customWidth="1"/>
    <col min="15" max="15" width="13" style="466" customWidth="1"/>
    <col min="16" max="17" width="11.88671875" style="466" customWidth="1"/>
    <col min="18" max="18" width="12.5546875" style="466" customWidth="1"/>
    <col min="19" max="19" width="14.88671875" style="466" customWidth="1"/>
    <col min="20" max="20" width="11.5546875" style="466" customWidth="1"/>
    <col min="21" max="21" width="16.44140625" style="466" customWidth="1"/>
    <col min="22" max="22" width="16.44140625" style="531" hidden="1" customWidth="1" outlineLevel="1"/>
    <col min="23" max="23" width="16.44140625" style="466" hidden="1" customWidth="1" outlineLevel="1"/>
    <col min="24" max="24" width="11.44140625" style="466" hidden="1" customWidth="1" outlineLevel="1"/>
    <col min="25" max="25" width="23.5546875" style="466" hidden="1" customWidth="1" outlineLevel="1"/>
    <col min="26" max="26" width="5.5546875" style="466" customWidth="1" collapsed="1"/>
    <col min="27" max="27" width="8.5546875" style="466" hidden="1" customWidth="1"/>
    <col min="28" max="16384" width="11.44140625" style="466"/>
  </cols>
  <sheetData>
    <row r="1" spans="1:29" ht="21" x14ac:dyDescent="0.4">
      <c r="A1" s="490" t="str">
        <f>VLOOKUP(D13,Dropdown!$AI$6:$AI$136,1,FALSE)</f>
        <v>Bitte auswählen, Prière de sélectionner, Prego selezionare</v>
      </c>
      <c r="B1" s="48"/>
      <c r="C1" s="488"/>
      <c r="D1" s="489"/>
      <c r="E1" s="48"/>
      <c r="F1" s="48"/>
      <c r="G1" s="48"/>
      <c r="H1" s="48"/>
      <c r="I1" s="48"/>
      <c r="J1" s="59"/>
      <c r="K1" s="59"/>
      <c r="L1" s="59"/>
      <c r="M1" s="59"/>
      <c r="N1" s="59"/>
      <c r="O1" s="59"/>
      <c r="P1" s="59"/>
      <c r="Q1" s="59"/>
      <c r="R1" s="59"/>
      <c r="S1" s="59"/>
      <c r="T1" s="59"/>
      <c r="U1" s="59"/>
      <c r="V1" s="59"/>
      <c r="W1" s="59"/>
      <c r="X1" s="59"/>
      <c r="Y1" s="59"/>
    </row>
    <row r="2" spans="1:29" s="531" customFormat="1" ht="15.6" x14ac:dyDescent="0.3">
      <c r="A2" s="530" t="str">
        <f ca="1">IF(D17="",IF(D13=Dropdown!$AI$6,CONCATENATE(OFFSET(Sprachen!A369,0,'Allg. Informationen'!$B$4-1,1,1),_xlfn.SHEET()-9),VLOOKUP($D$13,Dropdown!$AI$6:$AJ$136,2,FALSE)),D17)</f>
        <v>KW9</v>
      </c>
      <c r="B2" s="177" t="str">
        <f ca="1">CONCATENATE(Gesuchsteller!$A$4,": ",Gesuchsteller!$B$4)</f>
        <v>Gesuchsnummer: MP.24.xxx</v>
      </c>
      <c r="C2" s="10"/>
      <c r="E2" s="47"/>
      <c r="F2" s="47"/>
      <c r="G2" s="47"/>
      <c r="H2" s="120"/>
      <c r="J2" s="120"/>
      <c r="K2" s="120"/>
      <c r="L2" s="120"/>
      <c r="M2" s="120"/>
      <c r="N2" s="120"/>
      <c r="O2" s="120"/>
      <c r="P2" s="120"/>
      <c r="Q2" s="47"/>
      <c r="R2" s="120"/>
      <c r="U2" s="532"/>
      <c r="V2" s="532"/>
      <c r="W2" s="532"/>
    </row>
    <row r="3" spans="1:29" s="531" customFormat="1" ht="15.6" x14ac:dyDescent="0.3">
      <c r="A3" s="530"/>
      <c r="B3" s="10"/>
      <c r="C3" s="10"/>
      <c r="E3" s="47"/>
      <c r="F3" s="47"/>
      <c r="G3" s="47"/>
      <c r="H3" s="120"/>
      <c r="I3" s="630"/>
      <c r="J3" s="120"/>
      <c r="K3" s="120"/>
      <c r="L3" s="120"/>
      <c r="M3" s="120"/>
      <c r="N3" s="120"/>
      <c r="O3" s="120"/>
      <c r="P3" s="120"/>
      <c r="Q3" s="47"/>
      <c r="R3" s="120"/>
      <c r="U3" s="532"/>
      <c r="V3" s="532"/>
      <c r="W3" s="532"/>
    </row>
    <row r="4" spans="1:29" s="531" customFormat="1" ht="17.399999999999999" x14ac:dyDescent="0.3">
      <c r="A4" s="133" t="str">
        <f ca="1">OFFSET(Sprachen!A351,0,'Allg. Informationen'!$B$4-1,1,1)</f>
        <v>i. Vollmacht und Auskunftsberechtigung</v>
      </c>
      <c r="C4" s="131"/>
      <c r="E4" s="347"/>
      <c r="F4" s="398"/>
      <c r="G4" s="348"/>
    </row>
    <row r="5" spans="1:29" s="531" customFormat="1" ht="30.75" customHeight="1" x14ac:dyDescent="0.25">
      <c r="B5" s="655" t="str">
        <f ca="1">OFFSET(Sprachen!A352,0,'Allg. Informationen'!$B$4-1,1,1)</f>
        <v>Gesuchsteller ist Kraftwerksbevollmächtigter</v>
      </c>
      <c r="C5" s="601"/>
      <c r="D5" s="533" t="s">
        <v>1706</v>
      </c>
      <c r="H5" s="886" t="str">
        <f ca="1">OFFSET(Sprachen!A356,0,'Allg. Informationen'!$B$4-1,1,1)</f>
        <v>Falls Gesuchsteller nicht kraftwerksbevollmächtigt ist, aber am Kraftwerk beteiligt ist, bitte Kästchen in Zelle C5 nicht ankreuzen. Die kraftwerkspezifischen Daten werden automatisch vom Kraftwerksbevollmächtigten während der Gesuchsprüfung übernommen</v>
      </c>
      <c r="I5" s="886"/>
      <c r="J5" s="886"/>
      <c r="K5" s="886"/>
      <c r="L5" s="886"/>
      <c r="M5" s="886"/>
      <c r="N5" s="886"/>
      <c r="O5" s="886"/>
      <c r="P5" s="886"/>
      <c r="Q5" s="886"/>
      <c r="R5" s="886"/>
      <c r="S5" s="886"/>
      <c r="T5" s="886"/>
      <c r="U5" s="886"/>
    </row>
    <row r="6" spans="1:29" s="531" customFormat="1" ht="18" customHeight="1" x14ac:dyDescent="0.25">
      <c r="B6" s="806" t="str">
        <f ca="1">OFFSET(Sprachen!A353,0,'Allg. Informationen'!$B$4-1,1,1)</f>
        <v>Auskunftsberechtigte Person zu diesem KW</v>
      </c>
      <c r="C6" s="806"/>
      <c r="D6" s="888" t="str">
        <f ca="1">OFFSET(Sprachen!A357,0,'Allg. Informationen'!$B$4-1,1,1)</f>
        <v>Name</v>
      </c>
      <c r="H6" s="887"/>
      <c r="I6" s="887"/>
      <c r="J6" s="887"/>
      <c r="K6" s="889" t="str">
        <f ca="1">OFFSET(Sprachen!A358,0,'Allg. Informationen'!$B$4-1,1,1)</f>
        <v>Organisation</v>
      </c>
      <c r="L6" s="887"/>
      <c r="M6" s="887"/>
      <c r="N6" s="887"/>
      <c r="O6" s="889" t="str">
        <f ca="1">OFFSET(Sprachen!A359,0,'Allg. Informationen'!$B$4-1,1,1)</f>
        <v>Email</v>
      </c>
      <c r="P6" s="887"/>
      <c r="Q6" s="887"/>
      <c r="R6" s="887"/>
      <c r="S6" s="890" t="str">
        <f ca="1">OFFSET(Sprachen!A360,0,'Allg. Informationen'!$B$4-1,1,1)</f>
        <v>Telefon</v>
      </c>
      <c r="T6" s="887"/>
      <c r="U6" s="887"/>
    </row>
    <row r="7" spans="1:29" s="531" customFormat="1" ht="17.25" customHeight="1" x14ac:dyDescent="0.25">
      <c r="B7" s="899" t="str">
        <f ca="1">OFFSET(Sprachen!A354,0,'Allg. Informationen'!$B$4-1,1,1)</f>
        <v>Stellvertretend auskunftsberechtigte Person</v>
      </c>
      <c r="C7" s="899"/>
      <c r="D7" s="888"/>
      <c r="H7" s="887"/>
      <c r="I7" s="887"/>
      <c r="J7" s="887"/>
      <c r="K7" s="889"/>
      <c r="L7" s="887"/>
      <c r="M7" s="887"/>
      <c r="N7" s="887"/>
      <c r="O7" s="889"/>
      <c r="P7" s="887"/>
      <c r="Q7" s="887"/>
      <c r="R7" s="887"/>
      <c r="S7" s="890"/>
      <c r="T7" s="887"/>
      <c r="U7" s="887"/>
      <c r="V7" s="429"/>
      <c r="W7" s="398"/>
      <c r="X7" s="398"/>
      <c r="Y7" s="429"/>
      <c r="Z7" s="429"/>
      <c r="AA7" s="429"/>
      <c r="AC7" s="132"/>
    </row>
    <row r="8" spans="1:29" s="531" customFormat="1" ht="39" hidden="1" customHeight="1" x14ac:dyDescent="0.25">
      <c r="B8" s="864" t="str">
        <f ca="1">OFFSET(Sprachen!A355,0,'Allg. Informationen'!$B$4-1,1,1)</f>
        <v>Zur Prüfung des Gesuchs kann das BFE die Daten und Angaben des Kraftwerksbevollmächtigten übernehmen von:</v>
      </c>
      <c r="C8" s="865"/>
      <c r="D8" s="675" t="str">
        <f ca="1">OFFSET(Sprachen!A361,0,'Allg. Informationen'!$B$4-1,1,1)</f>
        <v>Gesuchsnummer</v>
      </c>
      <c r="E8" s="534"/>
      <c r="F8" s="534"/>
      <c r="G8" s="534"/>
      <c r="H8" s="900"/>
      <c r="I8" s="900"/>
      <c r="J8" s="900"/>
      <c r="K8" s="675" t="str">
        <f ca="1">OFFSET(Sprachen!A362,0,'Allg. Informationen'!$B$4-1,1,1)</f>
        <v>Datum</v>
      </c>
      <c r="L8" s="900"/>
      <c r="M8" s="900"/>
      <c r="N8" s="900"/>
    </row>
    <row r="9" spans="1:29" s="531" customFormat="1" x14ac:dyDescent="0.25"/>
    <row r="10" spans="1:29" ht="17.399999999999999" x14ac:dyDescent="0.25">
      <c r="A10" s="133" t="str">
        <f ca="1">OFFSET(Sprachen!A363,0,'Allg. Informationen'!$B$4-1,1,1)</f>
        <v>A. Angaben zu Kraftwerksanlage und Zentralen</v>
      </c>
      <c r="D10" s="430"/>
      <c r="E10" s="430"/>
      <c r="F10" s="430"/>
      <c r="G10" s="430"/>
      <c r="H10" s="431"/>
      <c r="I10" s="26"/>
      <c r="J10" s="531"/>
      <c r="K10" s="531"/>
      <c r="L10" s="531"/>
      <c r="M10" s="398"/>
      <c r="N10" s="398"/>
      <c r="O10" s="398"/>
      <c r="P10" s="398"/>
      <c r="Q10" s="398"/>
      <c r="R10" s="398"/>
      <c r="S10" s="398"/>
      <c r="T10" s="398"/>
      <c r="U10" s="398"/>
      <c r="V10" s="398"/>
      <c r="W10" s="398"/>
      <c r="X10" s="398"/>
      <c r="Y10" s="429"/>
      <c r="Z10" s="429"/>
      <c r="AA10" s="429"/>
      <c r="AB10" s="531"/>
      <c r="AC10" s="132"/>
    </row>
    <row r="11" spans="1:29" ht="15.6" x14ac:dyDescent="0.3">
      <c r="A11" s="386"/>
      <c r="B11" s="386"/>
      <c r="C11" s="386"/>
      <c r="D11" s="386"/>
      <c r="E11" s="386"/>
      <c r="F11" s="386"/>
      <c r="G11" s="386"/>
      <c r="H11" s="386"/>
      <c r="I11" s="386"/>
      <c r="J11" s="386"/>
      <c r="K11" s="386"/>
      <c r="L11" s="386"/>
      <c r="M11" s="386"/>
      <c r="N11" s="386"/>
      <c r="O11" s="386"/>
      <c r="P11" s="386"/>
      <c r="Q11" s="386"/>
      <c r="R11" s="386"/>
      <c r="S11" s="386"/>
      <c r="T11" s="386"/>
      <c r="U11" s="386"/>
      <c r="V11" s="386"/>
      <c r="W11" s="386"/>
      <c r="X11" s="386"/>
      <c r="Y11" s="386"/>
    </row>
    <row r="12" spans="1:29" ht="26.4" x14ac:dyDescent="0.25">
      <c r="A12" s="134" t="str">
        <f ca="1">OFFSET(Sprachen!A364,0,'Allg. Informationen'!$B$4-1,1,1)</f>
        <v>Ziffer</v>
      </c>
      <c r="B12" s="875" t="str">
        <f ca="1">OFFSET(Sprachen!A365,0,'Allg. Informationen'!$B$4-1,1,1)</f>
        <v>A1. Angaben zur Kraftwerksanlage</v>
      </c>
      <c r="C12" s="876"/>
      <c r="D12" s="877"/>
      <c r="E12" s="901" t="s">
        <v>428</v>
      </c>
      <c r="F12" s="902"/>
      <c r="G12" s="903"/>
      <c r="H12" s="838" t="str">
        <f ca="1">OFFSET(Sprachen!A366,0,'Allg. Informationen'!$B$4-1,1,1)</f>
        <v>Anmerkungen BFE</v>
      </c>
      <c r="I12" s="839"/>
      <c r="J12" s="839"/>
      <c r="K12" s="839"/>
      <c r="L12" s="840"/>
      <c r="M12" s="836" t="str">
        <f ca="1">OFFSET(Sprachen!A367,0,'Allg. Informationen'!$B$4-1,1,1)</f>
        <v>Bemerkungen Gesuchsteller</v>
      </c>
      <c r="N12" s="836"/>
      <c r="O12" s="836"/>
      <c r="P12" s="836"/>
      <c r="Q12" s="836"/>
      <c r="R12" s="836"/>
      <c r="S12" s="836"/>
      <c r="T12" s="836"/>
      <c r="U12" s="836"/>
      <c r="V12" s="450" t="str">
        <f ca="1">OFFSET(Sprachen!A506,0,'Allg. Informationen'!$B$4-1,1,1)</f>
        <v>Prüfung auf Plausibilität</v>
      </c>
      <c r="W12" s="135" t="str">
        <f ca="1">OFFSET(Sprachen!A507,0,'Allg. Informationen'!$B$4-1,1,1)</f>
        <v>Bemerkungen Plausibilität</v>
      </c>
      <c r="X12" s="450" t="str">
        <f ca="1">OFFSET(Sprachen!A508,0,'Allg. Informationen'!$B$4-1,1,1)</f>
        <v>Materielle Prüfung</v>
      </c>
      <c r="Y12" s="135" t="str">
        <f ca="1">OFFSET(Sprachen!A509,0,'Allg. Informationen'!$B$4-1,1,1)</f>
        <v>Bemerkungen Materielle Prüfung</v>
      </c>
    </row>
    <row r="13" spans="1:29" ht="21" x14ac:dyDescent="0.25">
      <c r="A13" s="781" t="str">
        <f ca="1">CONCATENATE($A$2," / ",AA14)</f>
        <v>KW9 / 1</v>
      </c>
      <c r="B13" s="145" t="str">
        <f ca="1">OFFSET(Sprachen!A368,0,'Allg. Informationen'!$B$4-1,1,1)</f>
        <v>Name Kraftwerksanlage:</v>
      </c>
      <c r="C13" s="719"/>
      <c r="D13" s="785" t="str">
        <f>B14</f>
        <v>Bitte auswählen, Prière de sélectionner, Prego selezionare</v>
      </c>
      <c r="E13" s="695"/>
      <c r="F13" s="695"/>
      <c r="G13" s="695"/>
      <c r="H13" s="788" t="str">
        <f ca="1">OFFSET(Sprachen!A472,0,'Allg. Informationen'!$B$4-1,1,1)</f>
        <v>Bitte zuerst die Energieproduktion im Blatt E_prod_Eingabe für dieses Kraftwerk eingeben! Falls Gesuchsteller nicht kraftwerksbevollmächtigt ist, so werden die Daten während der Gesuchsprüfung automatisch vom Kraftwerksbevollmächtigten übernommen. Der Gesuchsteller braucht nur die reduzierten Felder auszufüllen. Dabei sind Kennzahlen mit Ziffern endend auf -G vom Kraftwerksbevollmächtigten zu übernehmen. Massgebend für die MP ist die Bruttoleistung, wobei in der Liste Kraftwerke ab 10 MW installierter Leistung erscheinen können.</v>
      </c>
      <c r="I13" s="789"/>
      <c r="J13" s="789"/>
      <c r="K13" s="789"/>
      <c r="L13" s="790"/>
      <c r="M13" s="793"/>
      <c r="N13" s="794"/>
      <c r="O13" s="794"/>
      <c r="P13" s="794"/>
      <c r="Q13" s="794"/>
      <c r="R13" s="794"/>
      <c r="S13" s="794"/>
      <c r="T13" s="794"/>
      <c r="U13" s="795"/>
      <c r="V13" s="802"/>
      <c r="W13" s="769"/>
      <c r="X13" s="721" t="s">
        <v>185</v>
      </c>
      <c r="Y13" s="769"/>
    </row>
    <row r="14" spans="1:29" ht="117" customHeight="1" x14ac:dyDescent="0.25">
      <c r="A14" s="782"/>
      <c r="B14" s="631" t="s">
        <v>1000</v>
      </c>
      <c r="C14" s="784"/>
      <c r="D14" s="786"/>
      <c r="E14" s="696" t="s">
        <v>1758</v>
      </c>
      <c r="F14" s="696" t="s">
        <v>438</v>
      </c>
      <c r="G14" s="696" t="s">
        <v>429</v>
      </c>
      <c r="H14" s="791"/>
      <c r="I14" s="755"/>
      <c r="J14" s="755"/>
      <c r="K14" s="755"/>
      <c r="L14" s="792"/>
      <c r="M14" s="796"/>
      <c r="N14" s="797"/>
      <c r="O14" s="797"/>
      <c r="P14" s="797"/>
      <c r="Q14" s="797"/>
      <c r="R14" s="797"/>
      <c r="S14" s="797"/>
      <c r="T14" s="797"/>
      <c r="U14" s="798"/>
      <c r="V14" s="803"/>
      <c r="W14" s="821"/>
      <c r="X14" s="823"/>
      <c r="Y14" s="821"/>
      <c r="AA14" s="466">
        <v>1</v>
      </c>
    </row>
    <row r="15" spans="1:29" ht="21.75" customHeight="1" x14ac:dyDescent="0.25">
      <c r="A15" s="783"/>
      <c r="B15" s="456"/>
      <c r="C15" s="720"/>
      <c r="D15" s="787"/>
      <c r="E15" s="696"/>
      <c r="F15" s="696"/>
      <c r="G15" s="696"/>
      <c r="H15" s="826" t="str">
        <f ca="1">OFFSET(Sprachen!A473,0,'Allg. Informationen'!$B$4-1,1,1)</f>
        <v>Falls KW in Liste nicht vorhanden, bitte ankreuzen:</v>
      </c>
      <c r="I15" s="827"/>
      <c r="J15" s="827"/>
      <c r="K15" s="827"/>
      <c r="L15" s="536"/>
      <c r="M15" s="799"/>
      <c r="N15" s="800"/>
      <c r="O15" s="800"/>
      <c r="P15" s="800"/>
      <c r="Q15" s="800"/>
      <c r="R15" s="800"/>
      <c r="S15" s="800"/>
      <c r="T15" s="800"/>
      <c r="U15" s="801"/>
      <c r="V15" s="804"/>
      <c r="W15" s="822"/>
      <c r="X15" s="722"/>
      <c r="Y15" s="822"/>
    </row>
    <row r="16" spans="1:29" ht="38.1" hidden="1" customHeight="1" x14ac:dyDescent="0.25">
      <c r="A16" s="680" t="str">
        <f ca="1">CONCATENATE($A$2," / ",AA16)</f>
        <v>KW9 / 1-G1</v>
      </c>
      <c r="B16" s="833" t="str">
        <f ca="1">OFFSET(Sprachen!A370,0,'Allg. Informationen'!$B$4-1,1,1)</f>
        <v>Kraftwerkname (Angabe Gesuchsteller falls nicht in Liste)</v>
      </c>
      <c r="C16" s="833"/>
      <c r="D16" s="650"/>
      <c r="E16" s="535"/>
      <c r="F16" s="535"/>
      <c r="G16" s="535"/>
      <c r="H16" s="845" t="str">
        <f ca="1">OFFSET(Sprachen!A474,0,'Allg. Informationen'!$B$4-1,1,1)</f>
        <v>Bitte nur eintragen, falls Kraftwerk nicht in Liste</v>
      </c>
      <c r="I16" s="845"/>
      <c r="J16" s="845"/>
      <c r="K16" s="845"/>
      <c r="L16" s="846"/>
      <c r="M16" s="849"/>
      <c r="N16" s="849"/>
      <c r="O16" s="849"/>
      <c r="P16" s="849"/>
      <c r="Q16" s="849"/>
      <c r="R16" s="849"/>
      <c r="S16" s="849"/>
      <c r="T16" s="849"/>
      <c r="U16" s="850"/>
      <c r="V16" s="672"/>
      <c r="W16" s="671"/>
      <c r="X16" s="672"/>
      <c r="Y16" s="538"/>
      <c r="AA16" s="422" t="s">
        <v>537</v>
      </c>
    </row>
    <row r="17" spans="1:27" ht="44.1" hidden="1" customHeight="1" x14ac:dyDescent="0.25">
      <c r="A17" s="539" t="str">
        <f ca="1">CONCATENATE($A$2," / ",AA17)</f>
        <v>KW9 / 1-G2</v>
      </c>
      <c r="B17" s="833" t="str">
        <f ca="1">OFFSET(Sprachen!A371,0,'Allg. Informationen'!$B$4-1,1,1)</f>
        <v>Kürzelvorschlag  (Angabe Gesuchsteller falls nicht in Liste)</v>
      </c>
      <c r="C17" s="833"/>
      <c r="D17" s="651"/>
      <c r="E17" s="540"/>
      <c r="F17" s="540"/>
      <c r="G17" s="540"/>
      <c r="H17" s="847" t="str">
        <f ca="1">OFFSET(Sprachen!A475,0,'Allg. Informationen'!$B$4-1,1,1)</f>
        <v>Bitte nur eintragen, falls Kraftwerk nicht in Liste vorhanden. Auswahl nochmals auf "Bitte auswählen" stellen, damit vorgeschlagenes Kürzel übernommen wird.</v>
      </c>
      <c r="I17" s="847"/>
      <c r="J17" s="847"/>
      <c r="K17" s="847"/>
      <c r="L17" s="848"/>
      <c r="M17" s="851"/>
      <c r="N17" s="851"/>
      <c r="O17" s="851"/>
      <c r="P17" s="851"/>
      <c r="Q17" s="851"/>
      <c r="R17" s="851"/>
      <c r="S17" s="851"/>
      <c r="T17" s="851"/>
      <c r="U17" s="852"/>
      <c r="V17" s="541"/>
      <c r="W17" s="297"/>
      <c r="X17" s="541"/>
      <c r="Y17" s="152"/>
      <c r="AA17" s="424" t="s">
        <v>538</v>
      </c>
    </row>
    <row r="18" spans="1:27" x14ac:dyDescent="0.25">
      <c r="A18" s="139" t="str">
        <f t="shared" ref="A18:A45" ca="1" si="0">CONCATENATE($A$2," / ",AA18)</f>
        <v>KW9 / 2</v>
      </c>
      <c r="B18" s="538" t="str">
        <f ca="1">OFFSET(Sprachen!A372,0,'Allg. Informationen'!$B$4-1,1,1)</f>
        <v>Standortgemeinde(n)</v>
      </c>
      <c r="C18" s="159"/>
      <c r="D18" s="542"/>
      <c r="E18" s="543"/>
      <c r="F18" s="543"/>
      <c r="G18" s="543"/>
      <c r="H18" s="908"/>
      <c r="I18" s="908"/>
      <c r="J18" s="908"/>
      <c r="K18" s="908"/>
      <c r="L18" s="908"/>
      <c r="M18" s="807"/>
      <c r="N18" s="807"/>
      <c r="O18" s="807"/>
      <c r="P18" s="807"/>
      <c r="Q18" s="807"/>
      <c r="R18" s="807"/>
      <c r="S18" s="807"/>
      <c r="T18" s="807"/>
      <c r="U18" s="807"/>
      <c r="V18" s="541"/>
      <c r="W18" s="297"/>
      <c r="X18" s="541" t="s">
        <v>185</v>
      </c>
      <c r="Y18" s="152"/>
      <c r="AA18" s="466">
        <f>+AA14+1</f>
        <v>2</v>
      </c>
    </row>
    <row r="19" spans="1:27" x14ac:dyDescent="0.25">
      <c r="A19" s="139" t="str">
        <f t="shared" ca="1" si="0"/>
        <v>KW9 / 3</v>
      </c>
      <c r="B19" s="538" t="str">
        <f ca="1">OFFSET(Sprachen!A373,0,'Allg. Informationen'!$B$4-1,1,1)</f>
        <v>Standortkanton</v>
      </c>
      <c r="C19" s="100"/>
      <c r="D19" s="193"/>
      <c r="E19" s="349"/>
      <c r="F19" s="349"/>
      <c r="G19" s="349"/>
      <c r="H19" s="805"/>
      <c r="I19" s="805"/>
      <c r="J19" s="805"/>
      <c r="K19" s="805"/>
      <c r="L19" s="805"/>
      <c r="M19" s="807"/>
      <c r="N19" s="807"/>
      <c r="O19" s="807"/>
      <c r="P19" s="807"/>
      <c r="Q19" s="807"/>
      <c r="R19" s="807"/>
      <c r="S19" s="807"/>
      <c r="T19" s="807"/>
      <c r="U19" s="807"/>
      <c r="V19" s="541"/>
      <c r="W19" s="297"/>
      <c r="X19" s="541" t="s">
        <v>185</v>
      </c>
      <c r="Y19" s="152"/>
      <c r="AA19" s="466">
        <f t="shared" ref="AA19:AA45" si="1">+AA18+1</f>
        <v>3</v>
      </c>
    </row>
    <row r="20" spans="1:27" ht="46.5" customHeight="1" x14ac:dyDescent="0.25">
      <c r="A20" s="139" t="str">
        <f t="shared" ca="1" si="0"/>
        <v>KW9 / 4</v>
      </c>
      <c r="B20" s="159" t="str">
        <f ca="1">OFFSET(Sprachen!A374,0,'Allg. Informationen'!$B$4-1,1,1)</f>
        <v>Nutzungsrecht</v>
      </c>
      <c r="C20" s="100"/>
      <c r="D20" s="193"/>
      <c r="E20" s="349"/>
      <c r="F20" s="349"/>
      <c r="G20" s="349"/>
      <c r="H20" s="834" t="str">
        <f ca="1">OFFSET(Sprachen!A476,0,'Allg. Informationen'!$B$4-1,1,1)</f>
        <v>Vertrag für Nutzungsrecht dem Gesuch beilegen.
Falls weder Konzession noch ehaftes Recht, bitte im Bemerkungsfeld spezifizieren.</v>
      </c>
      <c r="I20" s="834"/>
      <c r="J20" s="834"/>
      <c r="K20" s="834"/>
      <c r="L20" s="834"/>
      <c r="M20" s="807"/>
      <c r="N20" s="807"/>
      <c r="O20" s="807"/>
      <c r="P20" s="807"/>
      <c r="Q20" s="807"/>
      <c r="R20" s="807"/>
      <c r="S20" s="807"/>
      <c r="T20" s="807"/>
      <c r="U20" s="807"/>
      <c r="V20" s="541"/>
      <c r="W20" s="297"/>
      <c r="X20" s="541" t="s">
        <v>185</v>
      </c>
      <c r="Y20" s="152"/>
      <c r="AA20" s="466">
        <f t="shared" si="1"/>
        <v>4</v>
      </c>
    </row>
    <row r="21" spans="1:27" ht="12.75" customHeight="1" x14ac:dyDescent="0.25">
      <c r="A21" s="139" t="str">
        <f t="shared" ca="1" si="0"/>
        <v>KW9 / 5</v>
      </c>
      <c r="B21" s="538" t="str">
        <f ca="1">OFFSET(Sprachen!A375,0,'Allg. Informationen'!$B$4-1,1,1)</f>
        <v>Datum der Vergabe des Nutzungsrechts</v>
      </c>
      <c r="C21" s="100" t="s">
        <v>46</v>
      </c>
      <c r="D21" s="544"/>
      <c r="E21" s="545"/>
      <c r="F21" s="545"/>
      <c r="G21" s="545"/>
      <c r="H21" s="841" t="str">
        <f ca="1">OFFSET(Sprachen!A477,0,'Allg. Informationen'!$B$4-1,1,1)</f>
        <v>Frühestes Ende bei zentralenspezifischen Unterschieden.</v>
      </c>
      <c r="I21" s="842"/>
      <c r="J21" s="842"/>
      <c r="K21" s="842"/>
      <c r="L21" s="843"/>
      <c r="M21" s="807"/>
      <c r="N21" s="807"/>
      <c r="O21" s="807"/>
      <c r="P21" s="807"/>
      <c r="Q21" s="807"/>
      <c r="R21" s="807"/>
      <c r="S21" s="807"/>
      <c r="T21" s="807"/>
      <c r="U21" s="807"/>
      <c r="V21" s="541"/>
      <c r="W21" s="297"/>
      <c r="X21" s="541" t="s">
        <v>185</v>
      </c>
      <c r="Y21" s="152"/>
      <c r="AA21" s="466">
        <f t="shared" si="1"/>
        <v>5</v>
      </c>
    </row>
    <row r="22" spans="1:27" ht="12.75" customHeight="1" x14ac:dyDescent="0.25">
      <c r="A22" s="139" t="str">
        <f t="shared" ca="1" si="0"/>
        <v>KW9 / 6</v>
      </c>
      <c r="B22" s="538" t="str">
        <f ca="1">OFFSET(Sprachen!A376,0,'Allg. Informationen'!$B$4-1,1,1)</f>
        <v>Ende des Nutzungsrechts</v>
      </c>
      <c r="C22" s="100" t="s">
        <v>46</v>
      </c>
      <c r="D22" s="544"/>
      <c r="E22" s="545"/>
      <c r="F22" s="545"/>
      <c r="G22" s="545"/>
      <c r="H22" s="826"/>
      <c r="I22" s="827"/>
      <c r="J22" s="827"/>
      <c r="K22" s="827"/>
      <c r="L22" s="844"/>
      <c r="M22" s="807"/>
      <c r="N22" s="807"/>
      <c r="O22" s="807"/>
      <c r="P22" s="807"/>
      <c r="Q22" s="807"/>
      <c r="R22" s="807"/>
      <c r="S22" s="807"/>
      <c r="T22" s="807"/>
      <c r="U22" s="807"/>
      <c r="V22" s="541"/>
      <c r="W22" s="297"/>
      <c r="X22" s="541" t="s">
        <v>185</v>
      </c>
      <c r="Y22" s="152" t="s">
        <v>602</v>
      </c>
      <c r="AA22" s="466">
        <f t="shared" si="1"/>
        <v>6</v>
      </c>
    </row>
    <row r="23" spans="1:27" x14ac:dyDescent="0.25">
      <c r="A23" s="139" t="str">
        <f t="shared" ca="1" si="0"/>
        <v>KW9 / 7</v>
      </c>
      <c r="B23" s="538" t="str">
        <f ca="1">OFFSET(Sprachen!A377,0,'Allg. Informationen'!$B$4-1,1,1)</f>
        <v>Anzahl Zentralen</v>
      </c>
      <c r="C23" s="100" t="s">
        <v>47</v>
      </c>
      <c r="D23" s="207"/>
      <c r="E23" s="350"/>
      <c r="F23" s="350"/>
      <c r="G23" s="350"/>
      <c r="H23" s="805"/>
      <c r="I23" s="805"/>
      <c r="J23" s="805"/>
      <c r="K23" s="805"/>
      <c r="L23" s="805"/>
      <c r="M23" s="837"/>
      <c r="N23" s="807"/>
      <c r="O23" s="807"/>
      <c r="P23" s="807"/>
      <c r="Q23" s="807"/>
      <c r="R23" s="807"/>
      <c r="S23" s="807"/>
      <c r="T23" s="807"/>
      <c r="U23" s="807"/>
      <c r="V23" s="541"/>
      <c r="W23" s="297"/>
      <c r="X23" s="541" t="s">
        <v>185</v>
      </c>
      <c r="Y23" s="152"/>
      <c r="AA23" s="466">
        <f t="shared" si="1"/>
        <v>7</v>
      </c>
    </row>
    <row r="24" spans="1:27" x14ac:dyDescent="0.25">
      <c r="A24" s="139" t="str">
        <f t="shared" ca="1" si="0"/>
        <v>KW9 / 8</v>
      </c>
      <c r="B24" s="538" t="str">
        <f ca="1">OFFSET(Sprachen!A378,0,'Allg. Informationen'!$B$4-1,1,1)</f>
        <v>Hoheitsanteil Schweiz</v>
      </c>
      <c r="C24" s="100" t="s">
        <v>4</v>
      </c>
      <c r="D24" s="546"/>
      <c r="E24" s="547"/>
      <c r="F24" s="547"/>
      <c r="G24" s="547"/>
      <c r="H24" s="805"/>
      <c r="I24" s="805"/>
      <c r="J24" s="805"/>
      <c r="K24" s="805"/>
      <c r="L24" s="805"/>
      <c r="M24" s="807"/>
      <c r="N24" s="807"/>
      <c r="O24" s="807"/>
      <c r="P24" s="807"/>
      <c r="Q24" s="807"/>
      <c r="R24" s="807"/>
      <c r="S24" s="807"/>
      <c r="T24" s="807"/>
      <c r="U24" s="807"/>
      <c r="V24" s="541"/>
      <c r="W24" s="297"/>
      <c r="X24" s="541" t="s">
        <v>185</v>
      </c>
      <c r="Y24" s="152"/>
      <c r="AA24" s="466">
        <f t="shared" si="1"/>
        <v>8</v>
      </c>
    </row>
    <row r="25" spans="1:27" x14ac:dyDescent="0.25">
      <c r="A25" s="139" t="str">
        <f t="shared" ca="1" si="0"/>
        <v>KW9 / 9</v>
      </c>
      <c r="B25" s="538" t="str">
        <f ca="1">OFFSET(Sprachen!A379,0,'Allg. Informationen'!$B$4-1,1,1)</f>
        <v>mittlere mechanische Bruttoleistung</v>
      </c>
      <c r="C25" s="100" t="s">
        <v>6</v>
      </c>
      <c r="D25" s="141">
        <f>D51</f>
        <v>0</v>
      </c>
      <c r="E25" s="351"/>
      <c r="F25" s="351"/>
      <c r="G25" s="351"/>
      <c r="H25" s="805"/>
      <c r="I25" s="805"/>
      <c r="J25" s="805"/>
      <c r="K25" s="805"/>
      <c r="L25" s="805"/>
      <c r="M25" s="807"/>
      <c r="N25" s="807"/>
      <c r="O25" s="807"/>
      <c r="P25" s="807"/>
      <c r="Q25" s="807"/>
      <c r="R25" s="807"/>
      <c r="S25" s="807"/>
      <c r="T25" s="807"/>
      <c r="U25" s="807"/>
      <c r="V25" s="548"/>
      <c r="W25" s="300"/>
      <c r="X25" s="548"/>
      <c r="Y25" s="548"/>
      <c r="AA25" s="466">
        <f t="shared" si="1"/>
        <v>9</v>
      </c>
    </row>
    <row r="26" spans="1:27" ht="33.75" customHeight="1" x14ac:dyDescent="0.25">
      <c r="A26" s="139" t="str">
        <f t="shared" ca="1" si="0"/>
        <v>KW9 / 10</v>
      </c>
      <c r="B26" s="159" t="str">
        <f ca="1">OFFSET(Sprachen!A380,0,'Allg. Informationen'!$B$4-1,1,1)</f>
        <v>Kantonales Wasserzinsregime</v>
      </c>
      <c r="C26" s="156" t="s">
        <v>370</v>
      </c>
      <c r="D26" s="549"/>
      <c r="E26" s="550"/>
      <c r="F26" s="550"/>
      <c r="G26" s="550"/>
      <c r="H26" s="834" t="str">
        <f ca="1">OFFSET(Sprachen!A478,0,'Allg. Informationen'!$B$4-1,1,1)</f>
        <v>Wasserzinssatz oder Bemessung aller äquivalenten kantonalen Abgaben angeben.</v>
      </c>
      <c r="I26" s="834"/>
      <c r="J26" s="834"/>
      <c r="K26" s="834"/>
      <c r="L26" s="834"/>
      <c r="M26" s="807"/>
      <c r="N26" s="807"/>
      <c r="O26" s="807"/>
      <c r="P26" s="807"/>
      <c r="Q26" s="807"/>
      <c r="R26" s="807"/>
      <c r="S26" s="807"/>
      <c r="T26" s="807"/>
      <c r="U26" s="807"/>
      <c r="V26" s="541"/>
      <c r="W26" s="297"/>
      <c r="X26" s="541" t="s">
        <v>185</v>
      </c>
      <c r="Y26" s="551" t="s">
        <v>185</v>
      </c>
      <c r="AA26" s="466">
        <f t="shared" si="1"/>
        <v>10</v>
      </c>
    </row>
    <row r="27" spans="1:27" x14ac:dyDescent="0.25">
      <c r="A27" s="139" t="str">
        <f t="shared" ca="1" si="0"/>
        <v>KW9 / 11</v>
      </c>
      <c r="B27" s="538" t="str">
        <f ca="1">OFFSET(Sprachen!A381,0,'Allg. Informationen'!$B$4-1,1,1)</f>
        <v>Installierte Turbinenleistung</v>
      </c>
      <c r="C27" s="100" t="s">
        <v>6</v>
      </c>
      <c r="D27" s="141">
        <f>D52</f>
        <v>0</v>
      </c>
      <c r="E27" s="351"/>
      <c r="F27" s="351"/>
      <c r="G27" s="351"/>
      <c r="H27" s="805"/>
      <c r="I27" s="805"/>
      <c r="J27" s="805"/>
      <c r="K27" s="805"/>
      <c r="L27" s="805"/>
      <c r="M27" s="807"/>
      <c r="N27" s="807"/>
      <c r="O27" s="807"/>
      <c r="P27" s="807"/>
      <c r="Q27" s="807"/>
      <c r="R27" s="807"/>
      <c r="S27" s="807"/>
      <c r="T27" s="807"/>
      <c r="U27" s="807"/>
      <c r="V27" s="548"/>
      <c r="W27" s="300"/>
      <c r="X27" s="548"/>
      <c r="Y27" s="548"/>
      <c r="AA27" s="466">
        <f t="shared" si="1"/>
        <v>11</v>
      </c>
    </row>
    <row r="28" spans="1:27" x14ac:dyDescent="0.25">
      <c r="A28" s="139" t="str">
        <f t="shared" ca="1" si="0"/>
        <v>KW9 / 12</v>
      </c>
      <c r="B28" s="538" t="str">
        <f ca="1">OFFSET(Sprachen!A382,0,'Allg. Informationen'!$B$4-1,1,1)</f>
        <v>Max. mögliche Leistung ab Generator</v>
      </c>
      <c r="C28" s="100" t="s">
        <v>6</v>
      </c>
      <c r="D28" s="141">
        <f>D53</f>
        <v>0</v>
      </c>
      <c r="E28" s="351"/>
      <c r="F28" s="351"/>
      <c r="G28" s="351"/>
      <c r="H28" s="805"/>
      <c r="I28" s="805"/>
      <c r="J28" s="805"/>
      <c r="K28" s="805"/>
      <c r="L28" s="805"/>
      <c r="M28" s="807"/>
      <c r="N28" s="807"/>
      <c r="O28" s="807"/>
      <c r="P28" s="807"/>
      <c r="Q28" s="807"/>
      <c r="R28" s="807"/>
      <c r="S28" s="807"/>
      <c r="T28" s="807"/>
      <c r="U28" s="807"/>
      <c r="V28" s="548"/>
      <c r="W28" s="300"/>
      <c r="X28" s="548"/>
      <c r="Y28" s="548"/>
      <c r="AA28" s="466">
        <f t="shared" si="1"/>
        <v>12</v>
      </c>
    </row>
    <row r="29" spans="1:27" hidden="1" x14ac:dyDescent="0.25">
      <c r="A29" s="139" t="str">
        <f t="shared" ca="1" si="0"/>
        <v>KW9 / 12-G</v>
      </c>
      <c r="B29" s="538" t="str">
        <f ca="1">OFFSET(Sprachen!A383,0,'Allg. Informationen'!$B$4-1,1,1)</f>
        <v>Max. mögliche Leistung ab Generator</v>
      </c>
      <c r="C29" s="100" t="s">
        <v>6</v>
      </c>
      <c r="D29" s="439"/>
      <c r="E29" s="351"/>
      <c r="F29" s="351"/>
      <c r="G29" s="351"/>
      <c r="H29" s="805"/>
      <c r="I29" s="805"/>
      <c r="J29" s="805"/>
      <c r="K29" s="805"/>
      <c r="L29" s="805"/>
      <c r="M29" s="807"/>
      <c r="N29" s="807"/>
      <c r="O29" s="807"/>
      <c r="P29" s="807"/>
      <c r="Q29" s="807"/>
      <c r="R29" s="807"/>
      <c r="S29" s="807"/>
      <c r="T29" s="807"/>
      <c r="U29" s="807"/>
      <c r="V29" s="548"/>
      <c r="W29" s="300"/>
      <c r="X29" s="548"/>
      <c r="Y29" s="548"/>
      <c r="AA29" s="424" t="s">
        <v>546</v>
      </c>
    </row>
    <row r="30" spans="1:27" x14ac:dyDescent="0.25">
      <c r="A30" s="139" t="str">
        <f t="shared" ca="1" si="0"/>
        <v>KW9 / 13</v>
      </c>
      <c r="B30" s="538" t="str">
        <f ca="1">OFFSET(Sprachen!A384,0,'Allg. Informationen'!$B$4-1,1,1)</f>
        <v>Bruttoproduktion Jahr 2023</v>
      </c>
      <c r="C30" s="100" t="s">
        <v>8</v>
      </c>
      <c r="D30" s="142">
        <f>D31+D32+D33</f>
        <v>0</v>
      </c>
      <c r="E30" s="352"/>
      <c r="F30" s="352"/>
      <c r="G30" s="352"/>
      <c r="H30" s="805"/>
      <c r="I30" s="805"/>
      <c r="J30" s="805"/>
      <c r="K30" s="805"/>
      <c r="L30" s="805"/>
      <c r="M30" s="807"/>
      <c r="N30" s="807"/>
      <c r="O30" s="807"/>
      <c r="P30" s="807"/>
      <c r="Q30" s="807"/>
      <c r="R30" s="807"/>
      <c r="S30" s="807"/>
      <c r="T30" s="807"/>
      <c r="U30" s="807"/>
      <c r="V30" s="548"/>
      <c r="W30" s="300"/>
      <c r="X30" s="548"/>
      <c r="Y30" s="548"/>
      <c r="AA30" s="466">
        <f>+AA28+1</f>
        <v>13</v>
      </c>
    </row>
    <row r="31" spans="1:27" ht="27.6" customHeight="1" x14ac:dyDescent="0.25">
      <c r="A31" s="139" t="str">
        <f t="shared" ca="1" si="0"/>
        <v>KW9 / 14</v>
      </c>
      <c r="B31" s="448" t="str">
        <f ca="1">OFFSET(Sprachen!A385,0,'Allg. Informationen'!$B$4-1,1,1)</f>
        <v>Eigenbedarf Strom (exkl. Pumpenergie)</v>
      </c>
      <c r="C31" s="100" t="s">
        <v>8</v>
      </c>
      <c r="D31" s="552"/>
      <c r="E31" s="553"/>
      <c r="F31" s="553"/>
      <c r="G31" s="553"/>
      <c r="H31" s="806" t="str">
        <f ca="1">OFFSET(Sprachen!A479,0,'Allg. Informationen'!$B$4-1,1,1)</f>
        <v>ist von Nettoproduktion abzuziehen</v>
      </c>
      <c r="I31" s="806"/>
      <c r="J31" s="806"/>
      <c r="K31" s="806"/>
      <c r="L31" s="806"/>
      <c r="M31" s="807"/>
      <c r="N31" s="807"/>
      <c r="O31" s="807"/>
      <c r="P31" s="807"/>
      <c r="Q31" s="807"/>
      <c r="R31" s="807"/>
      <c r="S31" s="807"/>
      <c r="T31" s="807"/>
      <c r="U31" s="807"/>
      <c r="V31" s="541"/>
      <c r="W31" s="297"/>
      <c r="X31" s="541" t="s">
        <v>185</v>
      </c>
      <c r="Y31" s="399"/>
      <c r="AA31" s="466">
        <f t="shared" si="1"/>
        <v>14</v>
      </c>
    </row>
    <row r="32" spans="1:27" x14ac:dyDescent="0.25">
      <c r="A32" s="139" t="str">
        <f t="shared" ca="1" si="0"/>
        <v>KW9 / 15</v>
      </c>
      <c r="B32" s="538" t="str">
        <f ca="1">OFFSET(Sprachen!A386,0,'Allg. Informationen'!$B$4-1,1,1)</f>
        <v>Trafo- und Leitungsverluste</v>
      </c>
      <c r="C32" s="100" t="s">
        <v>8</v>
      </c>
      <c r="D32" s="552"/>
      <c r="E32" s="553"/>
      <c r="F32" s="553"/>
      <c r="G32" s="553"/>
      <c r="H32" s="805" t="str">
        <f ca="1">OFFSET(Sprachen!A480,0,'Allg. Informationen'!$B$4-1,1,1)</f>
        <v>ist von Nettoproduktion abzuziehen</v>
      </c>
      <c r="I32" s="805"/>
      <c r="J32" s="805"/>
      <c r="K32" s="805"/>
      <c r="L32" s="805"/>
      <c r="M32" s="807"/>
      <c r="N32" s="807"/>
      <c r="O32" s="807"/>
      <c r="P32" s="807"/>
      <c r="Q32" s="807"/>
      <c r="R32" s="807"/>
      <c r="S32" s="807"/>
      <c r="T32" s="807"/>
      <c r="U32" s="807"/>
      <c r="V32" s="541"/>
      <c r="W32" s="297"/>
      <c r="X32" s="541" t="s">
        <v>185</v>
      </c>
      <c r="Y32" s="399"/>
      <c r="AA32" s="466">
        <f t="shared" si="1"/>
        <v>15</v>
      </c>
    </row>
    <row r="33" spans="1:27" ht="27" customHeight="1" x14ac:dyDescent="0.25">
      <c r="A33" s="139" t="str">
        <f t="shared" ca="1" si="0"/>
        <v>KW9 / 16</v>
      </c>
      <c r="B33" s="159" t="str">
        <f ca="1">OFFSET(Sprachen!A387,0,'Allg. Informationen'!$B$4-1,1,1)</f>
        <v>Nettoproduktion Jahr 2023</v>
      </c>
      <c r="C33" s="100" t="s">
        <v>8</v>
      </c>
      <c r="D33" s="142">
        <f>D55</f>
        <v>0</v>
      </c>
      <c r="E33" s="352"/>
      <c r="F33" s="352"/>
      <c r="G33" s="352"/>
      <c r="H33" s="835" t="str">
        <f ca="1">OFFSET(Sprachen!A481,0,'Allg. Informationen'!$B$4-1,1,1)</f>
        <v>Trafo- und Leitungsverluste sowie Eigenbedarf müssen abgezogen sein.</v>
      </c>
      <c r="I33" s="835"/>
      <c r="J33" s="835"/>
      <c r="K33" s="835"/>
      <c r="L33" s="835"/>
      <c r="M33" s="807"/>
      <c r="N33" s="807"/>
      <c r="O33" s="807"/>
      <c r="P33" s="807"/>
      <c r="Q33" s="807"/>
      <c r="R33" s="807"/>
      <c r="S33" s="807"/>
      <c r="T33" s="807"/>
      <c r="U33" s="807"/>
      <c r="V33" s="548"/>
      <c r="W33" s="300"/>
      <c r="X33" s="548"/>
      <c r="Y33" s="548"/>
      <c r="AA33" s="466">
        <f t="shared" si="1"/>
        <v>16</v>
      </c>
    </row>
    <row r="34" spans="1:27" ht="36" customHeight="1" x14ac:dyDescent="0.25">
      <c r="A34" s="139" t="str">
        <f t="shared" ca="1" si="0"/>
        <v>KW9 / 17a</v>
      </c>
      <c r="B34" s="448" t="str">
        <f ca="1">OFFSET(Sprachen!A388,0,'Allg. Informationen'!$B$4-1,1,1)</f>
        <v>Abgabe von Einstauersatz / Austauschenergie</v>
      </c>
      <c r="C34" s="100" t="s">
        <v>8</v>
      </c>
      <c r="D34" s="552"/>
      <c r="E34" s="553"/>
      <c r="F34" s="553"/>
      <c r="G34" s="553"/>
      <c r="H34" s="833" t="str">
        <f ca="1">OFFSET(Sprachen!A482,0,'Allg. Informationen'!$B$4-1,1,1)</f>
        <v>Angabe aller Energiemengen. Bitte bei mehreren Energiemengen, detaillierte Auflistung in A.5.xxx.7 auflisten und Summe übertragen.</v>
      </c>
      <c r="I34" s="833"/>
      <c r="J34" s="833"/>
      <c r="K34" s="833"/>
      <c r="L34" s="833"/>
      <c r="M34" s="807"/>
      <c r="N34" s="807"/>
      <c r="O34" s="807"/>
      <c r="P34" s="807"/>
      <c r="Q34" s="807"/>
      <c r="R34" s="807"/>
      <c r="S34" s="807"/>
      <c r="T34" s="807"/>
      <c r="U34" s="807"/>
      <c r="V34" s="541"/>
      <c r="W34" s="297"/>
      <c r="X34" s="541" t="s">
        <v>185</v>
      </c>
      <c r="Y34" s="551" t="s">
        <v>185</v>
      </c>
      <c r="AA34" s="520" t="s">
        <v>946</v>
      </c>
    </row>
    <row r="35" spans="1:27" s="531" customFormat="1" ht="39.6" x14ac:dyDescent="0.25">
      <c r="A35" s="449" t="str">
        <f t="shared" ca="1" si="0"/>
        <v>KW9 / 17b</v>
      </c>
      <c r="B35" s="428" t="str">
        <f ca="1">OFFSET(Sprachen!A389,0,'Allg. Informationen'!$B$4-1,1,1)</f>
        <v>Lieferant / Empfänger von Einstauersatz/Austauschenergie</v>
      </c>
      <c r="C35" s="674" t="s">
        <v>202</v>
      </c>
      <c r="D35" s="682"/>
      <c r="E35" s="554"/>
      <c r="F35" s="554"/>
      <c r="G35" s="554"/>
      <c r="H35" s="806" t="str">
        <f ca="1">OFFSET(Sprachen!A483,0,'Allg. Informationen'!$B$4-1,1,1)</f>
        <v>Lieferung von wem an wen?</v>
      </c>
      <c r="I35" s="806"/>
      <c r="J35" s="806"/>
      <c r="K35" s="806"/>
      <c r="L35" s="806"/>
      <c r="M35" s="807"/>
      <c r="N35" s="807"/>
      <c r="O35" s="807"/>
      <c r="P35" s="807"/>
      <c r="Q35" s="807"/>
      <c r="R35" s="807"/>
      <c r="S35" s="807"/>
      <c r="T35" s="807"/>
      <c r="U35" s="807"/>
      <c r="V35" s="541"/>
      <c r="W35" s="675"/>
      <c r="X35" s="541" t="s">
        <v>185</v>
      </c>
      <c r="Y35" s="551" t="s">
        <v>185</v>
      </c>
      <c r="AA35" s="522" t="s">
        <v>947</v>
      </c>
    </row>
    <row r="36" spans="1:27" ht="26.4" x14ac:dyDescent="0.25">
      <c r="A36" s="139" t="str">
        <f t="shared" ca="1" si="0"/>
        <v>KW9 / 19</v>
      </c>
      <c r="B36" s="428" t="str">
        <f ca="1">OFFSET(Sprachen!A390,0,'Allg. Informationen'!$B$4-1,1,1)</f>
        <v>Jahresenergie zur Verfügung der Energiebezüger</v>
      </c>
      <c r="C36" s="100" t="s">
        <v>8</v>
      </c>
      <c r="D36" s="142">
        <f>D34+D33</f>
        <v>0</v>
      </c>
      <c r="E36" s="352"/>
      <c r="F36" s="352"/>
      <c r="G36" s="352"/>
      <c r="H36" s="805"/>
      <c r="I36" s="805"/>
      <c r="J36" s="805"/>
      <c r="K36" s="805"/>
      <c r="L36" s="805"/>
      <c r="M36" s="807"/>
      <c r="N36" s="807"/>
      <c r="O36" s="807"/>
      <c r="P36" s="807"/>
      <c r="Q36" s="807"/>
      <c r="R36" s="807"/>
      <c r="S36" s="807"/>
      <c r="T36" s="807"/>
      <c r="U36" s="807"/>
      <c r="V36" s="548"/>
      <c r="W36" s="300"/>
      <c r="X36" s="548"/>
      <c r="Y36" s="548"/>
      <c r="AA36" s="422" t="s">
        <v>536</v>
      </c>
    </row>
    <row r="37" spans="1:27" ht="30.75" hidden="1" customHeight="1" x14ac:dyDescent="0.25">
      <c r="A37" s="139" t="str">
        <f t="shared" ca="1" si="0"/>
        <v>KW9 / 19-G</v>
      </c>
      <c r="B37" s="448" t="str">
        <f ca="1">OFFSET(Sprachen!A391,0,'Allg. Informationen'!$B$4-1,1,1)</f>
        <v>Jahresenergie zur Verfügung der Energiebezüger (Angabe Gesuchsteller)</v>
      </c>
      <c r="C37" s="100" t="s">
        <v>8</v>
      </c>
      <c r="D37" s="423"/>
      <c r="E37" s="352"/>
      <c r="F37" s="352"/>
      <c r="G37" s="352"/>
      <c r="H37" s="833" t="str">
        <f ca="1">OFFSET(Sprachen!A484,0,'Allg. Informationen'!$B$4-1,1,1)</f>
        <v>Zahl aus Position xxx / 19 einzutragen, kommuniziert durch Kraftwerksbevollmächtigter</v>
      </c>
      <c r="I37" s="833"/>
      <c r="J37" s="833"/>
      <c r="K37" s="833"/>
      <c r="L37" s="833"/>
      <c r="M37" s="807"/>
      <c r="N37" s="807"/>
      <c r="O37" s="807"/>
      <c r="P37" s="807"/>
      <c r="Q37" s="807"/>
      <c r="R37" s="807"/>
      <c r="S37" s="807"/>
      <c r="T37" s="807"/>
      <c r="U37" s="807"/>
      <c r="V37" s="548"/>
      <c r="W37" s="300"/>
      <c r="X37" s="548"/>
      <c r="Y37" s="548"/>
      <c r="AA37" s="422" t="s">
        <v>535</v>
      </c>
    </row>
    <row r="38" spans="1:27" ht="134.25" customHeight="1" x14ac:dyDescent="0.25">
      <c r="A38" s="139" t="str">
        <f t="shared" ca="1" si="0"/>
        <v>KW9 / 20</v>
      </c>
      <c r="B38" s="159" t="str">
        <f ca="1">OFFSET(Sprachen!A392,0,'Allg. Informationen'!$B$4-1,1,1)</f>
        <v>Eigentümerstruktur</v>
      </c>
      <c r="C38" s="100"/>
      <c r="D38" s="681"/>
      <c r="E38" s="349"/>
      <c r="F38" s="349"/>
      <c r="G38" s="349"/>
      <c r="H38" s="832"/>
      <c r="I38" s="832"/>
      <c r="J38" s="832"/>
      <c r="K38" s="832"/>
      <c r="L38" s="832"/>
      <c r="M38" s="807"/>
      <c r="N38" s="807"/>
      <c r="O38" s="807"/>
      <c r="P38" s="807"/>
      <c r="Q38" s="807"/>
      <c r="R38" s="807"/>
      <c r="S38" s="807"/>
      <c r="T38" s="807"/>
      <c r="U38" s="807"/>
      <c r="V38" s="541"/>
      <c r="W38" s="297"/>
      <c r="X38" s="541" t="s">
        <v>185</v>
      </c>
      <c r="Y38" s="152"/>
      <c r="AA38" s="466">
        <v>20</v>
      </c>
    </row>
    <row r="39" spans="1:27" ht="32.25" customHeight="1" x14ac:dyDescent="0.25">
      <c r="A39" s="139" t="str">
        <f t="shared" ca="1" si="0"/>
        <v>KW9 / 21</v>
      </c>
      <c r="B39" s="159" t="str">
        <f ca="1">OFFSET(Sprachen!A393,0,'Allg. Informationen'!$B$4-1,1,1)</f>
        <v>Struktur Energiebezug Kraftwerk</v>
      </c>
      <c r="C39" s="100"/>
      <c r="D39" s="193"/>
      <c r="E39" s="349"/>
      <c r="F39" s="349"/>
      <c r="G39" s="349"/>
      <c r="H39" s="834" t="str">
        <f ca="1">OFFSET(Sprachen!A485,0,'Allg. Informationen'!$B$4-1,1,1)</f>
        <v>Angabe aller Energiebezüger Kraftwerk; 
wenn leer = wie Eigentümerstruktur.</v>
      </c>
      <c r="I39" s="834"/>
      <c r="J39" s="834"/>
      <c r="K39" s="834"/>
      <c r="L39" s="834"/>
      <c r="M39" s="807"/>
      <c r="N39" s="807"/>
      <c r="O39" s="807"/>
      <c r="P39" s="807"/>
      <c r="Q39" s="807"/>
      <c r="R39" s="807"/>
      <c r="S39" s="807"/>
      <c r="T39" s="807"/>
      <c r="U39" s="807"/>
      <c r="V39" s="541"/>
      <c r="W39" s="297"/>
      <c r="X39" s="541" t="s">
        <v>185</v>
      </c>
      <c r="Y39" s="152"/>
      <c r="AA39" s="466">
        <f t="shared" si="1"/>
        <v>21</v>
      </c>
    </row>
    <row r="40" spans="1:27" x14ac:dyDescent="0.25">
      <c r="A40" s="139" t="str">
        <f t="shared" ca="1" si="0"/>
        <v>KW9 / 22</v>
      </c>
      <c r="B40" s="538" t="str">
        <f ca="1">OFFSET(Sprachen!A394,0,'Allg. Informationen'!$B$4-1,1,1)</f>
        <v>Anteil Energiebezug Gesuchsteller</v>
      </c>
      <c r="C40" s="100" t="s">
        <v>4</v>
      </c>
      <c r="D40" s="555"/>
      <c r="E40" s="556"/>
      <c r="F40" s="556"/>
      <c r="G40" s="556"/>
      <c r="H40" s="805"/>
      <c r="I40" s="805"/>
      <c r="J40" s="805"/>
      <c r="K40" s="805"/>
      <c r="L40" s="805"/>
      <c r="M40" s="807"/>
      <c r="N40" s="807"/>
      <c r="O40" s="807"/>
      <c r="P40" s="807"/>
      <c r="Q40" s="807"/>
      <c r="R40" s="807"/>
      <c r="S40" s="807"/>
      <c r="T40" s="807"/>
      <c r="U40" s="807"/>
      <c r="V40" s="541"/>
      <c r="W40" s="297"/>
      <c r="X40" s="541" t="s">
        <v>185</v>
      </c>
      <c r="Y40" s="152"/>
      <c r="AA40" s="466">
        <f t="shared" si="1"/>
        <v>22</v>
      </c>
    </row>
    <row r="41" spans="1:27" x14ac:dyDescent="0.25">
      <c r="A41" s="139" t="str">
        <f t="shared" ca="1" si="0"/>
        <v>KW9 / 23</v>
      </c>
      <c r="B41" s="538" t="str">
        <f ca="1">OFFSET(Sprachen!A395,0,'Allg. Informationen'!$B$4-1,1,1)</f>
        <v>Jahresenergie Anteil Gesuchsteller</v>
      </c>
      <c r="C41" s="100" t="s">
        <v>8</v>
      </c>
      <c r="D41" s="143">
        <f>IF(D5="Ja/Oui/Si",D36*D40,D37*D40)</f>
        <v>0</v>
      </c>
      <c r="E41" s="353"/>
      <c r="F41" s="353"/>
      <c r="G41" s="353"/>
      <c r="H41" s="805"/>
      <c r="I41" s="805"/>
      <c r="J41" s="805"/>
      <c r="K41" s="805"/>
      <c r="L41" s="805"/>
      <c r="M41" s="807"/>
      <c r="N41" s="807"/>
      <c r="O41" s="807"/>
      <c r="P41" s="807"/>
      <c r="Q41" s="807"/>
      <c r="R41" s="807"/>
      <c r="S41" s="807"/>
      <c r="T41" s="807"/>
      <c r="U41" s="807"/>
      <c r="V41" s="541"/>
      <c r="W41" s="297"/>
      <c r="X41" s="541" t="s">
        <v>185</v>
      </c>
      <c r="Y41" s="152"/>
      <c r="AA41" s="466">
        <v>23</v>
      </c>
    </row>
    <row r="42" spans="1:27" ht="37.5" customHeight="1" x14ac:dyDescent="0.25">
      <c r="A42" s="139" t="str">
        <f t="shared" ca="1" si="0"/>
        <v>KW9 / 24</v>
      </c>
      <c r="B42" s="159" t="str">
        <f ca="1">OFFSET(Sprachen!A396,0,'Allg. Informationen'!$B$4-1,1,1)</f>
        <v>Bezug Gesuchsteller zum Kraftwerk</v>
      </c>
      <c r="C42" s="100"/>
      <c r="D42" s="194"/>
      <c r="E42" s="557"/>
      <c r="F42" s="557"/>
      <c r="G42" s="557"/>
      <c r="H42" s="833" t="str">
        <f ca="1">OFFSET(Sprachen!A486,0,'Allg. Informationen'!$B$4-1,1,1)</f>
        <v>Abnahmevertrag und Bestätgigung der Riskotragung von Betreiber und Eigentümer / Partner in Anhang beilegen</v>
      </c>
      <c r="I42" s="833"/>
      <c r="J42" s="833"/>
      <c r="K42" s="833"/>
      <c r="L42" s="833"/>
      <c r="M42" s="807"/>
      <c r="N42" s="807"/>
      <c r="O42" s="807"/>
      <c r="P42" s="807"/>
      <c r="Q42" s="807"/>
      <c r="R42" s="807"/>
      <c r="S42" s="807"/>
      <c r="T42" s="807"/>
      <c r="U42" s="807"/>
      <c r="V42" s="541"/>
      <c r="W42" s="297"/>
      <c r="X42" s="541" t="s">
        <v>185</v>
      </c>
      <c r="Y42" s="558"/>
      <c r="AA42" s="466">
        <v>24</v>
      </c>
    </row>
    <row r="43" spans="1:27" ht="30.75" customHeight="1" x14ac:dyDescent="0.25">
      <c r="A43" s="139" t="str">
        <f t="shared" ca="1" si="0"/>
        <v>KW9 / 25</v>
      </c>
      <c r="B43" s="159" t="str">
        <f ca="1">OFFSET(Sprachen!A397,0,'Allg. Informationen'!$B$4-1,1,1)</f>
        <v>Geschäftsperiode</v>
      </c>
      <c r="C43" s="100"/>
      <c r="D43" s="144">
        <f ca="1">C119</f>
        <v>0</v>
      </c>
      <c r="E43" s="354"/>
      <c r="F43" s="354"/>
      <c r="G43" s="354"/>
      <c r="H43" s="833" t="str">
        <f ca="1">OFFSET(Sprachen!A487,0,'Allg. Informationen'!$B$4-1,1,1)</f>
        <v>Nur Kalenderjahr oder hydrologisches Jahr (1. Okt. – 30. ‎Sept.) möglich, für alle Zentralen ‎gleich.</v>
      </c>
      <c r="I43" s="833"/>
      <c r="J43" s="833"/>
      <c r="K43" s="833"/>
      <c r="L43" s="833"/>
      <c r="M43" s="807"/>
      <c r="N43" s="807"/>
      <c r="O43" s="807"/>
      <c r="P43" s="807"/>
      <c r="Q43" s="807"/>
      <c r="R43" s="807"/>
      <c r="S43" s="807"/>
      <c r="T43" s="807"/>
      <c r="U43" s="807"/>
      <c r="V43" s="541"/>
      <c r="W43" s="297"/>
      <c r="X43" s="541" t="s">
        <v>185</v>
      </c>
      <c r="Y43" s="558"/>
      <c r="AA43" s="466">
        <f t="shared" si="1"/>
        <v>25</v>
      </c>
    </row>
    <row r="44" spans="1:27" x14ac:dyDescent="0.25">
      <c r="A44" s="139" t="str">
        <f t="shared" ca="1" si="0"/>
        <v>KW9 / 26</v>
      </c>
      <c r="B44" s="538" t="str">
        <f ca="1">OFFSET(Sprachen!A398,0,'Allg. Informationen'!$B$4-1,1,1)</f>
        <v>Datum testierter Einzelabschluss Kraftwerk</v>
      </c>
      <c r="C44" s="100"/>
      <c r="D44" s="195"/>
      <c r="E44" s="355"/>
      <c r="F44" s="355"/>
      <c r="G44" s="355"/>
      <c r="H44" s="806" t="str">
        <f ca="1">OFFSET(Sprachen!A488,0,'Allg. Informationen'!$B$4-1,1,1)</f>
        <v>Einzelabschluss Kraftwerk in Anhang beilegen.</v>
      </c>
      <c r="I44" s="806"/>
      <c r="J44" s="806"/>
      <c r="K44" s="806"/>
      <c r="L44" s="806"/>
      <c r="M44" s="807"/>
      <c r="N44" s="807"/>
      <c r="O44" s="807"/>
      <c r="P44" s="807"/>
      <c r="Q44" s="807"/>
      <c r="R44" s="807"/>
      <c r="S44" s="807"/>
      <c r="T44" s="807"/>
      <c r="U44" s="807"/>
      <c r="V44" s="541"/>
      <c r="W44" s="297"/>
      <c r="X44" s="541" t="s">
        <v>185</v>
      </c>
      <c r="Y44" s="152"/>
      <c r="AA44" s="466">
        <f t="shared" si="1"/>
        <v>26</v>
      </c>
    </row>
    <row r="45" spans="1:27" x14ac:dyDescent="0.25">
      <c r="A45" s="139" t="str">
        <f t="shared" ca="1" si="0"/>
        <v>KW9 / 27</v>
      </c>
      <c r="B45" s="538" t="str">
        <f ca="1">OFFSET(Sprachen!A399,0,'Allg. Informationen'!$B$4-1,1,1)</f>
        <v>Rechnungslegungsstandard</v>
      </c>
      <c r="C45" s="145"/>
      <c r="D45" s="559"/>
      <c r="E45" s="560"/>
      <c r="F45" s="560"/>
      <c r="G45" s="560"/>
      <c r="H45" s="858"/>
      <c r="I45" s="858"/>
      <c r="J45" s="858"/>
      <c r="K45" s="858"/>
      <c r="L45" s="858"/>
      <c r="M45" s="807"/>
      <c r="N45" s="807"/>
      <c r="O45" s="807"/>
      <c r="P45" s="807"/>
      <c r="Q45" s="807"/>
      <c r="R45" s="807"/>
      <c r="S45" s="807"/>
      <c r="T45" s="807"/>
      <c r="U45" s="807"/>
      <c r="V45" s="541"/>
      <c r="W45" s="297"/>
      <c r="X45" s="541" t="s">
        <v>185</v>
      </c>
      <c r="Y45" s="152"/>
      <c r="AA45" s="466">
        <f t="shared" si="1"/>
        <v>27</v>
      </c>
    </row>
    <row r="46" spans="1:27" ht="15.6" x14ac:dyDescent="0.3">
      <c r="A46" s="146"/>
      <c r="B46" s="147"/>
      <c r="C46" s="147"/>
      <c r="D46" s="147"/>
      <c r="E46" s="147"/>
      <c r="F46" s="147"/>
      <c r="G46" s="147"/>
      <c r="H46" s="147"/>
      <c r="I46" s="147"/>
      <c r="J46" s="147"/>
      <c r="K46" s="147"/>
      <c r="L46" s="147"/>
      <c r="M46" s="147"/>
      <c r="N46" s="147"/>
      <c r="O46" s="147"/>
      <c r="P46" s="147"/>
      <c r="Q46" s="147"/>
      <c r="R46" s="147"/>
      <c r="S46" s="147"/>
      <c r="T46" s="147"/>
      <c r="U46" s="147"/>
      <c r="V46" s="147"/>
      <c r="W46" s="561"/>
      <c r="X46" s="147"/>
      <c r="Y46" s="147"/>
      <c r="Z46" s="562"/>
    </row>
    <row r="47" spans="1:27" ht="26.4" x14ac:dyDescent="0.25">
      <c r="A47" s="139"/>
      <c r="B47" s="148" t="str">
        <f ca="1">OFFSET(Sprachen!A400,0,'Allg. Informationen'!$B$4-1,1,1)</f>
        <v>A2. Angaben zu den Zentralen</v>
      </c>
      <c r="C47" s="100"/>
      <c r="D47" s="100"/>
      <c r="E47" s="356"/>
      <c r="F47" s="356"/>
      <c r="G47" s="356"/>
      <c r="H47" s="673" t="str">
        <f ca="1">OFFSET(Sprachen!A336,0,'Allg. Informationen'!$B$4-1,1,1)</f>
        <v>Zentrale 1</v>
      </c>
      <c r="I47" s="673" t="str">
        <f ca="1">OFFSET(Sprachen!A337,0,'Allg. Informationen'!$B$4-1,1,1)</f>
        <v>Zentrale 2</v>
      </c>
      <c r="J47" s="673" t="str">
        <f ca="1">OFFSET(Sprachen!A338,0,'Allg. Informationen'!$B$4-1,1,1)</f>
        <v>Zentrale 3</v>
      </c>
      <c r="K47" s="673" t="str">
        <f ca="1">OFFSET(Sprachen!A339,0,'Allg. Informationen'!$B$4-1,1,1)</f>
        <v>Zentrale 4</v>
      </c>
      <c r="L47" s="673" t="str">
        <f ca="1">OFFSET(Sprachen!A340,0,'Allg. Informationen'!$B$4-1,1,1)</f>
        <v>Zentrale 5</v>
      </c>
      <c r="M47" s="673" t="str">
        <f ca="1">OFFSET(Sprachen!A341,0,'Allg. Informationen'!$B$4-1,1,1)</f>
        <v>Zentrale 6</v>
      </c>
      <c r="N47" s="673" t="str">
        <f ca="1">OFFSET(Sprachen!A342,0,'Allg. Informationen'!$B$4-1,1,1)</f>
        <v>Zentrale 7</v>
      </c>
      <c r="O47" s="673" t="str">
        <f ca="1">OFFSET(Sprachen!A343,0,'Allg. Informationen'!$B$4-1,1,1)</f>
        <v>Zentrale 8</v>
      </c>
      <c r="P47" s="673" t="str">
        <f ca="1">OFFSET(Sprachen!A344,0,'Allg. Informationen'!$B$4-1,1,1)</f>
        <v>Zentrale 9</v>
      </c>
      <c r="Q47" s="673" t="str">
        <f ca="1">OFFSET(Sprachen!A345,0,'Allg. Informationen'!$B$4-1,1,1)</f>
        <v>Zentrale 10</v>
      </c>
      <c r="R47" s="830" t="str">
        <f ca="1">H12</f>
        <v>Anmerkungen BFE</v>
      </c>
      <c r="S47" s="831"/>
      <c r="T47" s="676" t="str">
        <f ca="1">M12</f>
        <v>Bemerkungen Gesuchsteller</v>
      </c>
      <c r="U47" s="677"/>
      <c r="V47" s="450" t="str">
        <f ca="1">V12</f>
        <v>Prüfung auf Plausibilität</v>
      </c>
      <c r="W47" s="450" t="str">
        <f t="shared" ref="W47:Y47" ca="1" si="2">W12</f>
        <v>Bemerkungen Plausibilität</v>
      </c>
      <c r="X47" s="450" t="str">
        <f t="shared" ca="1" si="2"/>
        <v>Materielle Prüfung</v>
      </c>
      <c r="Y47" s="450" t="str">
        <f t="shared" ca="1" si="2"/>
        <v>Bemerkungen Materielle Prüfung</v>
      </c>
      <c r="Z47" s="562"/>
    </row>
    <row r="48" spans="1:27" ht="81.75" customHeight="1" x14ac:dyDescent="0.25">
      <c r="A48" s="139" t="str">
        <f t="shared" ref="A48:A59" ca="1" si="3">CONCATENATE($A$2," / ",AA48)</f>
        <v>KW9 / 28</v>
      </c>
      <c r="B48" s="150" t="str">
        <f ca="1">OFFSET(Sprachen!A401,0,'Allg. Informationen'!$B$4-1,1,1)</f>
        <v>Name Zentrale (oder Einzelanlage im Sinne von Art. 88 EnFV)</v>
      </c>
      <c r="C48" s="100"/>
      <c r="D48" s="388"/>
      <c r="E48" s="356"/>
      <c r="F48" s="356"/>
      <c r="G48" s="356"/>
      <c r="H48" s="635">
        <f ca="1">IFERROR(IF($D$5="Nein","-",VLOOKUP(H$47,E_prod_Eingabe!$A$10:$AA$19,HLOOKUP($A$2,E_prod_Eingabe!$C$5:$AS$6,2,FALSE)+2,FALSE)),"")</f>
        <v>0</v>
      </c>
      <c r="I48" s="635">
        <f ca="1">IFERROR(IF($D$5="Nein","-",VLOOKUP(I$47,E_prod_Eingabe!$A$10:$AA$19,HLOOKUP($A$2,E_prod_Eingabe!$C$5:$AS$6,2,FALSE)+2,FALSE)),"")</f>
        <v>0</v>
      </c>
      <c r="J48" s="635">
        <f ca="1">IFERROR(IF($D$5="Nein","-",VLOOKUP(J$47,E_prod_Eingabe!$A$10:$AA$19,HLOOKUP($A$2,E_prod_Eingabe!$C$5:$AS$6,2,FALSE)+2,FALSE)),"")</f>
        <v>0</v>
      </c>
      <c r="K48" s="635">
        <f ca="1">IFERROR(IF($D$5="Nein","-",VLOOKUP(K$47,E_prod_Eingabe!$A$10:$AA$19,HLOOKUP($A$2,E_prod_Eingabe!$C$5:$AS$6,2,FALSE)+2,FALSE)),"")</f>
        <v>0</v>
      </c>
      <c r="L48" s="635">
        <f ca="1">IFERROR(IF($D$5="Nein","-",VLOOKUP(L$47,E_prod_Eingabe!$A$10:$AA$19,HLOOKUP($A$2,E_prod_Eingabe!$C$5:$AS$6,2,FALSE)+2,FALSE)),"")</f>
        <v>0</v>
      </c>
      <c r="M48" s="635">
        <f ca="1">IFERROR(IF($D$5="Nein","-",VLOOKUP(M$47,E_prod_Eingabe!$A$10:$AA$19,HLOOKUP($A$2,E_prod_Eingabe!$C$5:$AS$6,2,FALSE)+2,FALSE)),"")</f>
        <v>0</v>
      </c>
      <c r="N48" s="635">
        <f ca="1">IFERROR(IF($D$5="Nein","-",VLOOKUP(N$47,E_prod_Eingabe!$A$10:$AA$19,HLOOKUP($A$2,E_prod_Eingabe!$C$5:$AS$6,2,FALSE)+2,FALSE)),"")</f>
        <v>0</v>
      </c>
      <c r="O48" s="635">
        <f ca="1">IFERROR(IF($D$5="Nein","-",VLOOKUP(O$47,E_prod_Eingabe!$A$10:$AA$19,HLOOKUP($A$2,E_prod_Eingabe!$C$5:$AS$6,2,FALSE)+2,FALSE)),"")</f>
        <v>0</v>
      </c>
      <c r="P48" s="635">
        <f ca="1">IFERROR(IF($D$5="Nein","-",VLOOKUP(P$47,E_prod_Eingabe!$A$10:$AA$19,HLOOKUP($A$2,E_prod_Eingabe!$C$5:$AS$6,2,FALSE)+2,FALSE)),"")</f>
        <v>0</v>
      </c>
      <c r="Q48" s="635">
        <f ca="1">IFERROR(IF($D$5="Nein","-",VLOOKUP(Q$47,E_prod_Eingabe!$A$10:$AA$19,HLOOKUP($A$2,E_prod_Eingabe!$C$5:$AS$6,2,FALSE)+2,FALSE)),"")</f>
        <v>0</v>
      </c>
      <c r="R48" s="867" t="str">
        <f ca="1">OFFSET(Sprachen!A491,0,'Allg. Informationen'!$B$4-1,1,1)</f>
        <v>Vertrag für Nutzungsrecht beilegen.</v>
      </c>
      <c r="S48" s="868"/>
      <c r="T48" s="828"/>
      <c r="U48" s="829"/>
      <c r="V48" s="541"/>
      <c r="W48" s="297"/>
      <c r="X48" s="541" t="s">
        <v>185</v>
      </c>
      <c r="Y48" s="152"/>
      <c r="Z48" s="562"/>
      <c r="AA48" s="466">
        <f>+AA45+1</f>
        <v>28</v>
      </c>
    </row>
    <row r="49" spans="1:27" x14ac:dyDescent="0.25">
      <c r="A49" s="139" t="str">
        <f t="shared" ca="1" si="3"/>
        <v>KW9 / 29</v>
      </c>
      <c r="B49" s="136" t="str">
        <f ca="1">OFFSET(Sprachen!A402,0,'Allg. Informationen'!$B$4-1,1,1)</f>
        <v>Nr. Zentrale aus WASTA</v>
      </c>
      <c r="C49" s="100"/>
      <c r="D49" s="388"/>
      <c r="E49" s="356"/>
      <c r="F49" s="356"/>
      <c r="G49" s="356"/>
      <c r="H49" s="193"/>
      <c r="I49" s="193"/>
      <c r="J49" s="193"/>
      <c r="K49" s="193"/>
      <c r="L49" s="193"/>
      <c r="M49" s="193"/>
      <c r="N49" s="563"/>
      <c r="O49" s="563"/>
      <c r="P49" s="563"/>
      <c r="Q49" s="563"/>
      <c r="R49" s="859"/>
      <c r="S49" s="860"/>
      <c r="T49" s="828"/>
      <c r="U49" s="829"/>
      <c r="V49" s="541"/>
      <c r="W49" s="297"/>
      <c r="X49" s="541" t="s">
        <v>185</v>
      </c>
      <c r="Y49" s="152"/>
      <c r="Z49" s="562"/>
      <c r="AA49" s="466">
        <f>+AA48+1</f>
        <v>29</v>
      </c>
    </row>
    <row r="50" spans="1:27" ht="26.4" x14ac:dyDescent="0.25">
      <c r="A50" s="139" t="str">
        <f t="shared" ca="1" si="3"/>
        <v>KW9 / 30</v>
      </c>
      <c r="B50" s="136" t="str">
        <f ca="1">OFFSET(Sprachen!A403,0,'Allg. Informationen'!$B$4-1,1,1)</f>
        <v>Hydraulische Verknüpfung und gemeinsame Optimierung vorhanden</v>
      </c>
      <c r="C50" s="100" t="str">
        <f ca="1">OFFSET(Sprachen!A404,0,'Allg. Informationen'!$B$4-1,1,1)</f>
        <v>[Ja/Nein]</v>
      </c>
      <c r="D50" s="153"/>
      <c r="E50" s="357"/>
      <c r="F50" s="357"/>
      <c r="G50" s="357"/>
      <c r="H50" s="564"/>
      <c r="I50" s="564"/>
      <c r="J50" s="564"/>
      <c r="K50" s="564"/>
      <c r="L50" s="564"/>
      <c r="M50" s="564"/>
      <c r="N50" s="564"/>
      <c r="O50" s="564"/>
      <c r="P50" s="564"/>
      <c r="Q50" s="564"/>
      <c r="R50" s="824" t="str">
        <f ca="1">OFFSET(Sprachen!A492,0,'Allg. Informationen'!$B$4-1,1,1)</f>
        <v>Plan der Kraftwerksanlage beilegen.</v>
      </c>
      <c r="S50" s="825"/>
      <c r="T50" s="828"/>
      <c r="U50" s="829"/>
      <c r="V50" s="541"/>
      <c r="W50" s="297"/>
      <c r="X50" s="541" t="s">
        <v>185</v>
      </c>
      <c r="Y50" s="565"/>
      <c r="Z50" s="562"/>
      <c r="AA50" s="466">
        <f t="shared" ref="AA50:AA57" si="4">+AA49+1</f>
        <v>30</v>
      </c>
    </row>
    <row r="51" spans="1:27" x14ac:dyDescent="0.25">
      <c r="A51" s="139" t="str">
        <f t="shared" ca="1" si="3"/>
        <v>KW9 / 31</v>
      </c>
      <c r="B51" s="136" t="str">
        <f ca="1">OFFSET(Sprachen!A405,0,'Allg. Informationen'!$B$4-1,1,1)</f>
        <v>mittlere mechanische Bruttoleistung</v>
      </c>
      <c r="C51" s="100" t="s">
        <v>6</v>
      </c>
      <c r="D51" s="646">
        <f>SUMIF($H$50:$Q$50,"Ja",H51:Q51)+SUMIF($H$50:$Q$50,"Oui",H51:Q51)+SUMIF($H$50:$Q$50,"Si",H51:Q51)</f>
        <v>0</v>
      </c>
      <c r="E51" s="351"/>
      <c r="F51" s="351"/>
      <c r="G51" s="351"/>
      <c r="H51" s="566"/>
      <c r="I51" s="566"/>
      <c r="J51" s="566"/>
      <c r="K51" s="566"/>
      <c r="L51" s="566"/>
      <c r="M51" s="566"/>
      <c r="N51" s="566"/>
      <c r="O51" s="566"/>
      <c r="P51" s="566"/>
      <c r="Q51" s="566"/>
      <c r="R51" s="859"/>
      <c r="S51" s="860"/>
      <c r="T51" s="828"/>
      <c r="U51" s="829"/>
      <c r="V51" s="541"/>
      <c r="W51" s="297"/>
      <c r="X51" s="541" t="s">
        <v>185</v>
      </c>
      <c r="Y51" s="565" t="s">
        <v>185</v>
      </c>
      <c r="Z51" s="562"/>
      <c r="AA51" s="466">
        <f t="shared" si="4"/>
        <v>31</v>
      </c>
    </row>
    <row r="52" spans="1:27" x14ac:dyDescent="0.25">
      <c r="A52" s="139" t="str">
        <f t="shared" ca="1" si="3"/>
        <v>KW9 / 32</v>
      </c>
      <c r="B52" s="136" t="str">
        <f ca="1">OFFSET(Sprachen!A406,0,'Allg. Informationen'!$B$4-1,1,1)</f>
        <v>Installierte Turbinenleistung</v>
      </c>
      <c r="C52" s="100" t="s">
        <v>6</v>
      </c>
      <c r="D52" s="646">
        <f>SUMIF($H$50:$Q$50,"Ja",H52:Q52)+SUMIF($H$50:$Q$50,"Oui",H52:Q52)+SUMIF($H$50:$Q$50,"Si",H52:Q52)</f>
        <v>0</v>
      </c>
      <c r="E52" s="351"/>
      <c r="F52" s="351"/>
      <c r="G52" s="351"/>
      <c r="H52" s="566"/>
      <c r="I52" s="566"/>
      <c r="J52" s="566"/>
      <c r="K52" s="566"/>
      <c r="L52" s="566"/>
      <c r="M52" s="566"/>
      <c r="N52" s="566"/>
      <c r="O52" s="566"/>
      <c r="P52" s="566"/>
      <c r="Q52" s="566"/>
      <c r="R52" s="859"/>
      <c r="S52" s="860"/>
      <c r="T52" s="828"/>
      <c r="U52" s="829"/>
      <c r="V52" s="541"/>
      <c r="W52" s="297"/>
      <c r="X52" s="541" t="s">
        <v>185</v>
      </c>
      <c r="Y52" s="152"/>
      <c r="Z52" s="562"/>
      <c r="AA52" s="466">
        <f t="shared" si="4"/>
        <v>32</v>
      </c>
    </row>
    <row r="53" spans="1:27" x14ac:dyDescent="0.25">
      <c r="A53" s="139" t="str">
        <f t="shared" ca="1" si="3"/>
        <v>KW9 / 33</v>
      </c>
      <c r="B53" s="136" t="str">
        <f ca="1">OFFSET(Sprachen!A407,0,'Allg. Informationen'!$B$4-1,1,1)</f>
        <v>Max. mögliche Leistung ab Generator</v>
      </c>
      <c r="C53" s="100" t="s">
        <v>6</v>
      </c>
      <c r="D53" s="646">
        <f>SUMIF($H$50:$Q$50,"Ja",H53:Q53)+SUMIF($H$50:$Q$50,"Oui",H53:Q53)+SUMIF($H$50:$Q$50,"Si",H53:Q53)</f>
        <v>0</v>
      </c>
      <c r="E53" s="351"/>
      <c r="F53" s="351"/>
      <c r="G53" s="351"/>
      <c r="H53" s="566"/>
      <c r="I53" s="566"/>
      <c r="J53" s="566"/>
      <c r="K53" s="566"/>
      <c r="L53" s="566"/>
      <c r="M53" s="566"/>
      <c r="N53" s="566"/>
      <c r="O53" s="566"/>
      <c r="P53" s="566"/>
      <c r="Q53" s="566"/>
      <c r="R53" s="859"/>
      <c r="S53" s="860"/>
      <c r="T53" s="828"/>
      <c r="U53" s="829"/>
      <c r="V53" s="541"/>
      <c r="W53" s="297"/>
      <c r="X53" s="541" t="s">
        <v>185</v>
      </c>
      <c r="Y53" s="152"/>
      <c r="Z53" s="562"/>
      <c r="AA53" s="466">
        <f t="shared" si="4"/>
        <v>33</v>
      </c>
    </row>
    <row r="54" spans="1:27" ht="31.5" customHeight="1" x14ac:dyDescent="0.25">
      <c r="A54" s="139" t="str">
        <f t="shared" ca="1" si="3"/>
        <v>KW9 / 34</v>
      </c>
      <c r="B54" s="136" t="str">
        <f ca="1">OFFSET(Sprachen!A408,0,'Allg. Informationen'!$B$4-1,1,1)</f>
        <v>Nettoproduktion alle Zentralen</v>
      </c>
      <c r="C54" s="100" t="s">
        <v>8</v>
      </c>
      <c r="D54" s="647">
        <f ca="1">IFERROR(SUM(H54:Q54),"")</f>
        <v>0</v>
      </c>
      <c r="E54" s="358"/>
      <c r="F54" s="358"/>
      <c r="G54" s="358"/>
      <c r="H54" s="154">
        <f ca="1">IFERROR(IF($D$5="Nein/Non/No","-",VLOOKUP(H$47,E_prod_Eingabe!$A$21:$AA$30,HLOOKUP($A$2,E_prod_Eingabe!$C$5:$AS$6,2,FALSE)+2,FALSE)),"")</f>
        <v>0</v>
      </c>
      <c r="I54" s="154">
        <f ca="1">IFERROR(IF($D$5="Nein/Non/No","-",VLOOKUP(I$47,E_prod_Eingabe!$A$21:$AA$30,HLOOKUP($A$2,E_prod_Eingabe!$C$5:$AS$6,2,FALSE)+2,FALSE)),"")</f>
        <v>0</v>
      </c>
      <c r="J54" s="154">
        <f ca="1">IFERROR(IF($D$5="Nein/Non/No","-",VLOOKUP(J$47,E_prod_Eingabe!$A$21:$AA$30,HLOOKUP($A$2,E_prod_Eingabe!$C$5:$AS$6,2,FALSE)+2,FALSE)),"")</f>
        <v>0</v>
      </c>
      <c r="K54" s="154">
        <f ca="1">IFERROR(IF($D$5="Nein/Non/No","-",VLOOKUP(K$47,E_prod_Eingabe!$A$21:$AA$30,HLOOKUP($A$2,E_prod_Eingabe!$C$5:$AS$6,2,FALSE)+2,FALSE)),"")</f>
        <v>0</v>
      </c>
      <c r="L54" s="154">
        <f ca="1">IFERROR(IF($D$5="Nein/Non/No","-",VLOOKUP(L$47,E_prod_Eingabe!$A$21:$AA$30,HLOOKUP($A$2,E_prod_Eingabe!$C$5:$AS$6,2,FALSE)+2,FALSE)),"")</f>
        <v>0</v>
      </c>
      <c r="M54" s="154">
        <f ca="1">IFERROR(IF($D$5="Nein/Non/No","-",VLOOKUP(M$47,E_prod_Eingabe!$A$21:$AA$30,HLOOKUP($A$2,E_prod_Eingabe!$C$5:$AS$6,2,FALSE)+2,FALSE)),"")</f>
        <v>0</v>
      </c>
      <c r="N54" s="154">
        <f ca="1">IFERROR(IF($D$5="Nein/Non/No","-",VLOOKUP(N$47,E_prod_Eingabe!$A$21:$AA$30,HLOOKUP($A$2,E_prod_Eingabe!$C$5:$AS$6,2,FALSE)+2,FALSE)),"")</f>
        <v>0</v>
      </c>
      <c r="O54" s="154">
        <f ca="1">IFERROR(IF($D$5="Nein/Non/No","-",VLOOKUP(O$47,E_prod_Eingabe!$A$21:$AA$30,HLOOKUP($A$2,E_prod_Eingabe!$C$5:$AS$6,2,FALSE)+2,FALSE)),"")</f>
        <v>0</v>
      </c>
      <c r="P54" s="154">
        <f ca="1">IFERROR(IF($D$5="Nein/Non/No","-",VLOOKUP(P$47,E_prod_Eingabe!$A$21:$AA$30,HLOOKUP($A$2,E_prod_Eingabe!$C$5:$AS$6,2,FALSE)+2,FALSE)),"")</f>
        <v>0</v>
      </c>
      <c r="Q54" s="154">
        <f ca="1">IFERROR(IF($D$5="Nein/Non/No","-",VLOOKUP(Q$47,E_prod_Eingabe!$A$21:$AA$30,HLOOKUP($A$2,E_prod_Eingabe!$C$5:$AS$6,2,FALSE)+2,FALSE)),"")</f>
        <v>0</v>
      </c>
      <c r="R54" s="862" t="str">
        <f ca="1">OFFSET(Sprachen!A493,0,'Allg. Informationen'!$B$4-1,1,1)</f>
        <v>Nur hydraulisch verknüpfte und gemeinsam optimierte Anlagen werden berücksichtigt.</v>
      </c>
      <c r="S54" s="863"/>
      <c r="T54" s="861"/>
      <c r="U54" s="861"/>
      <c r="V54" s="567"/>
      <c r="W54" s="300"/>
      <c r="X54" s="567"/>
      <c r="Y54" s="400"/>
      <c r="Z54" s="562"/>
      <c r="AA54" s="466">
        <f t="shared" si="4"/>
        <v>34</v>
      </c>
    </row>
    <row r="55" spans="1:27" ht="31.5" customHeight="1" x14ac:dyDescent="0.25">
      <c r="A55" s="139" t="str">
        <f t="shared" ca="1" si="3"/>
        <v>KW9 / 35</v>
      </c>
      <c r="B55" s="136" t="str">
        <f ca="1">OFFSET(Sprachen!A409,0,'Allg. Informationen'!$B$4-1,1,1)</f>
        <v>Nettoproduktion hydraulisch verknüpfter und gemeinsam optimierter Anlagen</v>
      </c>
      <c r="C55" s="100" t="s">
        <v>8</v>
      </c>
      <c r="D55" s="647">
        <f>SUM(H55:Q55)</f>
        <v>0</v>
      </c>
      <c r="E55" s="358"/>
      <c r="F55" s="358"/>
      <c r="G55" s="358"/>
      <c r="H55" s="154">
        <f>+IF(H50="Ja",H54,0)+IF(H50="Oui",H54,0)+IF(H50="Si",H54,0)</f>
        <v>0</v>
      </c>
      <c r="I55" s="154">
        <f t="shared" ref="I55:Q55" si="5">+IF(I50="Ja",I54,0)+IF(I50="Oui",I54,0)+IF(I50="Si",I54,0)</f>
        <v>0</v>
      </c>
      <c r="J55" s="154">
        <f t="shared" si="5"/>
        <v>0</v>
      </c>
      <c r="K55" s="154">
        <f t="shared" si="5"/>
        <v>0</v>
      </c>
      <c r="L55" s="154">
        <f t="shared" si="5"/>
        <v>0</v>
      </c>
      <c r="M55" s="154">
        <f t="shared" si="5"/>
        <v>0</v>
      </c>
      <c r="N55" s="154">
        <f t="shared" si="5"/>
        <v>0</v>
      </c>
      <c r="O55" s="154">
        <f t="shared" si="5"/>
        <v>0</v>
      </c>
      <c r="P55" s="154">
        <f t="shared" si="5"/>
        <v>0</v>
      </c>
      <c r="Q55" s="154">
        <f t="shared" si="5"/>
        <v>0</v>
      </c>
      <c r="R55" s="864"/>
      <c r="S55" s="865"/>
      <c r="T55" s="861"/>
      <c r="U55" s="861"/>
      <c r="V55" s="567"/>
      <c r="W55" s="300"/>
      <c r="X55" s="567"/>
      <c r="Y55" s="400"/>
      <c r="Z55" s="562"/>
      <c r="AA55" s="466">
        <f t="shared" si="4"/>
        <v>35</v>
      </c>
    </row>
    <row r="56" spans="1:27" x14ac:dyDescent="0.25">
      <c r="A56" s="139" t="str">
        <f t="shared" ca="1" si="3"/>
        <v>KW9 / 36</v>
      </c>
      <c r="B56" s="136" t="str">
        <f ca="1">OFFSET(Sprachen!A410,0,'Allg. Informationen'!$B$4-1,1,1)</f>
        <v>Bezug EV/KEV</v>
      </c>
      <c r="C56" s="100" t="str">
        <f ca="1">OFFSET(Sprachen!A404,0,'Allg. Informationen'!$B$4-1,1,1)</f>
        <v>[Ja/Nein]</v>
      </c>
      <c r="D56" s="648">
        <f>IF(COUNTIF(H56:Q56,"Ja")&gt;0,COUNTIF(H56:Q56,"Ja"),0)</f>
        <v>0</v>
      </c>
      <c r="E56" s="359"/>
      <c r="F56" s="359"/>
      <c r="G56" s="359"/>
      <c r="H56" s="564"/>
      <c r="I56" s="564"/>
      <c r="J56" s="564"/>
      <c r="K56" s="564"/>
      <c r="L56" s="564"/>
      <c r="M56" s="564"/>
      <c r="N56" s="564"/>
      <c r="O56" s="564"/>
      <c r="P56" s="564"/>
      <c r="Q56" s="564"/>
      <c r="R56" s="824"/>
      <c r="S56" s="825"/>
      <c r="T56" s="828"/>
      <c r="U56" s="829"/>
      <c r="V56" s="541"/>
      <c r="W56" s="297"/>
      <c r="X56" s="541" t="s">
        <v>185</v>
      </c>
      <c r="Y56" s="565" t="s">
        <v>185</v>
      </c>
      <c r="Z56" s="562"/>
      <c r="AA56" s="466">
        <f t="shared" si="4"/>
        <v>36</v>
      </c>
    </row>
    <row r="57" spans="1:27" x14ac:dyDescent="0.25">
      <c r="A57" s="139" t="str">
        <f t="shared" ca="1" si="3"/>
        <v>KW9 / 37</v>
      </c>
      <c r="B57" s="136" t="str">
        <f ca="1">OFFSET(Sprachen!A411,0,'Allg. Informationen'!$B$4-1,1,1)</f>
        <v>Erlös EV/KEV Jahr</v>
      </c>
      <c r="C57" s="100" t="s">
        <v>24</v>
      </c>
      <c r="D57" s="649">
        <f>SUMIF(H50:Q50,"Ja",H57:Q57)+SUMIF(H50:Q50,"Oui",H57:Q57)+SUMIF(H50:Q50,"Si",H57:Q57)</f>
        <v>0</v>
      </c>
      <c r="E57" s="360"/>
      <c r="F57" s="360"/>
      <c r="G57" s="360"/>
      <c r="H57" s="207"/>
      <c r="I57" s="207"/>
      <c r="J57" s="207"/>
      <c r="K57" s="207"/>
      <c r="L57" s="207"/>
      <c r="M57" s="207"/>
      <c r="N57" s="207"/>
      <c r="O57" s="207"/>
      <c r="P57" s="207"/>
      <c r="Q57" s="207"/>
      <c r="R57" s="859"/>
      <c r="S57" s="860"/>
      <c r="T57" s="828"/>
      <c r="U57" s="829"/>
      <c r="V57" s="541"/>
      <c r="W57" s="297"/>
      <c r="X57" s="541" t="s">
        <v>185</v>
      </c>
      <c r="Y57" s="565" t="s">
        <v>185</v>
      </c>
      <c r="Z57" s="562"/>
      <c r="AA57" s="466">
        <f t="shared" si="4"/>
        <v>37</v>
      </c>
    </row>
    <row r="58" spans="1:27" ht="26.4" x14ac:dyDescent="0.25">
      <c r="A58" s="139" t="str">
        <f t="shared" ca="1" si="3"/>
        <v>KW9 / 39</v>
      </c>
      <c r="B58" s="136" t="str">
        <f ca="1">OFFSET(Sprachen!A412,0,'Allg. Informationen'!$B$4-1,1,1)</f>
        <v>Erlös aus Entschädigungen Sanierungen nach Gewässerschutzgesetz</v>
      </c>
      <c r="C58" s="157" t="s">
        <v>24</v>
      </c>
      <c r="D58" s="649">
        <f>SUMIF($H$50:$Q$50,"Ja",H58:Q58)+SUMIF($H$50:$Q$50,"Oui",H58:Q58)+SUMIF($H$50:$Q$50,"Si",H58:Q58)</f>
        <v>0</v>
      </c>
      <c r="E58" s="360"/>
      <c r="F58" s="360"/>
      <c r="G58" s="360"/>
      <c r="H58" s="207"/>
      <c r="I58" s="207"/>
      <c r="J58" s="207"/>
      <c r="K58" s="207"/>
      <c r="L58" s="207"/>
      <c r="M58" s="207"/>
      <c r="N58" s="207"/>
      <c r="O58" s="207"/>
      <c r="P58" s="207"/>
      <c r="Q58" s="207"/>
      <c r="R58" s="813"/>
      <c r="S58" s="814"/>
      <c r="T58" s="828"/>
      <c r="U58" s="829"/>
      <c r="V58" s="541"/>
      <c r="W58" s="297"/>
      <c r="X58" s="541" t="s">
        <v>185</v>
      </c>
      <c r="Y58" s="565" t="s">
        <v>185</v>
      </c>
      <c r="Z58" s="562"/>
      <c r="AA58" s="466">
        <v>39</v>
      </c>
    </row>
    <row r="59" spans="1:27" ht="26.4" x14ac:dyDescent="0.25">
      <c r="A59" s="139" t="str">
        <f t="shared" ca="1" si="3"/>
        <v>KW9 / 41</v>
      </c>
      <c r="B59" s="136" t="str">
        <f ca="1">OFFSET(Sprachen!A413,0,'Allg. Informationen'!$B$4-1,1,1)</f>
        <v>Erlös aus weiterer Förderung der öffentlichen Hand</v>
      </c>
      <c r="C59" s="157" t="s">
        <v>24</v>
      </c>
      <c r="D59" s="649">
        <f>SUMIF(H50:Q50,"Ja",H59:Q59)+SUMIF(H50:Q50,"Qui",H59:Q59)+SUMIF(H50:Q50,"Si",H59:Q59)</f>
        <v>0</v>
      </c>
      <c r="E59" s="360"/>
      <c r="F59" s="360"/>
      <c r="G59" s="360"/>
      <c r="H59" s="207"/>
      <c r="I59" s="207"/>
      <c r="J59" s="207"/>
      <c r="K59" s="207"/>
      <c r="L59" s="207"/>
      <c r="M59" s="207"/>
      <c r="N59" s="207"/>
      <c r="O59" s="207"/>
      <c r="P59" s="207"/>
      <c r="Q59" s="207"/>
      <c r="R59" s="813"/>
      <c r="S59" s="814"/>
      <c r="T59" s="828"/>
      <c r="U59" s="829"/>
      <c r="V59" s="541"/>
      <c r="W59" s="297"/>
      <c r="X59" s="541" t="s">
        <v>185</v>
      </c>
      <c r="Y59" s="152"/>
      <c r="Z59" s="562"/>
      <c r="AA59" s="466">
        <v>41</v>
      </c>
    </row>
    <row r="60" spans="1:27" ht="15.6" x14ac:dyDescent="0.3">
      <c r="A60" s="146"/>
      <c r="B60" s="147"/>
      <c r="C60" s="147"/>
      <c r="D60" s="147"/>
      <c r="E60" s="147"/>
      <c r="F60" s="147"/>
      <c r="G60" s="147"/>
      <c r="H60" s="147"/>
      <c r="I60" s="147"/>
      <c r="J60" s="147"/>
      <c r="K60" s="147"/>
      <c r="L60" s="147"/>
      <c r="M60" s="147"/>
      <c r="N60" s="147"/>
      <c r="O60" s="147"/>
      <c r="P60" s="147"/>
      <c r="Q60" s="147"/>
      <c r="R60" s="147"/>
      <c r="S60" s="147"/>
      <c r="T60" s="147"/>
      <c r="U60" s="147"/>
      <c r="V60" s="147"/>
      <c r="W60" s="561"/>
      <c r="X60" s="147"/>
      <c r="Y60" s="147"/>
      <c r="Z60" s="562"/>
    </row>
    <row r="61" spans="1:27" ht="26.4" x14ac:dyDescent="0.25">
      <c r="A61" s="158" t="str">
        <f ca="1">OFFSET(Sprachen!A414,0,'Allg. Informationen'!$B$4-1,1,1)</f>
        <v>B. Angaben zu den Gestehungskosten</v>
      </c>
      <c r="B61" s="158"/>
      <c r="C61" s="159"/>
      <c r="D61" s="160"/>
      <c r="E61" s="361"/>
      <c r="F61" s="361"/>
      <c r="G61" s="361"/>
      <c r="H61" s="866" t="str">
        <f ca="1">R47</f>
        <v>Anmerkungen BFE</v>
      </c>
      <c r="I61" s="866"/>
      <c r="J61" s="866"/>
      <c r="K61" s="866"/>
      <c r="L61" s="866"/>
      <c r="M61" s="809" t="str">
        <f ca="1">T47</f>
        <v>Bemerkungen Gesuchsteller</v>
      </c>
      <c r="N61" s="810"/>
      <c r="O61" s="810"/>
      <c r="P61" s="810"/>
      <c r="Q61" s="810"/>
      <c r="R61" s="810"/>
      <c r="S61" s="810"/>
      <c r="T61" s="810"/>
      <c r="U61" s="811"/>
      <c r="V61" s="450" t="str">
        <f ca="1">V47</f>
        <v>Prüfung auf Plausibilität</v>
      </c>
      <c r="W61" s="450" t="str">
        <f t="shared" ref="W61:Y61" ca="1" si="6">W47</f>
        <v>Bemerkungen Plausibilität</v>
      </c>
      <c r="X61" s="450" t="str">
        <f t="shared" ca="1" si="6"/>
        <v>Materielle Prüfung</v>
      </c>
      <c r="Y61" s="450" t="str">
        <f t="shared" ca="1" si="6"/>
        <v>Bemerkungen Materielle Prüfung</v>
      </c>
    </row>
    <row r="62" spans="1:27" ht="27.75" customHeight="1" x14ac:dyDescent="0.25">
      <c r="A62" s="139"/>
      <c r="B62" s="161" t="str">
        <f ca="1">OFFSET(Sprachen!A415,0,'Allg. Informationen'!$B$4-1,1,1)</f>
        <v>B 1. Betriebserträge und -kosten</v>
      </c>
      <c r="C62" s="100"/>
      <c r="D62" s="100"/>
      <c r="E62" s="362"/>
      <c r="F62" s="362"/>
      <c r="G62" s="362"/>
      <c r="H62" s="808"/>
      <c r="I62" s="808"/>
      <c r="J62" s="808"/>
      <c r="K62" s="808"/>
      <c r="L62" s="808"/>
      <c r="M62" s="812"/>
      <c r="N62" s="812"/>
      <c r="O62" s="812"/>
      <c r="P62" s="812"/>
      <c r="Q62" s="812"/>
      <c r="R62" s="812"/>
      <c r="S62" s="812"/>
      <c r="T62" s="812"/>
      <c r="U62" s="812"/>
      <c r="V62" s="541"/>
      <c r="W62" s="297"/>
      <c r="X62" s="541" t="s">
        <v>185</v>
      </c>
      <c r="Y62" s="551" t="s">
        <v>185</v>
      </c>
    </row>
    <row r="63" spans="1:27" ht="26.4" x14ac:dyDescent="0.25">
      <c r="A63" s="139" t="str">
        <f t="shared" ref="A63:A72" ca="1" si="7">CONCATENATE($A$2," / ",AA63)</f>
        <v>KW9 / 42</v>
      </c>
      <c r="B63" s="136" t="str">
        <f ca="1">OFFSET(Sprachen!A416,0,'Allg. Informationen'!$B$4-1,1,1)</f>
        <v>Summe Förderungen/Vergütungen der öffentlichen Hand</v>
      </c>
      <c r="C63" s="100"/>
      <c r="D63" s="634">
        <f>D59+D57</f>
        <v>0</v>
      </c>
      <c r="E63" s="633"/>
      <c r="F63" s="633"/>
      <c r="G63" s="633"/>
      <c r="H63" s="815"/>
      <c r="I63" s="816"/>
      <c r="J63" s="816"/>
      <c r="K63" s="816"/>
      <c r="L63" s="817"/>
      <c r="M63" s="818"/>
      <c r="N63" s="819"/>
      <c r="O63" s="819"/>
      <c r="P63" s="819"/>
      <c r="Q63" s="819"/>
      <c r="R63" s="819"/>
      <c r="S63" s="819"/>
      <c r="T63" s="819"/>
      <c r="U63" s="820"/>
      <c r="V63" s="541"/>
      <c r="W63" s="297"/>
      <c r="X63" s="541" t="s">
        <v>185</v>
      </c>
      <c r="Y63" s="551" t="s">
        <v>185</v>
      </c>
      <c r="AA63" s="466">
        <v>42</v>
      </c>
    </row>
    <row r="64" spans="1:27" ht="33" customHeight="1" x14ac:dyDescent="0.25">
      <c r="A64" s="139" t="str">
        <f t="shared" ca="1" si="7"/>
        <v>KW9 / 43</v>
      </c>
      <c r="B64" s="136" t="str">
        <f ca="1">OFFSET(Sprachen!A417,0,'Allg. Informationen'!$B$4-1,1,1)</f>
        <v>Übriger Betriebsertrag (ohne Förderungen)</v>
      </c>
      <c r="C64" s="673" t="s">
        <v>24</v>
      </c>
      <c r="D64" s="196"/>
      <c r="E64" s="363"/>
      <c r="F64" s="363"/>
      <c r="G64" s="363"/>
      <c r="H64" s="893" t="str">
        <f ca="1">CONCATENATE(OFFSET(Sprachen!A495,0,'Allg. Informationen'!$B$4-1,1,1)," 5.",A2,".7")</f>
        <v>Gemäss Richtlinie des BFE zu anrechenbaren Betriebs- und Kapitalkosten. Bei abweichenden Angaben zum Geschäftsbericht ist das folgende Anhangsformular auszufüllen: 5.KW9.7</v>
      </c>
      <c r="I64" s="894"/>
      <c r="J64" s="894"/>
      <c r="K64" s="894"/>
      <c r="L64" s="895"/>
      <c r="M64" s="812"/>
      <c r="N64" s="812"/>
      <c r="O64" s="812"/>
      <c r="P64" s="812"/>
      <c r="Q64" s="812"/>
      <c r="R64" s="812"/>
      <c r="S64" s="812"/>
      <c r="T64" s="812"/>
      <c r="U64" s="812"/>
      <c r="V64" s="541"/>
      <c r="W64" s="297"/>
      <c r="X64" s="541" t="s">
        <v>185</v>
      </c>
      <c r="Y64" s="551" t="s">
        <v>185</v>
      </c>
      <c r="AA64" s="466">
        <v>43</v>
      </c>
    </row>
    <row r="65" spans="1:27" x14ac:dyDescent="0.25">
      <c r="A65" s="139" t="str">
        <f t="shared" ca="1" si="7"/>
        <v>KW9 / 44</v>
      </c>
      <c r="B65" s="136" t="str">
        <f ca="1">OFFSET(Sprachen!A418,0,'Allg. Informationen'!$B$4-1,1,1)</f>
        <v>Aktivierte Eigenleistungen</v>
      </c>
      <c r="C65" s="673" t="s">
        <v>24</v>
      </c>
      <c r="D65" s="196"/>
      <c r="E65" s="364"/>
      <c r="F65" s="364"/>
      <c r="G65" s="364"/>
      <c r="H65" s="893"/>
      <c r="I65" s="894"/>
      <c r="J65" s="894"/>
      <c r="K65" s="894"/>
      <c r="L65" s="895"/>
      <c r="M65" s="812"/>
      <c r="N65" s="812"/>
      <c r="O65" s="812"/>
      <c r="P65" s="812"/>
      <c r="Q65" s="812"/>
      <c r="R65" s="812"/>
      <c r="S65" s="812"/>
      <c r="T65" s="812"/>
      <c r="U65" s="812"/>
      <c r="V65" s="541"/>
      <c r="W65" s="297"/>
      <c r="X65" s="541" t="s">
        <v>185</v>
      </c>
      <c r="Y65" s="551" t="s">
        <v>185</v>
      </c>
      <c r="AA65" s="466">
        <f t="shared" ref="AA65:AA72" si="8">AA64+1</f>
        <v>44</v>
      </c>
    </row>
    <row r="66" spans="1:27" x14ac:dyDescent="0.25">
      <c r="A66" s="139" t="str">
        <f t="shared" ca="1" si="7"/>
        <v>KW9 / 45</v>
      </c>
      <c r="B66" s="136" t="str">
        <f ca="1">OFFSET(Sprachen!A419,0,'Allg. Informationen'!$B$4-1,1,1)</f>
        <v>Pumpenergie</v>
      </c>
      <c r="C66" s="673" t="s">
        <v>8</v>
      </c>
      <c r="D66" s="644">
        <f ca="1">IFERROR(IF($D$5="Nein/Non/No","-",INDIRECT(CONCATENATE(E_prod_Eingabe!$A$2,"!")&amp;CONCATENATE(MID("CDEFGHIJKLMNOPQRSTUVWXYZ",HLOOKUP($A$2,E_prod_Eingabe!$C$5:$AS$6,2,FALSE),1),"55"))),"")</f>
        <v>0</v>
      </c>
      <c r="E66" s="353"/>
      <c r="F66" s="353"/>
      <c r="G66" s="353"/>
      <c r="H66" s="893"/>
      <c r="I66" s="894"/>
      <c r="J66" s="894"/>
      <c r="K66" s="894"/>
      <c r="L66" s="895"/>
      <c r="M66" s="812"/>
      <c r="N66" s="812"/>
      <c r="O66" s="812"/>
      <c r="P66" s="812"/>
      <c r="Q66" s="812"/>
      <c r="R66" s="812"/>
      <c r="S66" s="812"/>
      <c r="T66" s="812"/>
      <c r="U66" s="812"/>
      <c r="V66" s="541"/>
      <c r="W66" s="297"/>
      <c r="X66" s="541" t="s">
        <v>185</v>
      </c>
      <c r="Y66" s="551" t="s">
        <v>185</v>
      </c>
      <c r="AA66" s="466">
        <f t="shared" si="8"/>
        <v>45</v>
      </c>
    </row>
    <row r="67" spans="1:27" ht="26.4" x14ac:dyDescent="0.25">
      <c r="A67" s="139" t="str">
        <f t="shared" ca="1" si="7"/>
        <v>KW9 / 46</v>
      </c>
      <c r="B67" s="136" t="str">
        <f ca="1">OFFSET(Sprachen!A420,0,'Allg. Informationen'!$B$4-1,1,1)</f>
        <v>Spezif. Kosten Pumpenergie zu Marktpreisen</v>
      </c>
      <c r="C67" s="673" t="s">
        <v>39</v>
      </c>
      <c r="D67" s="645" t="str">
        <f ca="1">IFERROR(D68*100/(D66*1000000),"")</f>
        <v/>
      </c>
      <c r="E67" s="365"/>
      <c r="F67" s="365"/>
      <c r="G67" s="365"/>
      <c r="H67" s="893"/>
      <c r="I67" s="894"/>
      <c r="J67" s="894"/>
      <c r="K67" s="894"/>
      <c r="L67" s="895"/>
      <c r="M67" s="812"/>
      <c r="N67" s="812"/>
      <c r="O67" s="812"/>
      <c r="P67" s="812"/>
      <c r="Q67" s="812"/>
      <c r="R67" s="812"/>
      <c r="S67" s="812"/>
      <c r="T67" s="812"/>
      <c r="U67" s="812"/>
      <c r="V67" s="541"/>
      <c r="W67" s="297"/>
      <c r="X67" s="541" t="s">
        <v>185</v>
      </c>
      <c r="Y67" s="551" t="s">
        <v>185</v>
      </c>
      <c r="AA67" s="466">
        <f t="shared" si="8"/>
        <v>46</v>
      </c>
    </row>
    <row r="68" spans="1:27" ht="26.4" x14ac:dyDescent="0.25">
      <c r="A68" s="139" t="str">
        <f t="shared" ca="1" si="7"/>
        <v>KW9 / 47</v>
      </c>
      <c r="B68" s="136" t="str">
        <f ca="1">OFFSET(Sprachen!A421,0,'Allg. Informationen'!$B$4-1,1,1)</f>
        <v>Pumpenergie zu Marktpreisen</v>
      </c>
      <c r="C68" s="673" t="s">
        <v>24</v>
      </c>
      <c r="D68" s="644">
        <f ca="1">IFERROR(IF($D$5="Nein/Non/No","-",INDIRECT(CONCATENATE(E_prod_Eingabe!$A$2,"!")&amp;CONCATENATE(MID("CDEFGHIJKLMNOPQRSTUVWXYZ",HLOOKUP($A$2,E_prod_Eingabe!$C$5:$AS$6,2,FALSE),1),"67"))),"")</f>
        <v>0</v>
      </c>
      <c r="E68" s="366"/>
      <c r="F68" s="366"/>
      <c r="G68" s="366"/>
      <c r="H68" s="893"/>
      <c r="I68" s="894"/>
      <c r="J68" s="894"/>
      <c r="K68" s="894"/>
      <c r="L68" s="895"/>
      <c r="M68" s="812"/>
      <c r="N68" s="812"/>
      <c r="O68" s="812"/>
      <c r="P68" s="812"/>
      <c r="Q68" s="812"/>
      <c r="R68" s="812"/>
      <c r="S68" s="812"/>
      <c r="T68" s="812"/>
      <c r="U68" s="812"/>
      <c r="V68" s="541"/>
      <c r="W68" s="297"/>
      <c r="X68" s="541" t="s">
        <v>185</v>
      </c>
      <c r="Y68" s="551" t="s">
        <v>185</v>
      </c>
      <c r="AA68" s="466">
        <f t="shared" si="8"/>
        <v>47</v>
      </c>
    </row>
    <row r="69" spans="1:27" x14ac:dyDescent="0.25">
      <c r="A69" s="139" t="str">
        <f t="shared" ca="1" si="7"/>
        <v>KW9 / 48</v>
      </c>
      <c r="B69" s="136" t="str">
        <f ca="1">OFFSET(Sprachen!A422,0,'Allg. Informationen'!$B$4-1,1,1)</f>
        <v>Energieaufwand</v>
      </c>
      <c r="C69" s="673" t="s">
        <v>24</v>
      </c>
      <c r="D69" s="196"/>
      <c r="E69" s="364"/>
      <c r="F69" s="364"/>
      <c r="G69" s="364"/>
      <c r="H69" s="893"/>
      <c r="I69" s="894"/>
      <c r="J69" s="894"/>
      <c r="K69" s="894"/>
      <c r="L69" s="895"/>
      <c r="M69" s="812"/>
      <c r="N69" s="812"/>
      <c r="O69" s="812"/>
      <c r="P69" s="812"/>
      <c r="Q69" s="812"/>
      <c r="R69" s="812"/>
      <c r="S69" s="812"/>
      <c r="T69" s="812"/>
      <c r="U69" s="812"/>
      <c r="V69" s="541"/>
      <c r="W69" s="297"/>
      <c r="X69" s="541" t="s">
        <v>185</v>
      </c>
      <c r="Y69" s="551" t="s">
        <v>185</v>
      </c>
      <c r="AA69" s="466">
        <f t="shared" si="8"/>
        <v>48</v>
      </c>
    </row>
    <row r="70" spans="1:27" x14ac:dyDescent="0.25">
      <c r="A70" s="139" t="str">
        <f t="shared" ca="1" si="7"/>
        <v>KW9 / 49</v>
      </c>
      <c r="B70" s="136" t="str">
        <f ca="1">OFFSET(Sprachen!A423,0,'Allg. Informationen'!$B$4-1,1,1)</f>
        <v>Netznutzungsaufwand</v>
      </c>
      <c r="C70" s="673" t="s">
        <v>24</v>
      </c>
      <c r="D70" s="196"/>
      <c r="E70" s="364"/>
      <c r="F70" s="364"/>
      <c r="G70" s="364"/>
      <c r="H70" s="893"/>
      <c r="I70" s="894"/>
      <c r="J70" s="894"/>
      <c r="K70" s="894"/>
      <c r="L70" s="895"/>
      <c r="M70" s="812"/>
      <c r="N70" s="812"/>
      <c r="O70" s="812"/>
      <c r="P70" s="812"/>
      <c r="Q70" s="812"/>
      <c r="R70" s="812"/>
      <c r="S70" s="812"/>
      <c r="T70" s="812"/>
      <c r="U70" s="812"/>
      <c r="V70" s="541"/>
      <c r="W70" s="297"/>
      <c r="X70" s="541" t="s">
        <v>185</v>
      </c>
      <c r="Y70" s="551" t="s">
        <v>185</v>
      </c>
      <c r="AA70" s="466">
        <f t="shared" si="8"/>
        <v>49</v>
      </c>
    </row>
    <row r="71" spans="1:27" x14ac:dyDescent="0.25">
      <c r="A71" s="139" t="str">
        <f t="shared" ca="1" si="7"/>
        <v>KW9 / 50</v>
      </c>
      <c r="B71" s="136" t="str">
        <f ca="1">OFFSET(Sprachen!A424,0,'Allg. Informationen'!$B$4-1,1,1)</f>
        <v>Material und Fremdleistungen</v>
      </c>
      <c r="C71" s="673" t="s">
        <v>24</v>
      </c>
      <c r="D71" s="196"/>
      <c r="E71" s="364"/>
      <c r="F71" s="364"/>
      <c r="G71" s="364"/>
      <c r="H71" s="893"/>
      <c r="I71" s="894"/>
      <c r="J71" s="894"/>
      <c r="K71" s="894"/>
      <c r="L71" s="895"/>
      <c r="M71" s="812"/>
      <c r="N71" s="812"/>
      <c r="O71" s="812"/>
      <c r="P71" s="812"/>
      <c r="Q71" s="812"/>
      <c r="R71" s="812"/>
      <c r="S71" s="812"/>
      <c r="T71" s="812"/>
      <c r="U71" s="812"/>
      <c r="V71" s="541"/>
      <c r="W71" s="297"/>
      <c r="X71" s="541" t="s">
        <v>185</v>
      </c>
      <c r="Y71" s="551" t="s">
        <v>185</v>
      </c>
      <c r="AA71" s="466">
        <f t="shared" si="8"/>
        <v>50</v>
      </c>
    </row>
    <row r="72" spans="1:27" x14ac:dyDescent="0.25">
      <c r="A72" s="139" t="str">
        <f t="shared" ca="1" si="7"/>
        <v>KW9 / 51</v>
      </c>
      <c r="B72" s="136" t="str">
        <f ca="1">OFFSET(Sprachen!A425,0,'Allg. Informationen'!$B$4-1,1,1)</f>
        <v>Personalaufwand</v>
      </c>
      <c r="C72" s="673" t="s">
        <v>24</v>
      </c>
      <c r="D72" s="196"/>
      <c r="E72" s="367"/>
      <c r="F72" s="367"/>
      <c r="G72" s="367"/>
      <c r="H72" s="893"/>
      <c r="I72" s="894"/>
      <c r="J72" s="894"/>
      <c r="K72" s="894"/>
      <c r="L72" s="895"/>
      <c r="M72" s="812"/>
      <c r="N72" s="812"/>
      <c r="O72" s="812"/>
      <c r="P72" s="812"/>
      <c r="Q72" s="812"/>
      <c r="R72" s="812"/>
      <c r="S72" s="812"/>
      <c r="T72" s="812"/>
      <c r="U72" s="812"/>
      <c r="V72" s="541"/>
      <c r="W72" s="297"/>
      <c r="X72" s="541" t="s">
        <v>185</v>
      </c>
      <c r="Y72" s="551" t="s">
        <v>185</v>
      </c>
      <c r="AA72" s="466">
        <f t="shared" si="8"/>
        <v>51</v>
      </c>
    </row>
    <row r="73" spans="1:27" x14ac:dyDescent="0.25">
      <c r="A73" s="139" t="str">
        <f ca="1">CONCATENATE($A$2," / ",AA73)</f>
        <v>KW9 / 52</v>
      </c>
      <c r="B73" s="136" t="str">
        <f ca="1">OFFSET(Sprachen!A426,0,'Allg. Informationen'!$B$4-1,1,1)</f>
        <v>übriger Betriebsaufwand (inkl. HKN)</v>
      </c>
      <c r="C73" s="673" t="s">
        <v>24</v>
      </c>
      <c r="D73" s="196"/>
      <c r="E73" s="368"/>
      <c r="F73" s="368"/>
      <c r="G73" s="368"/>
      <c r="H73" s="896"/>
      <c r="I73" s="897"/>
      <c r="J73" s="897"/>
      <c r="K73" s="897"/>
      <c r="L73" s="898"/>
      <c r="M73" s="812"/>
      <c r="N73" s="812"/>
      <c r="O73" s="812"/>
      <c r="P73" s="812"/>
      <c r="Q73" s="812"/>
      <c r="R73" s="812"/>
      <c r="S73" s="812"/>
      <c r="T73" s="812"/>
      <c r="U73" s="812"/>
      <c r="V73" s="541"/>
      <c r="W73" s="297"/>
      <c r="X73" s="541" t="s">
        <v>185</v>
      </c>
      <c r="Y73" s="551" t="s">
        <v>185</v>
      </c>
      <c r="AA73" s="466">
        <f>AA72+1</f>
        <v>52</v>
      </c>
    </row>
    <row r="74" spans="1:27" x14ac:dyDescent="0.25">
      <c r="A74" s="139" t="str">
        <f ca="1">CONCATENATE($A$2," / ",AA74)</f>
        <v>KW9 / 54</v>
      </c>
      <c r="B74" s="136" t="str">
        <f ca="1">OFFSET(Sprachen!A427,0,'Allg. Informationen'!$B$4-1,1,1)</f>
        <v>Total Betriebskosten</v>
      </c>
      <c r="C74" s="673" t="s">
        <v>24</v>
      </c>
      <c r="D74" s="643">
        <f ca="1">SUM(D68:D73)-SUM(D63:G65)</f>
        <v>0</v>
      </c>
      <c r="E74" s="369"/>
      <c r="F74" s="369"/>
      <c r="G74" s="369"/>
      <c r="H74" s="853" t="s">
        <v>613</v>
      </c>
      <c r="I74" s="853"/>
      <c r="J74" s="853"/>
      <c r="K74" s="853"/>
      <c r="L74" s="854"/>
      <c r="M74" s="883"/>
      <c r="N74" s="883"/>
      <c r="O74" s="883"/>
      <c r="P74" s="883"/>
      <c r="Q74" s="883"/>
      <c r="R74" s="883"/>
      <c r="S74" s="883"/>
      <c r="T74" s="883"/>
      <c r="U74" s="883"/>
      <c r="V74" s="541"/>
      <c r="W74" s="297"/>
      <c r="X74" s="541" t="s">
        <v>185</v>
      </c>
      <c r="Y74" s="551" t="s">
        <v>442</v>
      </c>
      <c r="AA74" s="568">
        <f>AA73+2</f>
        <v>54</v>
      </c>
    </row>
    <row r="75" spans="1:27" ht="15.6" x14ac:dyDescent="0.3">
      <c r="A75" s="146"/>
      <c r="B75" s="147"/>
      <c r="C75" s="147"/>
      <c r="D75" s="147"/>
      <c r="E75" s="147"/>
      <c r="F75" s="147"/>
      <c r="G75" s="147"/>
      <c r="H75" s="147"/>
      <c r="I75" s="147"/>
      <c r="J75" s="147"/>
      <c r="K75" s="147"/>
      <c r="L75" s="147"/>
      <c r="M75" s="147"/>
      <c r="N75" s="147"/>
      <c r="O75" s="147"/>
      <c r="P75" s="147"/>
      <c r="Q75" s="147"/>
      <c r="R75" s="147"/>
      <c r="S75" s="147"/>
      <c r="T75" s="147"/>
      <c r="U75" s="147"/>
      <c r="V75" s="147"/>
      <c r="W75" s="561"/>
      <c r="X75" s="147"/>
      <c r="Y75" s="147"/>
    </row>
    <row r="76" spans="1:27" ht="26.4" x14ac:dyDescent="0.25">
      <c r="A76" s="164"/>
      <c r="B76" s="165" t="str">
        <f ca="1">OFFSET(Sprachen!A428,0,'Allg. Informationen'!$B$4-1,1,1)</f>
        <v>B2. Kapitalkosten</v>
      </c>
      <c r="C76" s="159"/>
      <c r="D76" s="678">
        <v>2022</v>
      </c>
      <c r="E76" s="637"/>
      <c r="F76" s="637"/>
      <c r="G76" s="637"/>
      <c r="H76" s="678">
        <v>2022</v>
      </c>
      <c r="I76" s="678">
        <v>2021</v>
      </c>
      <c r="J76" s="678">
        <v>2020</v>
      </c>
      <c r="K76" s="678">
        <v>2019</v>
      </c>
      <c r="L76" s="838" t="str">
        <f ca="1">H61</f>
        <v>Anmerkungen BFE</v>
      </c>
      <c r="M76" s="839"/>
      <c r="N76" s="839"/>
      <c r="O76" s="839"/>
      <c r="P76" s="840"/>
      <c r="Q76" s="880" t="str">
        <f ca="1">M61</f>
        <v>Bemerkungen Gesuchsteller</v>
      </c>
      <c r="R76" s="881"/>
      <c r="S76" s="881"/>
      <c r="T76" s="881"/>
      <c r="U76" s="882"/>
      <c r="V76" s="450" t="str">
        <f ca="1">V61</f>
        <v>Prüfung auf Plausibilität</v>
      </c>
      <c r="W76" s="450" t="str">
        <f t="shared" ref="W76:Y76" ca="1" si="9">W61</f>
        <v>Bemerkungen Plausibilität</v>
      </c>
      <c r="X76" s="450" t="str">
        <f t="shared" ca="1" si="9"/>
        <v>Materielle Prüfung</v>
      </c>
      <c r="Y76" s="450" t="str">
        <f t="shared" ca="1" si="9"/>
        <v>Bemerkungen Materielle Prüfung</v>
      </c>
    </row>
    <row r="77" spans="1:27" ht="39" customHeight="1" x14ac:dyDescent="0.25">
      <c r="A77" s="139" t="str">
        <f t="shared" ref="A77:A87" ca="1" si="10">CONCATENATE($A$2," / ",AA77)</f>
        <v>KW9 / 55</v>
      </c>
      <c r="B77" s="136" t="str">
        <f ca="1">OFFSET(Sprachen!A429,0,'Allg. Informationen'!$B$4-1,1,1)</f>
        <v>Abschreibungsmethodik</v>
      </c>
      <c r="C77" s="100"/>
      <c r="D77" s="569"/>
      <c r="E77" s="570"/>
      <c r="F77" s="570"/>
      <c r="G77" s="570"/>
      <c r="H77" s="197"/>
      <c r="I77" s="197"/>
      <c r="J77" s="197"/>
      <c r="K77" s="197"/>
      <c r="L77" s="701" t="str">
        <f ca="1">CONCATENATE(OFFSET(Sprachen!A496,0,'Allg. Informationen'!$B$4-1,1,1)," 5.",$A$2,".7")</f>
        <v>Für alle Kostenarten jeweils positive Werte eingeben. Die Vorzeichen werden in der Summenformel korrigiert. Negative Werte bedeuten negative Erträge respektive negative Aufwände. Bei abweichenden Angaben zum Geschäftsbericht ist das folgende Anhangsformular  auszufüllen:  5.KW9.7</v>
      </c>
      <c r="M77" s="702"/>
      <c r="N77" s="702"/>
      <c r="O77" s="702"/>
      <c r="P77" s="703"/>
      <c r="Q77" s="812"/>
      <c r="R77" s="812"/>
      <c r="S77" s="812"/>
      <c r="T77" s="812"/>
      <c r="U77" s="812"/>
      <c r="V77" s="541"/>
      <c r="W77" s="297"/>
      <c r="X77" s="541" t="s">
        <v>185</v>
      </c>
      <c r="Y77" s="162"/>
      <c r="AA77" s="466">
        <f>AA74+1</f>
        <v>55</v>
      </c>
    </row>
    <row r="78" spans="1:27" ht="22.5" customHeight="1" x14ac:dyDescent="0.25">
      <c r="A78" s="139" t="str">
        <f t="shared" ca="1" si="10"/>
        <v>KW9 / 56</v>
      </c>
      <c r="B78" s="136" t="str">
        <f ca="1">OFFSET(Sprachen!A430,0,'Allg. Informationen'!$B$4-1,1,1)</f>
        <v>Ordentliche Abschreibungen</v>
      </c>
      <c r="C78" s="100" t="s">
        <v>24</v>
      </c>
      <c r="D78" s="198"/>
      <c r="E78" s="370"/>
      <c r="F78" s="370"/>
      <c r="G78" s="370"/>
      <c r="H78" s="198"/>
      <c r="I78" s="198"/>
      <c r="J78" s="198"/>
      <c r="K78" s="198"/>
      <c r="L78" s="704"/>
      <c r="M78" s="705"/>
      <c r="N78" s="705"/>
      <c r="O78" s="705"/>
      <c r="P78" s="706"/>
      <c r="Q78" s="812"/>
      <c r="R78" s="812"/>
      <c r="S78" s="812"/>
      <c r="T78" s="812"/>
      <c r="U78" s="812"/>
      <c r="V78" s="541"/>
      <c r="W78" s="297"/>
      <c r="X78" s="541" t="s">
        <v>185</v>
      </c>
      <c r="Y78" s="162"/>
      <c r="AA78" s="466">
        <f>AA77+1</f>
        <v>56</v>
      </c>
    </row>
    <row r="79" spans="1:27" ht="22.5" customHeight="1" x14ac:dyDescent="0.25">
      <c r="A79" s="139" t="str">
        <f t="shared" ca="1" si="10"/>
        <v>KW9 / 57</v>
      </c>
      <c r="B79" s="136" t="str">
        <f ca="1">OFFSET(Sprachen!A431,0,'Allg. Informationen'!$B$4-1,1,1)</f>
        <v>Ausserordentliche Abschreibungen</v>
      </c>
      <c r="C79" s="100" t="s">
        <v>24</v>
      </c>
      <c r="D79" s="196"/>
      <c r="E79" s="364"/>
      <c r="F79" s="364"/>
      <c r="G79" s="364"/>
      <c r="H79" s="199"/>
      <c r="I79" s="199"/>
      <c r="J79" s="199"/>
      <c r="K79" s="199"/>
      <c r="L79" s="704"/>
      <c r="M79" s="705"/>
      <c r="N79" s="705"/>
      <c r="O79" s="705"/>
      <c r="P79" s="706"/>
      <c r="Q79" s="812"/>
      <c r="R79" s="812"/>
      <c r="S79" s="812"/>
      <c r="T79" s="812"/>
      <c r="U79" s="812"/>
      <c r="V79" s="541"/>
      <c r="W79" s="297"/>
      <c r="X79" s="541" t="s">
        <v>185</v>
      </c>
      <c r="Y79" s="162"/>
      <c r="AA79" s="466">
        <f t="shared" ref="AA79:AA87" si="11">AA78+1</f>
        <v>57</v>
      </c>
    </row>
    <row r="80" spans="1:27" ht="26.4" x14ac:dyDescent="0.25">
      <c r="A80" s="139" t="str">
        <f t="shared" ca="1" si="10"/>
        <v>KW9 / 58</v>
      </c>
      <c r="B80" s="136" t="str">
        <f ca="1">OFFSET(Sprachen!A432,0,'Allg. Informationen'!$B$4-1,1,1)</f>
        <v>Anlagenrestwert per 30.09.2023 oder 31.12.2023</v>
      </c>
      <c r="C80" s="100" t="s">
        <v>24</v>
      </c>
      <c r="D80" s="196"/>
      <c r="E80" s="370"/>
      <c r="F80" s="370"/>
      <c r="G80" s="370"/>
      <c r="H80" s="166"/>
      <c r="I80" s="167"/>
      <c r="J80" s="571"/>
      <c r="K80" s="572"/>
      <c r="L80" s="853" t="s">
        <v>613</v>
      </c>
      <c r="M80" s="853"/>
      <c r="N80" s="853"/>
      <c r="O80" s="853"/>
      <c r="P80" s="854"/>
      <c r="Q80" s="812"/>
      <c r="R80" s="812"/>
      <c r="S80" s="812"/>
      <c r="T80" s="812"/>
      <c r="U80" s="812"/>
      <c r="V80" s="541"/>
      <c r="W80" s="297"/>
      <c r="X80" s="541" t="s">
        <v>185</v>
      </c>
      <c r="Y80" s="162"/>
      <c r="AA80" s="466">
        <f t="shared" si="11"/>
        <v>58</v>
      </c>
    </row>
    <row r="81" spans="1:27" ht="31.5" customHeight="1" x14ac:dyDescent="0.25">
      <c r="A81" s="139" t="str">
        <f t="shared" ca="1" si="10"/>
        <v>KW9 / 59</v>
      </c>
      <c r="B81" s="136" t="str">
        <f ca="1">OFFSET(Sprachen!A433,0,'Allg. Informationen'!$B$4-1,1,1)</f>
        <v>Restwert anrechenbare immaterielle Anlagen per 30.09.2023 oder 31.12.2023</v>
      </c>
      <c r="C81" s="100" t="s">
        <v>24</v>
      </c>
      <c r="D81" s="196"/>
      <c r="E81" s="370"/>
      <c r="F81" s="370"/>
      <c r="G81" s="370"/>
      <c r="H81" s="168"/>
      <c r="I81" s="169"/>
      <c r="J81" s="573"/>
      <c r="K81" s="574"/>
      <c r="L81" s="884" t="str">
        <f ca="1">OFFSET(Sprachen!A498,0,'Allg. Informationen'!$B$4-1,1,1)</f>
        <v>Restwert von Konzessionen dürfen berücksichtigt werden.</v>
      </c>
      <c r="M81" s="885"/>
      <c r="N81" s="885"/>
      <c r="O81" s="885"/>
      <c r="P81" s="885"/>
      <c r="Q81" s="812"/>
      <c r="R81" s="812"/>
      <c r="S81" s="812"/>
      <c r="T81" s="812"/>
      <c r="U81" s="812"/>
      <c r="V81" s="541"/>
      <c r="W81" s="297"/>
      <c r="X81" s="541" t="s">
        <v>185</v>
      </c>
      <c r="Y81" s="162"/>
      <c r="AA81" s="466">
        <f t="shared" si="11"/>
        <v>59</v>
      </c>
    </row>
    <row r="82" spans="1:27" ht="26.4" x14ac:dyDescent="0.25">
      <c r="A82" s="139" t="str">
        <f t="shared" ca="1" si="10"/>
        <v>KW9 / 60</v>
      </c>
      <c r="B82" s="136" t="str">
        <f ca="1">OFFSET(Sprachen!A434,0,'Allg. Informationen'!$B$4-1,1,1)</f>
        <v>Umlaufvermögen Kraftwerk</v>
      </c>
      <c r="C82" s="100" t="s">
        <v>24</v>
      </c>
      <c r="D82" s="196"/>
      <c r="E82" s="370"/>
      <c r="F82" s="370"/>
      <c r="G82" s="370"/>
      <c r="H82" s="170"/>
      <c r="I82" s="171"/>
      <c r="J82" s="575"/>
      <c r="K82" s="576"/>
      <c r="L82" s="855"/>
      <c r="M82" s="855"/>
      <c r="N82" s="855"/>
      <c r="O82" s="855"/>
      <c r="P82" s="856"/>
      <c r="Q82" s="812"/>
      <c r="R82" s="812"/>
      <c r="S82" s="812"/>
      <c r="T82" s="812"/>
      <c r="U82" s="812"/>
      <c r="V82" s="541"/>
      <c r="W82" s="297"/>
      <c r="X82" s="541" t="s">
        <v>185</v>
      </c>
      <c r="Y82" s="162"/>
      <c r="AA82" s="466">
        <f t="shared" si="11"/>
        <v>60</v>
      </c>
    </row>
    <row r="83" spans="1:27" ht="33" customHeight="1" x14ac:dyDescent="0.25">
      <c r="A83" s="139" t="str">
        <f t="shared" ca="1" si="10"/>
        <v>KW9 / 61</v>
      </c>
      <c r="B83" s="136" t="str">
        <f ca="1">OFFSET(Sprachen!A435,0,'Allg. Informationen'!$B$4-1,1,1)</f>
        <v>Kurzfristige Verbindlichkeiten Kraftwerk</v>
      </c>
      <c r="C83" s="100" t="s">
        <v>24</v>
      </c>
      <c r="D83" s="196"/>
      <c r="E83" s="370"/>
      <c r="F83" s="370"/>
      <c r="G83" s="370"/>
      <c r="H83" s="707" t="str">
        <f ca="1">OFFSET(Sprachen!A499,0,'Allg. Informationen'!$B$4-1,1,1)</f>
        <v>Anzugeben sind kurzfristige, nicht verzinsliche Darlehen. Kurzfristige verzinsliche Kapitalien (darunter auch langfrisitge Darlehen mit Fälligkeit unter 1 Jahr) müssen nicht angegeben werden. Siehe Richtlinie Punkt 3.2.2.</v>
      </c>
      <c r="I83" s="708"/>
      <c r="J83" s="708"/>
      <c r="K83" s="708"/>
      <c r="L83" s="708"/>
      <c r="M83" s="708"/>
      <c r="N83" s="708"/>
      <c r="O83" s="708"/>
      <c r="P83" s="709"/>
      <c r="Q83" s="812"/>
      <c r="R83" s="812"/>
      <c r="S83" s="812"/>
      <c r="T83" s="812"/>
      <c r="U83" s="812"/>
      <c r="V83" s="541"/>
      <c r="W83" s="297"/>
      <c r="X83" s="541" t="s">
        <v>185</v>
      </c>
      <c r="Y83" s="162"/>
      <c r="AA83" s="466">
        <f t="shared" si="11"/>
        <v>61</v>
      </c>
    </row>
    <row r="84" spans="1:27" ht="32.25" customHeight="1" x14ac:dyDescent="0.25">
      <c r="A84" s="139" t="str">
        <f t="shared" ca="1" si="10"/>
        <v>KW9 / 62</v>
      </c>
      <c r="B84" s="136" t="str">
        <f ca="1">OFFSET(Sprachen!A436,0,'Allg. Informationen'!$B$4-1,1,1)</f>
        <v>Nettoumlaufvermögen Kraftwerk</v>
      </c>
      <c r="C84" s="100" t="s">
        <v>24</v>
      </c>
      <c r="D84" s="642">
        <f>D82-D83</f>
        <v>0</v>
      </c>
      <c r="E84" s="360"/>
      <c r="F84" s="360"/>
      <c r="G84" s="360"/>
      <c r="H84" s="857" t="str">
        <f ca="1">OFFSET(Sprachen!A500,0,'Allg. Informationen'!$B$4-1,1,1)</f>
        <v>Gemäss der Richtlinie Punkt 3.2.2. ist das Nettoumlaufvermögen (Umlaufvermögen minus kurzfristiges, nicht verzinsliches Fremdkapital) für den Betrieb notwendig und kann im Gesuch berücksichtigt werden.</v>
      </c>
      <c r="I84" s="857"/>
      <c r="J84" s="857"/>
      <c r="K84" s="857"/>
      <c r="L84" s="857"/>
      <c r="M84" s="857"/>
      <c r="N84" s="857"/>
      <c r="O84" s="857"/>
      <c r="P84" s="857"/>
      <c r="Q84" s="812"/>
      <c r="R84" s="812"/>
      <c r="S84" s="812"/>
      <c r="T84" s="812"/>
      <c r="U84" s="812"/>
      <c r="V84" s="548"/>
      <c r="W84" s="300"/>
      <c r="X84" s="548"/>
      <c r="Y84" s="400"/>
      <c r="AA84" s="466">
        <f t="shared" si="11"/>
        <v>62</v>
      </c>
    </row>
    <row r="85" spans="1:27" x14ac:dyDescent="0.25">
      <c r="A85" s="139" t="str">
        <f t="shared" ca="1" si="10"/>
        <v>KW9 / 63</v>
      </c>
      <c r="B85" s="136" t="str">
        <f ca="1">OFFSET(Sprachen!A437,0,'Allg. Informationen'!$B$4-1,1,1)</f>
        <v>WACC</v>
      </c>
      <c r="C85" s="100" t="s">
        <v>4</v>
      </c>
      <c r="D85" s="172">
        <v>5.11E-2</v>
      </c>
      <c r="E85" s="371"/>
      <c r="F85" s="371"/>
      <c r="G85" s="371"/>
      <c r="H85" s="813"/>
      <c r="I85" s="878"/>
      <c r="J85" s="878"/>
      <c r="K85" s="878"/>
      <c r="L85" s="878"/>
      <c r="M85" s="878"/>
      <c r="N85" s="878"/>
      <c r="O85" s="878"/>
      <c r="P85" s="814"/>
      <c r="Q85" s="812"/>
      <c r="R85" s="812"/>
      <c r="S85" s="812"/>
      <c r="T85" s="812"/>
      <c r="U85" s="812"/>
      <c r="V85" s="548"/>
      <c r="W85" s="300"/>
      <c r="X85" s="548"/>
      <c r="Y85" s="400"/>
      <c r="AA85" s="466">
        <f t="shared" si="11"/>
        <v>63</v>
      </c>
    </row>
    <row r="86" spans="1:27" x14ac:dyDescent="0.25">
      <c r="A86" s="139" t="str">
        <f t="shared" ca="1" si="10"/>
        <v>KW9 / 64</v>
      </c>
      <c r="B86" s="136" t="str">
        <f ca="1">OFFSET(Sprachen!A438,0,'Allg. Informationen'!$B$4-1,1,1)</f>
        <v>Kalkulatorische Kapitalkosten</v>
      </c>
      <c r="C86" s="100" t="s">
        <v>24</v>
      </c>
      <c r="D86" s="642">
        <f>(D80+D81+D84)*D85</f>
        <v>0</v>
      </c>
      <c r="E86" s="360"/>
      <c r="F86" s="360"/>
      <c r="G86" s="360"/>
      <c r="H86" s="813"/>
      <c r="I86" s="878"/>
      <c r="J86" s="878"/>
      <c r="K86" s="878"/>
      <c r="L86" s="878"/>
      <c r="M86" s="878"/>
      <c r="N86" s="878"/>
      <c r="O86" s="878"/>
      <c r="P86" s="814"/>
      <c r="Q86" s="812"/>
      <c r="R86" s="812"/>
      <c r="S86" s="812"/>
      <c r="T86" s="812"/>
      <c r="U86" s="812"/>
      <c r="V86" s="548"/>
      <c r="W86" s="300"/>
      <c r="X86" s="548"/>
      <c r="Y86" s="400"/>
      <c r="AA86" s="466">
        <f t="shared" si="11"/>
        <v>64</v>
      </c>
    </row>
    <row r="87" spans="1:27" x14ac:dyDescent="0.25">
      <c r="A87" s="139" t="str">
        <f t="shared" ca="1" si="10"/>
        <v>KW9 / 65</v>
      </c>
      <c r="B87" s="136" t="str">
        <f ca="1">OFFSET(Sprachen!A439,0,'Allg. Informationen'!$B$4-1,1,1)</f>
        <v>Anrechenbare Kapitalkosten total</v>
      </c>
      <c r="C87" s="100" t="s">
        <v>24</v>
      </c>
      <c r="D87" s="642">
        <f>D86+D78</f>
        <v>0</v>
      </c>
      <c r="E87" s="360"/>
      <c r="F87" s="360"/>
      <c r="G87" s="360"/>
      <c r="H87" s="813"/>
      <c r="I87" s="878"/>
      <c r="J87" s="878"/>
      <c r="K87" s="878"/>
      <c r="L87" s="878"/>
      <c r="M87" s="878"/>
      <c r="N87" s="878"/>
      <c r="O87" s="878"/>
      <c r="P87" s="814"/>
      <c r="Q87" s="812"/>
      <c r="R87" s="812"/>
      <c r="S87" s="812"/>
      <c r="T87" s="812"/>
      <c r="U87" s="812"/>
      <c r="V87" s="541"/>
      <c r="W87" s="297"/>
      <c r="X87" s="541" t="s">
        <v>185</v>
      </c>
      <c r="Y87" s="551" t="s">
        <v>442</v>
      </c>
      <c r="AA87" s="466">
        <f t="shared" si="11"/>
        <v>65</v>
      </c>
    </row>
    <row r="88" spans="1:27" ht="15.6" x14ac:dyDescent="0.3">
      <c r="A88" s="146"/>
      <c r="B88" s="147"/>
      <c r="C88" s="147"/>
      <c r="D88" s="147"/>
      <c r="E88" s="147"/>
      <c r="F88" s="147"/>
      <c r="G88" s="147"/>
      <c r="H88" s="147"/>
      <c r="I88" s="147"/>
      <c r="J88" s="147"/>
      <c r="K88" s="147"/>
      <c r="L88" s="147"/>
      <c r="M88" s="147"/>
      <c r="N88" s="147"/>
      <c r="O88" s="147"/>
      <c r="P88" s="147"/>
      <c r="Q88" s="147"/>
      <c r="R88" s="147"/>
      <c r="S88" s="147"/>
      <c r="T88" s="147"/>
      <c r="U88" s="147"/>
      <c r="V88" s="147"/>
      <c r="W88" s="561"/>
      <c r="X88" s="147"/>
      <c r="Y88" s="147"/>
    </row>
    <row r="89" spans="1:27" ht="26.4" x14ac:dyDescent="0.25">
      <c r="A89" s="139"/>
      <c r="B89" s="148" t="str">
        <f ca="1">OFFSET(Sprachen!A440,0,'Allg. Informationen'!$B$4-1,1,1)</f>
        <v>B3. Abgaben und Steuern</v>
      </c>
      <c r="C89" s="100"/>
      <c r="D89" s="577"/>
      <c r="E89" s="372"/>
      <c r="F89" s="372"/>
      <c r="G89" s="372"/>
      <c r="H89" s="836" t="str">
        <f ca="1">L76</f>
        <v>Anmerkungen BFE</v>
      </c>
      <c r="I89" s="836"/>
      <c r="J89" s="836"/>
      <c r="K89" s="836"/>
      <c r="L89" s="836"/>
      <c r="M89" s="870" t="str">
        <f ca="1">Q76</f>
        <v>Bemerkungen Gesuchsteller</v>
      </c>
      <c r="N89" s="870"/>
      <c r="O89" s="870"/>
      <c r="P89" s="870"/>
      <c r="Q89" s="870"/>
      <c r="R89" s="870"/>
      <c r="S89" s="870"/>
      <c r="T89" s="870"/>
      <c r="U89" s="870"/>
      <c r="V89" s="450" t="str">
        <f ca="1">V76</f>
        <v>Prüfung auf Plausibilität</v>
      </c>
      <c r="W89" s="450" t="str">
        <f t="shared" ref="W89:Y89" ca="1" si="12">W76</f>
        <v>Bemerkungen Plausibilität</v>
      </c>
      <c r="X89" s="450" t="str">
        <f t="shared" ca="1" si="12"/>
        <v>Materielle Prüfung</v>
      </c>
      <c r="Y89" s="450" t="str">
        <f t="shared" ca="1" si="12"/>
        <v>Bemerkungen Materielle Prüfung</v>
      </c>
    </row>
    <row r="90" spans="1:27" ht="26.4" x14ac:dyDescent="0.25">
      <c r="A90" s="139" t="str">
        <f t="shared" ref="A90:A102" ca="1" si="13">CONCATENATE($A$2," / ",AA90)</f>
        <v>KW9 / 66</v>
      </c>
      <c r="B90" s="136" t="str">
        <f ca="1">OFFSET(Sprachen!A441,0,'Allg. Informationen'!$B$4-1,1,1)</f>
        <v>Entgangener Erlös für Gratis- und Vorzugsenergie</v>
      </c>
      <c r="C90" s="100" t="s">
        <v>24</v>
      </c>
      <c r="D90" s="196"/>
      <c r="E90" s="578"/>
      <c r="F90" s="578"/>
      <c r="G90" s="578"/>
      <c r="H90" s="869"/>
      <c r="I90" s="869"/>
      <c r="J90" s="869"/>
      <c r="K90" s="869"/>
      <c r="L90" s="869"/>
      <c r="M90" s="730"/>
      <c r="N90" s="730"/>
      <c r="O90" s="730"/>
      <c r="P90" s="730"/>
      <c r="Q90" s="730"/>
      <c r="R90" s="730"/>
      <c r="S90" s="730"/>
      <c r="T90" s="730"/>
      <c r="U90" s="730"/>
      <c r="V90" s="541"/>
      <c r="W90" s="297"/>
      <c r="X90" s="541" t="s">
        <v>185</v>
      </c>
      <c r="Y90" s="152"/>
      <c r="AA90" s="466">
        <f>AA87+1</f>
        <v>66</v>
      </c>
    </row>
    <row r="91" spans="1:27" ht="26.4" x14ac:dyDescent="0.25">
      <c r="A91" s="139" t="str">
        <f t="shared" ca="1" si="13"/>
        <v>KW9 / 67</v>
      </c>
      <c r="B91" s="136" t="str">
        <f ca="1">OFFSET(Sprachen!A442,0,'Allg. Informationen'!$B$4-1,1,1)</f>
        <v>Aufwand für Konzessionsleistungen</v>
      </c>
      <c r="C91" s="100" t="s">
        <v>24</v>
      </c>
      <c r="D91" s="196"/>
      <c r="E91" s="578"/>
      <c r="F91" s="578"/>
      <c r="G91" s="578"/>
      <c r="H91" s="869" t="str">
        <f ca="1">OFFSET(Sprachen!A501,0,'Allg. Informationen'!$B$4-1,1,1)</f>
        <v>Wird angerechnet.</v>
      </c>
      <c r="I91" s="869"/>
      <c r="J91" s="869"/>
      <c r="K91" s="869"/>
      <c r="L91" s="869"/>
      <c r="M91" s="730"/>
      <c r="N91" s="730"/>
      <c r="O91" s="730"/>
      <c r="P91" s="730"/>
      <c r="Q91" s="730"/>
      <c r="R91" s="730"/>
      <c r="S91" s="730"/>
      <c r="T91" s="730"/>
      <c r="U91" s="730"/>
      <c r="V91" s="541"/>
      <c r="W91" s="297"/>
      <c r="X91" s="541" t="s">
        <v>185</v>
      </c>
      <c r="Y91" s="152"/>
      <c r="AA91" s="466">
        <f t="shared" ref="AA91:AA99" si="14">AA90+1</f>
        <v>67</v>
      </c>
    </row>
    <row r="92" spans="1:27" ht="26.4" x14ac:dyDescent="0.25">
      <c r="A92" s="139" t="str">
        <f t="shared" ca="1" si="13"/>
        <v>KW9 / 68</v>
      </c>
      <c r="B92" s="136" t="str">
        <f ca="1">OFFSET(Sprachen!A443,0,'Allg. Informationen'!$B$4-1,1,1)</f>
        <v>Gewinnsteuer auf Stufe Partnerwerk</v>
      </c>
      <c r="C92" s="100" t="s">
        <v>24</v>
      </c>
      <c r="D92" s="196"/>
      <c r="E92" s="370"/>
      <c r="F92" s="370"/>
      <c r="G92" s="370"/>
      <c r="H92" s="869" t="str">
        <f ca="1">OFFSET(Sprachen!A502,0,'Allg. Informationen'!$B$4-1,1,1)</f>
        <v>Wird nicht angerechnet. Der Vollständigkeit halber aufgeführt.</v>
      </c>
      <c r="I92" s="869"/>
      <c r="J92" s="869"/>
      <c r="K92" s="869"/>
      <c r="L92" s="869"/>
      <c r="M92" s="730"/>
      <c r="N92" s="730"/>
      <c r="O92" s="730"/>
      <c r="P92" s="730"/>
      <c r="Q92" s="730"/>
      <c r="R92" s="730"/>
      <c r="S92" s="730"/>
      <c r="T92" s="730"/>
      <c r="U92" s="730"/>
      <c r="V92" s="541"/>
      <c r="W92" s="297"/>
      <c r="X92" s="541" t="s">
        <v>185</v>
      </c>
      <c r="Y92" s="152"/>
      <c r="AA92" s="466">
        <f t="shared" si="14"/>
        <v>68</v>
      </c>
    </row>
    <row r="93" spans="1:27" ht="49.5" customHeight="1" x14ac:dyDescent="0.25">
      <c r="A93" s="139" t="str">
        <f t="shared" ca="1" si="13"/>
        <v>KW9 / 69</v>
      </c>
      <c r="B93" s="136" t="str">
        <f ca="1">OFFSET(Sprachen!A444,0,'Allg. Informationen'!$B$4-1,1,1)</f>
        <v>anrechenbare Gewinnsteuer gemäss Art. 90 EnFV</v>
      </c>
      <c r="C93" s="100" t="s">
        <v>24</v>
      </c>
      <c r="D93" s="196"/>
      <c r="E93" s="578"/>
      <c r="F93" s="578"/>
      <c r="G93" s="578"/>
      <c r="H93" s="857" t="str">
        <f ca="1">OFFSET(Sprachen!A503,0,'Allg. Informationen'!$B$4-1,1,1)</f>
        <v>Falls Gewinnsteuer angerechnet werden soll, Begründung in Anhang darlegen, wieso trotz Differenz von Gestehungskosten und Marktpreisen ein effektiver Gewinn vorliegt.</v>
      </c>
      <c r="I93" s="857"/>
      <c r="J93" s="857"/>
      <c r="K93" s="857"/>
      <c r="L93" s="857"/>
      <c r="M93" s="730"/>
      <c r="N93" s="730"/>
      <c r="O93" s="730"/>
      <c r="P93" s="730"/>
      <c r="Q93" s="730"/>
      <c r="R93" s="730"/>
      <c r="S93" s="730"/>
      <c r="T93" s="730"/>
      <c r="U93" s="730"/>
      <c r="V93" s="541"/>
      <c r="W93" s="297"/>
      <c r="X93" s="541" t="s">
        <v>185</v>
      </c>
      <c r="Y93" s="152"/>
      <c r="AA93" s="466">
        <f t="shared" si="14"/>
        <v>69</v>
      </c>
    </row>
    <row r="94" spans="1:27" x14ac:dyDescent="0.25">
      <c r="A94" s="139" t="str">
        <f t="shared" ca="1" si="13"/>
        <v>KW9 / 70</v>
      </c>
      <c r="B94" s="136" t="str">
        <f ca="1">OFFSET(Sprachen!A445,0,'Allg. Informationen'!$B$4-1,1,1)</f>
        <v>Kapitalsteuern</v>
      </c>
      <c r="C94" s="100" t="s">
        <v>24</v>
      </c>
      <c r="D94" s="198"/>
      <c r="E94" s="370"/>
      <c r="F94" s="370"/>
      <c r="G94" s="370"/>
      <c r="H94" s="869"/>
      <c r="I94" s="869"/>
      <c r="J94" s="869"/>
      <c r="K94" s="869"/>
      <c r="L94" s="869"/>
      <c r="M94" s="730"/>
      <c r="N94" s="730"/>
      <c r="O94" s="730"/>
      <c r="P94" s="730"/>
      <c r="Q94" s="730"/>
      <c r="R94" s="730"/>
      <c r="S94" s="730"/>
      <c r="T94" s="730"/>
      <c r="U94" s="730"/>
      <c r="V94" s="541"/>
      <c r="W94" s="297"/>
      <c r="X94" s="541" t="s">
        <v>185</v>
      </c>
      <c r="Y94" s="152"/>
      <c r="AA94" s="466">
        <f t="shared" si="14"/>
        <v>70</v>
      </c>
    </row>
    <row r="95" spans="1:27" x14ac:dyDescent="0.25">
      <c r="A95" s="139" t="str">
        <f t="shared" ca="1" si="13"/>
        <v>KW9 / 71</v>
      </c>
      <c r="B95" s="136" t="str">
        <f ca="1">OFFSET(Sprachen!A446,0,'Allg. Informationen'!$B$4-1,1,1)</f>
        <v>weitere anrechenbare Steuern</v>
      </c>
      <c r="C95" s="100" t="s">
        <v>24</v>
      </c>
      <c r="D95" s="196"/>
      <c r="E95" s="578"/>
      <c r="F95" s="578"/>
      <c r="G95" s="578"/>
      <c r="H95" s="874" t="str">
        <f ca="1">OFFSET(Sprachen!A504,0,'Allg. Informationen'!$B$4-1,1,1)</f>
        <v>Liegenschaftssteuer. Sonstige Steuern.</v>
      </c>
      <c r="I95" s="874"/>
      <c r="J95" s="874"/>
      <c r="K95" s="874"/>
      <c r="L95" s="874"/>
      <c r="M95" s="730"/>
      <c r="N95" s="730"/>
      <c r="O95" s="730"/>
      <c r="P95" s="730"/>
      <c r="Q95" s="730"/>
      <c r="R95" s="730"/>
      <c r="S95" s="730"/>
      <c r="T95" s="730"/>
      <c r="U95" s="730"/>
      <c r="V95" s="541"/>
      <c r="W95" s="297"/>
      <c r="X95" s="541" t="s">
        <v>185</v>
      </c>
      <c r="Y95" s="152"/>
      <c r="AA95" s="466">
        <f t="shared" si="14"/>
        <v>71</v>
      </c>
    </row>
    <row r="96" spans="1:27" ht="26.4" x14ac:dyDescent="0.25">
      <c r="A96" s="139" t="str">
        <f t="shared" ca="1" si="13"/>
        <v>KW9 / 72</v>
      </c>
      <c r="B96" s="136" t="str">
        <f ca="1">OFFSET(Sprachen!A447,0,'Allg. Informationen'!$B$4-1,1,1)</f>
        <v>Wasserzinsen (inkl. Wasserwerksteuern und andere äquivalente Abgaben)</v>
      </c>
      <c r="C96" s="100" t="s">
        <v>24</v>
      </c>
      <c r="D96" s="196"/>
      <c r="E96" s="370"/>
      <c r="F96" s="370"/>
      <c r="G96" s="370"/>
      <c r="H96" s="869"/>
      <c r="I96" s="869"/>
      <c r="J96" s="869"/>
      <c r="K96" s="869"/>
      <c r="L96" s="869"/>
      <c r="M96" s="730"/>
      <c r="N96" s="730"/>
      <c r="O96" s="730"/>
      <c r="P96" s="730"/>
      <c r="Q96" s="730"/>
      <c r="R96" s="730"/>
      <c r="S96" s="730"/>
      <c r="T96" s="730"/>
      <c r="U96" s="730"/>
      <c r="V96" s="541"/>
      <c r="W96" s="297"/>
      <c r="X96" s="541" t="s">
        <v>185</v>
      </c>
      <c r="Y96" s="152"/>
      <c r="AA96" s="466">
        <f t="shared" si="14"/>
        <v>72</v>
      </c>
    </row>
    <row r="97" spans="1:27" x14ac:dyDescent="0.25">
      <c r="A97" s="139" t="str">
        <f t="shared" ca="1" si="13"/>
        <v>KW9 / 73</v>
      </c>
      <c r="B97" s="136" t="str">
        <f ca="1">OFFSET(Sprachen!A448,0,'Allg. Informationen'!$B$4-1,1,1)</f>
        <v>Abgaben und Steuern Total</v>
      </c>
      <c r="C97" s="100" t="s">
        <v>24</v>
      </c>
      <c r="D97" s="641">
        <f>D90+D91+D93+D94+D95+D96</f>
        <v>0</v>
      </c>
      <c r="E97" s="373"/>
      <c r="F97" s="373"/>
      <c r="G97" s="373"/>
      <c r="H97" s="906"/>
      <c r="I97" s="906"/>
      <c r="J97" s="906"/>
      <c r="K97" s="906"/>
      <c r="L97" s="906"/>
      <c r="M97" s="730"/>
      <c r="N97" s="730"/>
      <c r="O97" s="730"/>
      <c r="P97" s="730"/>
      <c r="Q97" s="730"/>
      <c r="R97" s="730"/>
      <c r="S97" s="730"/>
      <c r="T97" s="730"/>
      <c r="U97" s="730"/>
      <c r="V97" s="579"/>
      <c r="W97" s="580"/>
      <c r="X97" s="579"/>
      <c r="Y97" s="579"/>
      <c r="AA97" s="466">
        <f t="shared" si="14"/>
        <v>73</v>
      </c>
    </row>
    <row r="98" spans="1:27" x14ac:dyDescent="0.25">
      <c r="A98" s="139" t="str">
        <f t="shared" ca="1" si="13"/>
        <v>KW9 / 74</v>
      </c>
      <c r="B98" s="136" t="str">
        <f ca="1">OFFSET(Sprachen!A449,0,'Allg. Informationen'!$B$4-1,1,1)</f>
        <v>Jahresgewinn</v>
      </c>
      <c r="C98" s="100" t="s">
        <v>24</v>
      </c>
      <c r="D98" s="196"/>
      <c r="E98" s="581"/>
      <c r="F98" s="581"/>
      <c r="G98" s="581"/>
      <c r="H98" s="874" t="str">
        <f ca="1">OFFSET(Sprachen!A505,0,'Allg. Informationen'!$B$4-1,1,1)</f>
        <v>Wird nicht angerechnet. Der Vollständigkeit halber aufgeführt.</v>
      </c>
      <c r="I98" s="874"/>
      <c r="J98" s="874"/>
      <c r="K98" s="874"/>
      <c r="L98" s="874"/>
      <c r="M98" s="730"/>
      <c r="N98" s="730"/>
      <c r="O98" s="730"/>
      <c r="P98" s="730"/>
      <c r="Q98" s="730"/>
      <c r="R98" s="730"/>
      <c r="S98" s="730"/>
      <c r="T98" s="730"/>
      <c r="U98" s="730"/>
      <c r="V98" s="541"/>
      <c r="W98" s="297"/>
      <c r="X98" s="541" t="s">
        <v>185</v>
      </c>
      <c r="Y98" s="152"/>
      <c r="AA98" s="466">
        <f t="shared" si="14"/>
        <v>74</v>
      </c>
    </row>
    <row r="99" spans="1:27" x14ac:dyDescent="0.25">
      <c r="A99" s="139" t="str">
        <f t="shared" ca="1" si="13"/>
        <v>KW9 / 75</v>
      </c>
      <c r="B99" s="136" t="str">
        <f ca="1">OFFSET(Sprachen!A450,0,'Allg. Informationen'!$B$4-1,1,1)</f>
        <v>Anrechenbare Gestehungskosten total</v>
      </c>
      <c r="C99" s="100" t="s">
        <v>24</v>
      </c>
      <c r="D99" s="639">
        <f ca="1">D74+D87+D97</f>
        <v>0</v>
      </c>
      <c r="E99" s="374"/>
      <c r="F99" s="374"/>
      <c r="G99" s="374"/>
      <c r="H99" s="869"/>
      <c r="I99" s="869"/>
      <c r="J99" s="869"/>
      <c r="K99" s="869"/>
      <c r="L99" s="869"/>
      <c r="M99" s="730"/>
      <c r="N99" s="730"/>
      <c r="O99" s="730"/>
      <c r="P99" s="730"/>
      <c r="Q99" s="730"/>
      <c r="R99" s="730"/>
      <c r="S99" s="730"/>
      <c r="T99" s="730"/>
      <c r="U99" s="730"/>
      <c r="V99" s="579"/>
      <c r="W99" s="580"/>
      <c r="X99" s="579"/>
      <c r="Y99" s="579"/>
      <c r="AA99" s="466">
        <f t="shared" si="14"/>
        <v>75</v>
      </c>
    </row>
    <row r="100" spans="1:27" x14ac:dyDescent="0.25">
      <c r="A100" s="139" t="str">
        <f t="shared" ca="1" si="13"/>
        <v>KW9 / 76</v>
      </c>
      <c r="B100" s="136" t="str">
        <f ca="1">OFFSET(Sprachen!A451,0,'Allg. Informationen'!$B$4-1,1,1)</f>
        <v>Spezifische Gestehungskosten total</v>
      </c>
      <c r="C100" s="156" t="s">
        <v>39</v>
      </c>
      <c r="D100" s="640">
        <f ca="1">IFERROR(D99*100/(D36*1000000),0)</f>
        <v>0</v>
      </c>
      <c r="E100" s="375"/>
      <c r="F100" s="375"/>
      <c r="G100" s="375"/>
      <c r="H100" s="869"/>
      <c r="I100" s="869"/>
      <c r="J100" s="869"/>
      <c r="K100" s="869"/>
      <c r="L100" s="869"/>
      <c r="M100" s="730"/>
      <c r="N100" s="730"/>
      <c r="O100" s="730"/>
      <c r="P100" s="730"/>
      <c r="Q100" s="730"/>
      <c r="R100" s="730"/>
      <c r="S100" s="730"/>
      <c r="T100" s="730"/>
      <c r="U100" s="730"/>
      <c r="V100" s="541"/>
      <c r="W100" s="297"/>
      <c r="X100" s="541" t="s">
        <v>185</v>
      </c>
      <c r="Y100" s="551" t="s">
        <v>442</v>
      </c>
      <c r="AA100" s="466">
        <f>AA99+1</f>
        <v>76</v>
      </c>
    </row>
    <row r="101" spans="1:27" ht="15.75" hidden="1" customHeight="1" x14ac:dyDescent="0.25">
      <c r="A101" s="139" t="str">
        <f t="shared" ca="1" si="13"/>
        <v>KW9 / 76-G</v>
      </c>
      <c r="B101" s="136" t="str">
        <f ca="1">OFFSET(Sprachen!A452,0,'Allg. Informationen'!$B$4-1,1,1)</f>
        <v>Spezifische Gestehungskosten total</v>
      </c>
      <c r="C101" s="156" t="s">
        <v>39</v>
      </c>
      <c r="D101" s="435"/>
      <c r="E101" s="434"/>
      <c r="F101" s="434"/>
      <c r="G101" s="434"/>
      <c r="H101" s="869"/>
      <c r="I101" s="869"/>
      <c r="J101" s="869"/>
      <c r="K101" s="869"/>
      <c r="L101" s="869"/>
      <c r="M101" s="730"/>
      <c r="N101" s="730"/>
      <c r="O101" s="730"/>
      <c r="P101" s="730"/>
      <c r="Q101" s="730"/>
      <c r="R101" s="730"/>
      <c r="S101" s="730"/>
      <c r="T101" s="730"/>
      <c r="U101" s="730"/>
      <c r="V101" s="541"/>
      <c r="W101" s="582"/>
      <c r="X101" s="541"/>
      <c r="Y101" s="551"/>
      <c r="AA101" s="424" t="s">
        <v>545</v>
      </c>
    </row>
    <row r="102" spans="1:27" x14ac:dyDescent="0.25">
      <c r="A102" s="139" t="str">
        <f t="shared" ca="1" si="13"/>
        <v>KW9 / 77</v>
      </c>
      <c r="B102" s="136" t="str">
        <f ca="1">OFFSET(Sprachen!A453,0,'Allg. Informationen'!$B$4-1,1,1)</f>
        <v>Gestehungskosten Anteil Gesuchsteller</v>
      </c>
      <c r="C102" s="156" t="s">
        <v>24</v>
      </c>
      <c r="D102" s="174">
        <f ca="1">D99*D40</f>
        <v>0</v>
      </c>
      <c r="E102" s="376"/>
      <c r="F102" s="376"/>
      <c r="G102" s="376"/>
      <c r="H102" s="869"/>
      <c r="I102" s="869"/>
      <c r="J102" s="869"/>
      <c r="K102" s="869"/>
      <c r="L102" s="869"/>
      <c r="M102" s="730"/>
      <c r="N102" s="730"/>
      <c r="O102" s="730"/>
      <c r="P102" s="730"/>
      <c r="Q102" s="730"/>
      <c r="R102" s="730"/>
      <c r="S102" s="730"/>
      <c r="T102" s="730"/>
      <c r="U102" s="730"/>
      <c r="V102" s="548"/>
      <c r="W102" s="300"/>
      <c r="X102" s="548"/>
      <c r="Y102" s="548"/>
      <c r="AA102" s="466">
        <f>AA100+1</f>
        <v>77</v>
      </c>
    </row>
    <row r="103" spans="1:27" x14ac:dyDescent="0.25">
      <c r="A103" s="679"/>
      <c r="B103" s="583"/>
      <c r="C103" s="433"/>
      <c r="D103" s="466"/>
      <c r="E103" s="466"/>
      <c r="F103" s="466"/>
      <c r="G103" s="466"/>
      <c r="H103" s="466"/>
      <c r="I103" s="466"/>
    </row>
    <row r="104" spans="1:27" ht="15.6" x14ac:dyDescent="0.3">
      <c r="A104" s="181"/>
      <c r="B104" s="182"/>
      <c r="C104" s="182"/>
      <c r="D104" s="183"/>
      <c r="E104" s="175"/>
      <c r="F104" s="175"/>
      <c r="G104" s="175"/>
      <c r="H104" s="584"/>
      <c r="I104" s="584"/>
      <c r="J104" s="584"/>
      <c r="K104" s="584"/>
      <c r="L104" s="584"/>
      <c r="M104" s="584"/>
      <c r="N104" s="584"/>
      <c r="O104" s="584"/>
      <c r="P104" s="584"/>
      <c r="Q104" s="584"/>
      <c r="R104" s="584"/>
    </row>
    <row r="105" spans="1:27" ht="17.399999999999999" x14ac:dyDescent="0.25">
      <c r="A105" s="176" t="str">
        <f ca="1">OFFSET(Sprachen!A454,0,'Allg. Informationen'!$B$4-1,1,1)</f>
        <v>C. Angaben zu Erlösen</v>
      </c>
      <c r="B105" s="176"/>
      <c r="C105" s="100"/>
      <c r="D105" s="100"/>
      <c r="E105" s="356"/>
      <c r="F105" s="356"/>
      <c r="G105" s="356"/>
      <c r="H105" s="177"/>
      <c r="I105" s="177"/>
      <c r="J105" s="585"/>
      <c r="K105" s="584"/>
      <c r="L105" s="584"/>
      <c r="M105" s="586"/>
      <c r="N105" s="584"/>
      <c r="O105" s="584"/>
      <c r="P105" s="584"/>
      <c r="Q105" s="584"/>
      <c r="R105" s="584"/>
    </row>
    <row r="106" spans="1:27" x14ac:dyDescent="0.25">
      <c r="A106" s="139" t="str">
        <f ca="1">CONCATENATE($A$2," / ",AA106)</f>
        <v>KW9 / 78</v>
      </c>
      <c r="B106" s="100" t="str">
        <f ca="1">OFFSET(Sprachen!A467,0,'Allg. Informationen'!$B$4-1,1,1)</f>
        <v>Referenzmarkterlös  [CHF]</v>
      </c>
      <c r="C106" s="100" t="s">
        <v>24</v>
      </c>
      <c r="D106" s="389">
        <f ca="1">D124</f>
        <v>0</v>
      </c>
      <c r="E106" s="381"/>
      <c r="F106" s="381"/>
      <c r="G106" s="381"/>
      <c r="H106" s="13"/>
      <c r="M106" s="587"/>
      <c r="AA106" s="466">
        <f>AA102+1</f>
        <v>78</v>
      </c>
    </row>
    <row r="107" spans="1:27" x14ac:dyDescent="0.25">
      <c r="A107" s="139" t="str">
        <f ca="1">CONCATENATE($A$2," / ",AA107)</f>
        <v>KW9 / 79</v>
      </c>
      <c r="B107" s="100" t="str">
        <f ca="1">OFFSET(Sprachen!A456,0,'Allg. Informationen'!$B$4-1,1,1)</f>
        <v>Spezifischer Referenzmarkterlös</v>
      </c>
      <c r="C107" s="100" t="s">
        <v>39</v>
      </c>
      <c r="D107" s="390">
        <f ca="1">IFERROR(D124*100/(D36*10^6),0)</f>
        <v>0</v>
      </c>
      <c r="E107" s="382"/>
      <c r="F107" s="382"/>
      <c r="G107" s="382"/>
      <c r="AA107" s="466">
        <f>AA106+1</f>
        <v>79</v>
      </c>
    </row>
    <row r="108" spans="1:27" hidden="1" x14ac:dyDescent="0.25">
      <c r="A108" s="139" t="str">
        <f ca="1">CONCATENATE($A$2," / ",AA108)</f>
        <v>KW9 / 79-G</v>
      </c>
      <c r="B108" s="100" t="str">
        <f ca="1">OFFSET(Sprachen!A457,0,'Allg. Informationen'!$B$4-1,1,1)</f>
        <v>Spezifischer Referenzmarkterlös</v>
      </c>
      <c r="C108" s="100" t="s">
        <v>39</v>
      </c>
      <c r="D108" s="425"/>
      <c r="E108" s="382"/>
      <c r="F108" s="382"/>
      <c r="G108" s="382"/>
      <c r="AA108" s="424" t="s">
        <v>539</v>
      </c>
    </row>
    <row r="109" spans="1:27" x14ac:dyDescent="0.25">
      <c r="A109" s="139" t="str">
        <f ca="1">CONCATENATE($A$2," / ",AA109)</f>
        <v>KW9 / 80</v>
      </c>
      <c r="B109" s="100" t="str">
        <f ca="1">OFFSET(Sprachen!A458,0,'Allg. Informationen'!$B$4-1,1,1)</f>
        <v>Erlös Anteil Gesuchsteller</v>
      </c>
      <c r="C109" s="156" t="s">
        <v>24</v>
      </c>
      <c r="D109" s="389">
        <f ca="1">D106*D40</f>
        <v>0</v>
      </c>
      <c r="E109" s="382"/>
      <c r="F109" s="382"/>
      <c r="G109" s="382"/>
      <c r="AA109" s="466">
        <v>80</v>
      </c>
    </row>
    <row r="110" spans="1:27" ht="15.6" x14ac:dyDescent="0.3">
      <c r="A110" s="181"/>
      <c r="B110" s="182"/>
      <c r="C110" s="182"/>
      <c r="D110" s="183"/>
      <c r="E110" s="178"/>
      <c r="F110" s="178"/>
      <c r="G110" s="178"/>
      <c r="H110" s="179"/>
      <c r="I110" s="131"/>
      <c r="J110" s="131"/>
      <c r="K110" s="131"/>
      <c r="L110" s="131"/>
      <c r="M110" s="131"/>
      <c r="N110" s="131"/>
      <c r="O110" s="131"/>
      <c r="P110" s="131"/>
      <c r="Q110" s="131"/>
    </row>
    <row r="111" spans="1:27" ht="17.399999999999999" x14ac:dyDescent="0.25">
      <c r="A111" s="665" t="str">
        <f ca="1">OFFSET(Sprachen!A459,0,'Allg. Informationen'!$B$4-1,1,1)</f>
        <v>D. Angaben zu den ungedeckten Gestehungskosten</v>
      </c>
      <c r="C111" s="159"/>
      <c r="D111" s="666"/>
      <c r="E111" s="356"/>
      <c r="F111" s="356"/>
      <c r="G111" s="356"/>
    </row>
    <row r="112" spans="1:27" x14ac:dyDescent="0.25">
      <c r="A112" s="139" t="str">
        <f ca="1">CONCATENATE($A$2," / ",AA112)</f>
        <v>KW9 / 81</v>
      </c>
      <c r="B112" s="100" t="str">
        <f ca="1">OFFSET(Sprachen!A460,0,'Allg. Informationen'!$B$4-1,1,1)</f>
        <v>ungedeckte Gestehungskosten</v>
      </c>
      <c r="C112" s="100" t="s">
        <v>24</v>
      </c>
      <c r="D112" s="174">
        <f ca="1">D99-D106</f>
        <v>0</v>
      </c>
      <c r="E112" s="383"/>
      <c r="F112" s="383"/>
      <c r="G112" s="383"/>
      <c r="AA112" s="466">
        <f>AA109+1</f>
        <v>81</v>
      </c>
    </row>
    <row r="113" spans="1:27" x14ac:dyDescent="0.25">
      <c r="A113" s="139" t="str">
        <f ca="1">CONCATENATE($A$2," / ",AA113)</f>
        <v>KW9 / 82</v>
      </c>
      <c r="B113" s="100" t="str">
        <f ca="1">OFFSET(Sprachen!A461,0,'Allg. Informationen'!$B$4-1,1,1)</f>
        <v>Spezifische ungedeckte Gestehungskosten</v>
      </c>
      <c r="C113" s="100" t="s">
        <v>39</v>
      </c>
      <c r="D113" s="390">
        <f ca="1">D100-D107</f>
        <v>0</v>
      </c>
      <c r="E113" s="375"/>
      <c r="F113" s="375"/>
      <c r="G113" s="375"/>
      <c r="I113" s="180"/>
      <c r="AA113" s="466">
        <f>AA112+1</f>
        <v>82</v>
      </c>
    </row>
    <row r="114" spans="1:27" x14ac:dyDescent="0.25">
      <c r="A114" s="139" t="str">
        <f ca="1">CONCATENATE($A$2," / ",AA114)</f>
        <v>KW9 / 83</v>
      </c>
      <c r="B114" s="100" t="str">
        <f ca="1">OFFSET(Sprachen!A462,0,'Allg. Informationen'!$B$4-1,1,1)</f>
        <v>Spez. ungedeckte Gestehungskosten gekürzt</v>
      </c>
      <c r="C114" s="100" t="s">
        <v>39</v>
      </c>
      <c r="D114" s="390">
        <f ca="1">MIN(1,D113)</f>
        <v>0</v>
      </c>
      <c r="E114" s="375"/>
      <c r="F114" s="375"/>
      <c r="G114" s="375"/>
      <c r="I114" s="180"/>
      <c r="Q114" s="584"/>
      <c r="AA114" s="466">
        <f>AA113+1</f>
        <v>83</v>
      </c>
    </row>
    <row r="115" spans="1:27" ht="28.5" customHeight="1" x14ac:dyDescent="0.3">
      <c r="A115" s="139" t="str">
        <f ca="1">CONCATENATE($A$2," / ",AA115)</f>
        <v>KW9 / 84</v>
      </c>
      <c r="B115" s="136" t="str">
        <f ca="1">OFFSET(Sprachen!A463,0,'Allg. Informationen'!$B$4-1,1,1)</f>
        <v>ungedeckte Gestehungskosten Anteil Gesuchsteller</v>
      </c>
      <c r="C115" s="100" t="s">
        <v>24</v>
      </c>
      <c r="D115" s="173">
        <f ca="1">D102-D109</f>
        <v>0</v>
      </c>
      <c r="E115" s="374"/>
      <c r="F115" s="374"/>
      <c r="G115" s="374"/>
      <c r="H115" s="131"/>
      <c r="I115" s="131"/>
      <c r="J115" s="131"/>
      <c r="K115" s="131"/>
      <c r="L115" s="131"/>
      <c r="M115" s="131"/>
      <c r="N115" s="131"/>
      <c r="O115" s="131"/>
      <c r="P115" s="131"/>
      <c r="Q115" s="588"/>
      <c r="R115" s="131"/>
      <c r="S115" s="131"/>
      <c r="AA115" s="466">
        <f>AA114+1</f>
        <v>84</v>
      </c>
    </row>
    <row r="116" spans="1:27" ht="15.6" x14ac:dyDescent="0.3">
      <c r="A116" s="181"/>
      <c r="B116" s="182"/>
      <c r="C116" s="182"/>
      <c r="D116" s="182"/>
      <c r="E116" s="178"/>
      <c r="F116" s="178"/>
      <c r="G116" s="178"/>
      <c r="H116" s="182"/>
      <c r="I116" s="182"/>
      <c r="J116" s="182"/>
      <c r="K116" s="182"/>
      <c r="L116" s="182"/>
      <c r="M116" s="182"/>
      <c r="N116" s="182"/>
      <c r="O116" s="182"/>
      <c r="P116" s="182"/>
      <c r="Q116" s="183"/>
      <c r="R116" s="131"/>
      <c r="S116" s="131"/>
    </row>
    <row r="117" spans="1:27" ht="17.399999999999999" x14ac:dyDescent="0.3">
      <c r="A117" s="184" t="str">
        <f ca="1">OFFSET(Sprachen!A464,0,'Allg. Informationen'!$B$4-1,1,1)</f>
        <v>E. Referenzmarkterlös</v>
      </c>
      <c r="C117" s="589"/>
      <c r="D117" s="589"/>
      <c r="E117" s="590"/>
      <c r="F117" s="590"/>
      <c r="G117" s="590"/>
      <c r="H117" s="907" t="str">
        <f ca="1">H89</f>
        <v>Anmerkungen BFE</v>
      </c>
      <c r="I117" s="879"/>
      <c r="J117" s="879"/>
      <c r="K117" s="879"/>
      <c r="L117" s="879"/>
      <c r="M117" s="879" t="str">
        <f ca="1">M89</f>
        <v>Bemerkungen Gesuchsteller</v>
      </c>
      <c r="N117" s="879"/>
      <c r="O117" s="879"/>
      <c r="P117" s="879"/>
      <c r="Q117" s="879"/>
      <c r="R117" s="131"/>
      <c r="S117" s="163"/>
    </row>
    <row r="118" spans="1:27" ht="15.6" x14ac:dyDescent="0.3">
      <c r="A118" s="139" t="str">
        <f t="shared" ref="A118:A124" ca="1" si="15">CONCATENATE($A$2," / ",AA118)</f>
        <v>KW9 / 85</v>
      </c>
      <c r="B118" s="591" t="str">
        <f ca="1">OFFSET(Sprachen!A465,0,'Allg. Informationen'!$B$4-1,1,1)</f>
        <v xml:space="preserve">Strompreise bei EEX herungergeladen am: </v>
      </c>
      <c r="C118" s="185">
        <v>44615</v>
      </c>
      <c r="D118" s="378">
        <v>0.45833333333333331</v>
      </c>
      <c r="E118" s="384"/>
      <c r="F118" s="384"/>
      <c r="G118" s="384"/>
      <c r="H118" s="856"/>
      <c r="I118" s="869"/>
      <c r="J118" s="869"/>
      <c r="K118" s="869"/>
      <c r="L118" s="869"/>
      <c r="M118" s="871"/>
      <c r="N118" s="872"/>
      <c r="O118" s="872"/>
      <c r="P118" s="872"/>
      <c r="Q118" s="873"/>
      <c r="R118" s="131"/>
      <c r="S118" s="131"/>
      <c r="AA118" s="466">
        <f>AA115+1</f>
        <v>85</v>
      </c>
    </row>
    <row r="119" spans="1:27" ht="15.6" x14ac:dyDescent="0.3">
      <c r="A119" s="139" t="str">
        <f t="shared" ca="1" si="15"/>
        <v>KW9 / 86</v>
      </c>
      <c r="B119" s="186" t="str">
        <f ca="1">OFFSET(Sprachen!A466,0,'Allg. Informationen'!$B$4-1,1,1)</f>
        <v>Jahr</v>
      </c>
      <c r="C119" s="904">
        <f ca="1">IFERROR(IF($D$5="Nein/Non/No","-",INDIRECT(CONCATENATE(E_prod_Eingabe!A2,"!")&amp;CONCATENATE(MID("CDEFGHIJKLMNOPQRSTUVWXYZ",HLOOKUP($A$2,E_prod_Eingabe!$C$5:$AS$6,2,FALSE),1),"8"))),"")</f>
        <v>0</v>
      </c>
      <c r="D119" s="905"/>
      <c r="E119" s="385"/>
      <c r="F119" s="385"/>
      <c r="G119" s="385"/>
      <c r="H119" s="856"/>
      <c r="I119" s="869"/>
      <c r="J119" s="869"/>
      <c r="K119" s="869"/>
      <c r="L119" s="869"/>
      <c r="M119" s="871"/>
      <c r="N119" s="872"/>
      <c r="O119" s="872"/>
      <c r="P119" s="872"/>
      <c r="Q119" s="873"/>
      <c r="R119" s="131"/>
      <c r="S119" s="131"/>
      <c r="AA119" s="466">
        <f t="shared" ref="AA119:AA124" si="16">AA118+1</f>
        <v>86</v>
      </c>
    </row>
    <row r="120" spans="1:27" ht="15.6" x14ac:dyDescent="0.3">
      <c r="A120" s="139" t="str">
        <f t="shared" ca="1" si="15"/>
        <v>KW9 / 87</v>
      </c>
      <c r="B120" s="187" t="str">
        <f ca="1">OFFSET(Sprachen!A467,0,'Allg. Informationen'!$B$4-1,1,1)</f>
        <v>Referenzmarkterlös  [CHF]</v>
      </c>
      <c r="C120" s="638" t="s">
        <v>24</v>
      </c>
      <c r="D120" s="379" t="s">
        <v>82</v>
      </c>
      <c r="E120" s="377"/>
      <c r="F120" s="377"/>
      <c r="G120" s="377"/>
      <c r="H120" s="380" t="str">
        <f ca="1">OFFSET(Sprachen!A336,0,'Allg. Informationen'!$B$4-1,1,1)</f>
        <v>Zentrale 1</v>
      </c>
      <c r="I120" s="186" t="str">
        <f ca="1">OFFSET(Sprachen!A337,0,'Allg. Informationen'!$B$4-1,1,1)</f>
        <v>Zentrale 2</v>
      </c>
      <c r="J120" s="592" t="str">
        <f ca="1">OFFSET(Sprachen!A338,0,'Allg. Informationen'!$B$4-1,1,1)</f>
        <v>Zentrale 3</v>
      </c>
      <c r="K120" s="592" t="str">
        <f ca="1">OFFSET(Sprachen!A339,0,'Allg. Informationen'!$B$4-1,1,1)</f>
        <v>Zentrale 4</v>
      </c>
      <c r="L120" s="592" t="str">
        <f ca="1">OFFSET(Sprachen!A340,0,'Allg. Informationen'!$B$4-1,1,1)</f>
        <v>Zentrale 5</v>
      </c>
      <c r="M120" s="592" t="str">
        <f ca="1">OFFSET(Sprachen!A341,0,'Allg. Informationen'!$B$4-1,1,1)</f>
        <v>Zentrale 6</v>
      </c>
      <c r="N120" s="592" t="str">
        <f ca="1">OFFSET(Sprachen!A342,0,'Allg. Informationen'!$B$4-1,1,1)</f>
        <v>Zentrale 7</v>
      </c>
      <c r="O120" s="592" t="str">
        <f ca="1">OFFSET(Sprachen!A343,0,'Allg. Informationen'!$B$4-1,1,1)</f>
        <v>Zentrale 8</v>
      </c>
      <c r="P120" s="592" t="str">
        <f ca="1">OFFSET(Sprachen!A344,0,'Allg. Informationen'!$B$4-1,1,1)</f>
        <v>Zentrale 9</v>
      </c>
      <c r="Q120" s="592" t="str">
        <f ca="1">OFFSET(Sprachen!A345,0,'Allg. Informationen'!$B$4-1,1,1)</f>
        <v>Zentrale 10</v>
      </c>
      <c r="R120" s="131"/>
      <c r="S120" s="131"/>
      <c r="AA120" s="466">
        <f t="shared" si="16"/>
        <v>87</v>
      </c>
    </row>
    <row r="121" spans="1:27" ht="15.6" x14ac:dyDescent="0.3">
      <c r="A121" s="139" t="str">
        <f t="shared" ca="1" si="15"/>
        <v>KW9 / 88</v>
      </c>
      <c r="B121" s="188" t="str">
        <f ca="1">OFFSET(Sprachen!A468,0,'Allg. Informationen'!$B$4-1,1,1)</f>
        <v>alle Zentralen</v>
      </c>
      <c r="C121" s="189"/>
      <c r="D121" s="593">
        <f ca="1">+SUM(H121:Q121)</f>
        <v>0</v>
      </c>
      <c r="E121" s="594"/>
      <c r="F121" s="594"/>
      <c r="G121" s="594"/>
      <c r="H121" s="595">
        <f ca="1">IFERROR(IF($D$5="Nein/Non/No","-",VLOOKUP(H$120,E_prod_Eingabe!$A$33:$AA$42,HLOOKUP($A$2,E_prod_Eingabe!$C$5:$AS$6,2,FALSE)+2,FALSE)),"")</f>
        <v>0</v>
      </c>
      <c r="I121" s="595">
        <f ca="1">IFERROR(IF($D$5="Nein/Non/No","-",VLOOKUP(I$120,E_prod_Eingabe!$A$33:$AA$42,HLOOKUP($A$2,E_prod_Eingabe!$C$5:$AS$6,2,FALSE)+2,FALSE)),"")</f>
        <v>0</v>
      </c>
      <c r="J121" s="595">
        <f ca="1">IFERROR(IF($D$5="Nein/Non/No","-",VLOOKUP(J$120,E_prod_Eingabe!$A$33:$AA$42,HLOOKUP($A$2,E_prod_Eingabe!$C$5:$AS$6,2,FALSE)+2,FALSE)),"")</f>
        <v>0</v>
      </c>
      <c r="K121" s="595">
        <f ca="1">IFERROR(IF($D$5="Nein/Non/No","-",VLOOKUP(K$120,E_prod_Eingabe!$A$33:$AA$42,HLOOKUP($A$2,E_prod_Eingabe!$C$5:$AS$6,2,FALSE)+2,FALSE)),"")</f>
        <v>0</v>
      </c>
      <c r="L121" s="595">
        <f ca="1">IFERROR(IF($D$5="Nein/Non/No","-",VLOOKUP(L$120,E_prod_Eingabe!$A$33:$AA$42,HLOOKUP($A$2,E_prod_Eingabe!$C$5:$AS$6,2,FALSE)+2,FALSE)),"")</f>
        <v>0</v>
      </c>
      <c r="M121" s="595">
        <f ca="1">IFERROR(IF($D$5="Nein/Non/No","-",VLOOKUP(M$120,E_prod_Eingabe!$A$33:$AA$42,HLOOKUP($A$2,E_prod_Eingabe!$C$5:$AS$6,2,FALSE)+2,FALSE)),"")</f>
        <v>0</v>
      </c>
      <c r="N121" s="595">
        <f ca="1">IFERROR(IF($D$5="Nein/Non/No","-",VLOOKUP(N$120,E_prod_Eingabe!$A$33:$AA$42,HLOOKUP($A$2,E_prod_Eingabe!$C$5:$AS$6,2,FALSE)+2,FALSE)),"")</f>
        <v>0</v>
      </c>
      <c r="O121" s="595">
        <f ca="1">IFERROR(IF($D$5="Nein/Non/No","-",VLOOKUP(O$120,E_prod_Eingabe!$A$33:$AA$42,HLOOKUP($A$2,E_prod_Eingabe!$C$5:$AS$6,2,FALSE)+2,FALSE)),"")</f>
        <v>0</v>
      </c>
      <c r="P121" s="595">
        <f ca="1">IFERROR(IF($D$5="Nein/Non/No","-",VLOOKUP(P$120,E_prod_Eingabe!$A$33:$AA$42,HLOOKUP($A$2,E_prod_Eingabe!$C$5:$AS$6,2,FALSE)+2,FALSE)),"")</f>
        <v>0</v>
      </c>
      <c r="Q121" s="595">
        <f ca="1">IFERROR(IF($D$5="Nein/Non/No","-",VLOOKUP(Q$120,E_prod_Eingabe!$A$33:$AA$42,HLOOKUP($A$2,E_prod_Eingabe!$C$5:$AS$6,2,FALSE)+2,FALSE)),"")</f>
        <v>0</v>
      </c>
      <c r="R121" s="131"/>
      <c r="S121" s="190"/>
      <c r="AA121" s="466">
        <f t="shared" si="16"/>
        <v>88</v>
      </c>
    </row>
    <row r="122" spans="1:27" ht="39.6" x14ac:dyDescent="0.3">
      <c r="A122" s="139" t="str">
        <f t="shared" ca="1" si="15"/>
        <v>KW9 / 89</v>
      </c>
      <c r="B122" s="529" t="str">
        <f ca="1">OFFSET(Sprachen!A469,0,'Allg. Informationen'!$B$4-1,1,1)</f>
        <v>Abzüglich nicht hydraulisch verbundener oder gemeinsam optimierter Anlagen</v>
      </c>
      <c r="C122" s="191"/>
      <c r="D122" s="593">
        <f>+SUM(H122:Q122)</f>
        <v>0</v>
      </c>
      <c r="E122" s="594"/>
      <c r="F122" s="594"/>
      <c r="G122" s="594"/>
      <c r="H122" s="595">
        <f>+IF(OR(H50="Nein",H50="Non",H50="No"),-H121,0)</f>
        <v>0</v>
      </c>
      <c r="I122" s="595">
        <f t="shared" ref="I122:Q122" si="17">+IF(OR(I50="Nein",I50="Non",I50="No"),-I121,0)</f>
        <v>0</v>
      </c>
      <c r="J122" s="595">
        <f t="shared" si="17"/>
        <v>0</v>
      </c>
      <c r="K122" s="595">
        <f t="shared" si="17"/>
        <v>0</v>
      </c>
      <c r="L122" s="595">
        <f t="shared" si="17"/>
        <v>0</v>
      </c>
      <c r="M122" s="595">
        <f t="shared" si="17"/>
        <v>0</v>
      </c>
      <c r="N122" s="595">
        <f t="shared" si="17"/>
        <v>0</v>
      </c>
      <c r="O122" s="595">
        <f t="shared" si="17"/>
        <v>0</v>
      </c>
      <c r="P122" s="595">
        <f t="shared" si="17"/>
        <v>0</v>
      </c>
      <c r="Q122" s="595">
        <f t="shared" si="17"/>
        <v>0</v>
      </c>
      <c r="R122" s="131"/>
      <c r="S122" s="163"/>
      <c r="AA122" s="466">
        <f t="shared" si="16"/>
        <v>89</v>
      </c>
    </row>
    <row r="123" spans="1:27" ht="16.2" thickBot="1" x14ac:dyDescent="0.35">
      <c r="A123" s="139" t="str">
        <f t="shared" ca="1" si="15"/>
        <v>KW9 / 90</v>
      </c>
      <c r="B123" s="188" t="str">
        <f ca="1">OFFSET(Sprachen!A470,0,'Allg. Informationen'!$B$4-1,1,1)</f>
        <v>Abzüglich KEV-Anlagen</v>
      </c>
      <c r="C123" s="192"/>
      <c r="D123" s="596">
        <f>+SUM(H123:Q123)</f>
        <v>0</v>
      </c>
      <c r="E123" s="594"/>
      <c r="F123" s="594"/>
      <c r="G123" s="594"/>
      <c r="H123" s="595">
        <f>+IF(OR(H56="Ja",H56="Oui",H56="Si"),IF(OR(H50="Ja",H50="Oui",H50="Si"),-H121,0),0)</f>
        <v>0</v>
      </c>
      <c r="I123" s="595">
        <f t="shared" ref="I123:Q123" si="18">+IF(OR(I56="Ja",I56="Oui",I56="Si"),IF(OR(I50="Ja",I50="Oui",I50="Si"),-I121,0),0)</f>
        <v>0</v>
      </c>
      <c r="J123" s="595">
        <f t="shared" si="18"/>
        <v>0</v>
      </c>
      <c r="K123" s="595">
        <f t="shared" si="18"/>
        <v>0</v>
      </c>
      <c r="L123" s="595">
        <f t="shared" si="18"/>
        <v>0</v>
      </c>
      <c r="M123" s="595">
        <f t="shared" si="18"/>
        <v>0</v>
      </c>
      <c r="N123" s="595">
        <f t="shared" si="18"/>
        <v>0</v>
      </c>
      <c r="O123" s="595">
        <f t="shared" si="18"/>
        <v>0</v>
      </c>
      <c r="P123" s="595">
        <f t="shared" si="18"/>
        <v>0</v>
      </c>
      <c r="Q123" s="595">
        <f t="shared" si="18"/>
        <v>0</v>
      </c>
      <c r="R123" s="131"/>
      <c r="S123" s="163"/>
      <c r="AA123" s="466">
        <f t="shared" si="16"/>
        <v>90</v>
      </c>
    </row>
    <row r="124" spans="1:27" ht="26.25" customHeight="1" thickBot="1" x14ac:dyDescent="0.35">
      <c r="A124" s="139" t="str">
        <f t="shared" ca="1" si="15"/>
        <v>KW9 / 91</v>
      </c>
      <c r="B124" s="891" t="str">
        <f ca="1">+CONCATENATE(OFFSET(Sprachen!A471,0,'Allg. Informationen'!$B$4-1,1,1)," ",IF(D13=0,"",D13))</f>
        <v>gültig für KW Bitte auswählen, Prière de sélectionner, Prego selezionare</v>
      </c>
      <c r="C124" s="892"/>
      <c r="D124" s="597">
        <f ca="1">IFERROR(+MAX(SUM(D121:D123),0),"")</f>
        <v>0</v>
      </c>
      <c r="E124" s="598"/>
      <c r="F124" s="598"/>
      <c r="G124" s="599"/>
      <c r="H124" s="595">
        <f ca="1">+IF(H121&lt;0,H121,MAX(SUM(H121:H123),0))</f>
        <v>0</v>
      </c>
      <c r="I124" s="595">
        <f t="shared" ref="I124:Q124" ca="1" si="19">+IF(I121&lt;0,I121,MAX(SUM(I121:I123),0))</f>
        <v>0</v>
      </c>
      <c r="J124" s="595">
        <f t="shared" ca="1" si="19"/>
        <v>0</v>
      </c>
      <c r="K124" s="595">
        <f t="shared" ca="1" si="19"/>
        <v>0</v>
      </c>
      <c r="L124" s="595">
        <f t="shared" ca="1" si="19"/>
        <v>0</v>
      </c>
      <c r="M124" s="595">
        <f t="shared" ca="1" si="19"/>
        <v>0</v>
      </c>
      <c r="N124" s="595">
        <f t="shared" ca="1" si="19"/>
        <v>0</v>
      </c>
      <c r="O124" s="595">
        <f t="shared" ca="1" si="19"/>
        <v>0</v>
      </c>
      <c r="P124" s="595">
        <f t="shared" ca="1" si="19"/>
        <v>0</v>
      </c>
      <c r="Q124" s="595">
        <f t="shared" ca="1" si="19"/>
        <v>0</v>
      </c>
      <c r="R124" s="131"/>
      <c r="S124" s="131"/>
      <c r="AA124" s="466">
        <f t="shared" si="16"/>
        <v>91</v>
      </c>
    </row>
    <row r="125" spans="1:27" ht="15.6" x14ac:dyDescent="0.3">
      <c r="D125" s="600"/>
      <c r="E125" s="600"/>
      <c r="F125" s="600"/>
      <c r="G125" s="600"/>
      <c r="R125" s="131"/>
      <c r="S125" s="131"/>
    </row>
    <row r="126" spans="1:27" ht="15.6" x14ac:dyDescent="0.3">
      <c r="R126" s="131"/>
      <c r="S126" s="131"/>
    </row>
    <row r="127" spans="1:27" ht="15.6" x14ac:dyDescent="0.3">
      <c r="R127" s="131"/>
      <c r="S127" s="131"/>
    </row>
    <row r="128" spans="1:27" ht="15.6" x14ac:dyDescent="0.3">
      <c r="D128" s="652"/>
      <c r="R128" s="131"/>
      <c r="S128" s="131"/>
    </row>
    <row r="129" spans="18:19" ht="15.6" x14ac:dyDescent="0.3">
      <c r="R129" s="131"/>
      <c r="S129" s="131"/>
    </row>
    <row r="130" spans="18:19" ht="15.6" x14ac:dyDescent="0.3">
      <c r="R130" s="131"/>
      <c r="S130" s="131"/>
    </row>
    <row r="131" spans="18:19" ht="15.6" x14ac:dyDescent="0.3">
      <c r="R131" s="131"/>
      <c r="S131" s="131"/>
    </row>
  </sheetData>
  <sheetProtection algorithmName="SHA-512" hashValue="dPS4FHlImJTOfHoRVvfMQsANri308uFftby7t8ZxGnQ9lwdRv48KMUmq74Xsnr/yunsVbfs6tkRlLJR/QdslFQ==" saltValue="sJBIQA7Izt+lp3OybWprKg==" spinCount="100000" sheet="1" objects="1" scenarios="1"/>
  <protectedRanges>
    <protectedRange sqref="C5 L15 B14:B15 D16:D24 D26 D31:D32 D34:D35 D38:D40 D42 D44:D45 H49:Q53 H56:Q59 D64:D65 D69:D73 D77:K79 D80:D83 D90:D96 D98" name="Bereichzahlenfelder"/>
    <protectedRange sqref="C5 H6:J7 L6:N7 P6:R7 T6:U7 M13:U45 T48:U59 M62:U73 M74 Q77:U87 M90:U102 M118:Q119" name="Bereichvoll_kommentarfelder"/>
    <protectedRange sqref="C5 H8 L8 B14:B15 D16:D17 D29 D37 D40 D42 D101 D108 L15 M13 M16:M17 M29 M37 M40:M42 M101" name="bereichleer"/>
  </protectedRanges>
  <mergeCells count="192">
    <mergeCell ref="C119:D119"/>
    <mergeCell ref="H119:L119"/>
    <mergeCell ref="M119:Q119"/>
    <mergeCell ref="B124:C124"/>
    <mergeCell ref="H102:L102"/>
    <mergeCell ref="M102:U102"/>
    <mergeCell ref="H117:L117"/>
    <mergeCell ref="M117:Q117"/>
    <mergeCell ref="H118:L118"/>
    <mergeCell ref="M118:Q118"/>
    <mergeCell ref="H99:L99"/>
    <mergeCell ref="M99:U99"/>
    <mergeCell ref="H100:L100"/>
    <mergeCell ref="M100:U100"/>
    <mergeCell ref="H101:L101"/>
    <mergeCell ref="M101:U101"/>
    <mergeCell ref="H96:L96"/>
    <mergeCell ref="M96:U96"/>
    <mergeCell ref="H97:L97"/>
    <mergeCell ref="M97:U97"/>
    <mergeCell ref="H98:L98"/>
    <mergeCell ref="M98:U98"/>
    <mergeCell ref="H93:L93"/>
    <mergeCell ref="M93:U93"/>
    <mergeCell ref="H94:L94"/>
    <mergeCell ref="M94:U94"/>
    <mergeCell ref="H95:L95"/>
    <mergeCell ref="M95:U95"/>
    <mergeCell ref="H90:L90"/>
    <mergeCell ref="M90:U90"/>
    <mergeCell ref="H91:L91"/>
    <mergeCell ref="M91:U91"/>
    <mergeCell ref="H92:L92"/>
    <mergeCell ref="M92:U92"/>
    <mergeCell ref="H86:P86"/>
    <mergeCell ref="Q86:U86"/>
    <mergeCell ref="H87:P87"/>
    <mergeCell ref="Q87:U87"/>
    <mergeCell ref="H89:L89"/>
    <mergeCell ref="M89:U89"/>
    <mergeCell ref="H83:P83"/>
    <mergeCell ref="Q83:U83"/>
    <mergeCell ref="H84:P84"/>
    <mergeCell ref="Q84:U84"/>
    <mergeCell ref="H85:P85"/>
    <mergeCell ref="Q85:U85"/>
    <mergeCell ref="L80:P80"/>
    <mergeCell ref="Q80:U80"/>
    <mergeCell ref="L81:P81"/>
    <mergeCell ref="Q81:U81"/>
    <mergeCell ref="L82:P82"/>
    <mergeCell ref="Q82:U82"/>
    <mergeCell ref="M73:U73"/>
    <mergeCell ref="H74:L74"/>
    <mergeCell ref="M74:U74"/>
    <mergeCell ref="L76:P76"/>
    <mergeCell ref="Q76:U76"/>
    <mergeCell ref="L77:P79"/>
    <mergeCell ref="Q77:U79"/>
    <mergeCell ref="H64:L73"/>
    <mergeCell ref="M64:U64"/>
    <mergeCell ref="M65:U65"/>
    <mergeCell ref="M66:U66"/>
    <mergeCell ref="M67:U67"/>
    <mergeCell ref="M68:U68"/>
    <mergeCell ref="M69:U69"/>
    <mergeCell ref="M70:U70"/>
    <mergeCell ref="M71:U71"/>
    <mergeCell ref="M72:U72"/>
    <mergeCell ref="H61:L61"/>
    <mergeCell ref="M61:U61"/>
    <mergeCell ref="H62:L62"/>
    <mergeCell ref="M62:U62"/>
    <mergeCell ref="H63:L63"/>
    <mergeCell ref="M63:U63"/>
    <mergeCell ref="R57:S57"/>
    <mergeCell ref="T57:U57"/>
    <mergeCell ref="R58:S58"/>
    <mergeCell ref="T58:U58"/>
    <mergeCell ref="R59:S59"/>
    <mergeCell ref="T59:U59"/>
    <mergeCell ref="R53:S53"/>
    <mergeCell ref="T53:U53"/>
    <mergeCell ref="R54:S55"/>
    <mergeCell ref="T54:U54"/>
    <mergeCell ref="T55:U55"/>
    <mergeCell ref="R56:S56"/>
    <mergeCell ref="T56:U56"/>
    <mergeCell ref="R50:S50"/>
    <mergeCell ref="T50:U50"/>
    <mergeCell ref="R51:S51"/>
    <mergeCell ref="T51:U51"/>
    <mergeCell ref="R52:S52"/>
    <mergeCell ref="T52:U52"/>
    <mergeCell ref="H45:L45"/>
    <mergeCell ref="M45:U45"/>
    <mergeCell ref="R47:S47"/>
    <mergeCell ref="R48:S48"/>
    <mergeCell ref="T48:U48"/>
    <mergeCell ref="R49:S49"/>
    <mergeCell ref="T49:U49"/>
    <mergeCell ref="H42:L42"/>
    <mergeCell ref="M42:U42"/>
    <mergeCell ref="H43:L43"/>
    <mergeCell ref="M43:U43"/>
    <mergeCell ref="H44:L44"/>
    <mergeCell ref="M44:U44"/>
    <mergeCell ref="H39:L39"/>
    <mergeCell ref="M39:U39"/>
    <mergeCell ref="H40:L40"/>
    <mergeCell ref="M40:U40"/>
    <mergeCell ref="H41:L41"/>
    <mergeCell ref="M41:U41"/>
    <mergeCell ref="H36:L36"/>
    <mergeCell ref="M36:U36"/>
    <mergeCell ref="H37:L37"/>
    <mergeCell ref="M37:U37"/>
    <mergeCell ref="H38:L38"/>
    <mergeCell ref="M38:U38"/>
    <mergeCell ref="H33:L33"/>
    <mergeCell ref="M33:U33"/>
    <mergeCell ref="H34:L34"/>
    <mergeCell ref="M34:U34"/>
    <mergeCell ref="H35:L35"/>
    <mergeCell ref="M35:U35"/>
    <mergeCell ref="H30:L30"/>
    <mergeCell ref="M30:U30"/>
    <mergeCell ref="H31:L31"/>
    <mergeCell ref="M31:U31"/>
    <mergeCell ref="H32:L32"/>
    <mergeCell ref="M32:U32"/>
    <mergeCell ref="H27:L27"/>
    <mergeCell ref="M27:U27"/>
    <mergeCell ref="H28:L28"/>
    <mergeCell ref="M28:U28"/>
    <mergeCell ref="H29:L29"/>
    <mergeCell ref="M29:U29"/>
    <mergeCell ref="H24:L24"/>
    <mergeCell ref="M24:U24"/>
    <mergeCell ref="H25:L25"/>
    <mergeCell ref="M25:U25"/>
    <mergeCell ref="H26:L26"/>
    <mergeCell ref="M26:U26"/>
    <mergeCell ref="H20:L20"/>
    <mergeCell ref="M20:U20"/>
    <mergeCell ref="H21:L22"/>
    <mergeCell ref="M21:U21"/>
    <mergeCell ref="M22:U22"/>
    <mergeCell ref="H23:L23"/>
    <mergeCell ref="M23:U23"/>
    <mergeCell ref="B17:C17"/>
    <mergeCell ref="H17:L17"/>
    <mergeCell ref="M17:U17"/>
    <mergeCell ref="H18:L18"/>
    <mergeCell ref="M18:U18"/>
    <mergeCell ref="H19:L19"/>
    <mergeCell ref="M19:U19"/>
    <mergeCell ref="V13:V15"/>
    <mergeCell ref="W13:W15"/>
    <mergeCell ref="X13:X15"/>
    <mergeCell ref="Y13:Y15"/>
    <mergeCell ref="H15:K15"/>
    <mergeCell ref="B16:C16"/>
    <mergeCell ref="H16:L16"/>
    <mergeCell ref="M16:U16"/>
    <mergeCell ref="B12:D12"/>
    <mergeCell ref="E12:G12"/>
    <mergeCell ref="H12:L12"/>
    <mergeCell ref="M12:U12"/>
    <mergeCell ref="A13:A15"/>
    <mergeCell ref="C13:C15"/>
    <mergeCell ref="D13:D15"/>
    <mergeCell ref="H13:L14"/>
    <mergeCell ref="M13:U15"/>
    <mergeCell ref="B7:C7"/>
    <mergeCell ref="H7:J7"/>
    <mergeCell ref="L7:N7"/>
    <mergeCell ref="P7:R7"/>
    <mergeCell ref="T7:U7"/>
    <mergeCell ref="B8:C8"/>
    <mergeCell ref="H8:J8"/>
    <mergeCell ref="L8:N8"/>
    <mergeCell ref="H5:U5"/>
    <mergeCell ref="B6:C6"/>
    <mergeCell ref="D6:D7"/>
    <mergeCell ref="H6:J6"/>
    <mergeCell ref="K6:K7"/>
    <mergeCell ref="L6:N6"/>
    <mergeCell ref="O6:O7"/>
    <mergeCell ref="P6:R6"/>
    <mergeCell ref="S6:S7"/>
    <mergeCell ref="T6:U6"/>
  </mergeCells>
  <conditionalFormatting sqref="X13 X16:X25 X27:X30 X33 X36:X37 X46 X54:X55 X60 X75 X84:X86 X88 X97 X99 X101:X102">
    <cfRule type="containsText" dxfId="2447" priority="141" operator="containsText" text="nicht i.O.">
      <formula>NOT(ISERROR(SEARCH("nicht i.O.",X13)))</formula>
    </cfRule>
    <cfRule type="containsText" dxfId="2446" priority="142" operator="containsText" text="in Abklärung">
      <formula>NOT(ISERROR(SEARCH("in Abklärung",X13)))</formula>
    </cfRule>
    <cfRule type="containsText" dxfId="2445" priority="143" operator="containsText" text="i.O.">
      <formula>NOT(ISERROR(SEARCH("i.O.",X13)))</formula>
    </cfRule>
    <cfRule type="containsText" dxfId="2444" priority="144" operator="containsText" text="korrigiert">
      <formula>NOT(ISERROR(SEARCH("korrigiert",X13)))</formula>
    </cfRule>
  </conditionalFormatting>
  <conditionalFormatting sqref="V16:V25 V27:V30 V33 V36:V37 V46 V54:V55 V60 V75 V84:V86 V88 V97 V99 V101:V102">
    <cfRule type="containsText" dxfId="2443" priority="137" operator="containsText" text="nicht i.O.">
      <formula>NOT(ISERROR(SEARCH("nicht i.O.",V16)))</formula>
    </cfRule>
    <cfRule type="containsText" dxfId="2442" priority="138" operator="containsText" text="in Abklärung">
      <formula>NOT(ISERROR(SEARCH("in Abklärung",V16)))</formula>
    </cfRule>
    <cfRule type="containsText" dxfId="2441" priority="139" operator="containsText" text="i.O.">
      <formula>NOT(ISERROR(SEARCH("i.O.",V16)))</formula>
    </cfRule>
    <cfRule type="containsText" dxfId="2440" priority="140" operator="containsText" text="korrigiert">
      <formula>NOT(ISERROR(SEARCH("korrigiert",V16)))</formula>
    </cfRule>
  </conditionalFormatting>
  <conditionalFormatting sqref="X26">
    <cfRule type="containsText" dxfId="2439" priority="133" operator="containsText" text="nicht i.O.">
      <formula>NOT(ISERROR(SEARCH("nicht i.O.",X26)))</formula>
    </cfRule>
    <cfRule type="containsText" dxfId="2438" priority="134" operator="containsText" text="in Abklärung">
      <formula>NOT(ISERROR(SEARCH("in Abklärung",X26)))</formula>
    </cfRule>
    <cfRule type="containsText" dxfId="2437" priority="135" operator="containsText" text="i.O.">
      <formula>NOT(ISERROR(SEARCH("i.O.",X26)))</formula>
    </cfRule>
    <cfRule type="containsText" dxfId="2436" priority="136" operator="containsText" text="korrigiert">
      <formula>NOT(ISERROR(SEARCH("korrigiert",X26)))</formula>
    </cfRule>
  </conditionalFormatting>
  <conditionalFormatting sqref="V26">
    <cfRule type="containsText" dxfId="2435" priority="129" operator="containsText" text="nicht i.O.">
      <formula>NOT(ISERROR(SEARCH("nicht i.O.",V26)))</formula>
    </cfRule>
    <cfRule type="containsText" dxfId="2434" priority="130" operator="containsText" text="in Abklärung">
      <formula>NOT(ISERROR(SEARCH("in Abklärung",V26)))</formula>
    </cfRule>
    <cfRule type="containsText" dxfId="2433" priority="131" operator="containsText" text="i.O.">
      <formula>NOT(ISERROR(SEARCH("i.O.",V26)))</formula>
    </cfRule>
    <cfRule type="containsText" dxfId="2432" priority="132" operator="containsText" text="korrigiert">
      <formula>NOT(ISERROR(SEARCH("korrigiert",V26)))</formula>
    </cfRule>
  </conditionalFormatting>
  <conditionalFormatting sqref="X31">
    <cfRule type="containsText" dxfId="2431" priority="125" operator="containsText" text="nicht i.O.">
      <formula>NOT(ISERROR(SEARCH("nicht i.O.",X31)))</formula>
    </cfRule>
    <cfRule type="containsText" dxfId="2430" priority="126" operator="containsText" text="in Abklärung">
      <formula>NOT(ISERROR(SEARCH("in Abklärung",X31)))</formula>
    </cfRule>
    <cfRule type="containsText" dxfId="2429" priority="127" operator="containsText" text="i.O.">
      <formula>NOT(ISERROR(SEARCH("i.O.",X31)))</formula>
    </cfRule>
    <cfRule type="containsText" dxfId="2428" priority="128" operator="containsText" text="korrigiert">
      <formula>NOT(ISERROR(SEARCH("korrigiert",X31)))</formula>
    </cfRule>
  </conditionalFormatting>
  <conditionalFormatting sqref="V31">
    <cfRule type="containsText" dxfId="2427" priority="121" operator="containsText" text="nicht i.O.">
      <formula>NOT(ISERROR(SEARCH("nicht i.O.",V31)))</formula>
    </cfRule>
    <cfRule type="containsText" dxfId="2426" priority="122" operator="containsText" text="in Abklärung">
      <formula>NOT(ISERROR(SEARCH("in Abklärung",V31)))</formula>
    </cfRule>
    <cfRule type="containsText" dxfId="2425" priority="123" operator="containsText" text="i.O.">
      <formula>NOT(ISERROR(SEARCH("i.O.",V31)))</formula>
    </cfRule>
    <cfRule type="containsText" dxfId="2424" priority="124" operator="containsText" text="korrigiert">
      <formula>NOT(ISERROR(SEARCH("korrigiert",V31)))</formula>
    </cfRule>
  </conditionalFormatting>
  <conditionalFormatting sqref="X32">
    <cfRule type="containsText" dxfId="2423" priority="117" operator="containsText" text="nicht i.O.">
      <formula>NOT(ISERROR(SEARCH("nicht i.O.",X32)))</formula>
    </cfRule>
    <cfRule type="containsText" dxfId="2422" priority="118" operator="containsText" text="in Abklärung">
      <formula>NOT(ISERROR(SEARCH("in Abklärung",X32)))</formula>
    </cfRule>
    <cfRule type="containsText" dxfId="2421" priority="119" operator="containsText" text="i.O.">
      <formula>NOT(ISERROR(SEARCH("i.O.",X32)))</formula>
    </cfRule>
    <cfRule type="containsText" dxfId="2420" priority="120" operator="containsText" text="korrigiert">
      <formula>NOT(ISERROR(SEARCH("korrigiert",X32)))</formula>
    </cfRule>
  </conditionalFormatting>
  <conditionalFormatting sqref="V32">
    <cfRule type="containsText" dxfId="2419" priority="113" operator="containsText" text="nicht i.O.">
      <formula>NOT(ISERROR(SEARCH("nicht i.O.",V32)))</formula>
    </cfRule>
    <cfRule type="containsText" dxfId="2418" priority="114" operator="containsText" text="in Abklärung">
      <formula>NOT(ISERROR(SEARCH("in Abklärung",V32)))</formula>
    </cfRule>
    <cfRule type="containsText" dxfId="2417" priority="115" operator="containsText" text="i.O.">
      <formula>NOT(ISERROR(SEARCH("i.O.",V32)))</formula>
    </cfRule>
    <cfRule type="containsText" dxfId="2416" priority="116" operator="containsText" text="korrigiert">
      <formula>NOT(ISERROR(SEARCH("korrigiert",V32)))</formula>
    </cfRule>
  </conditionalFormatting>
  <conditionalFormatting sqref="X34">
    <cfRule type="containsText" dxfId="2415" priority="109" operator="containsText" text="nicht i.O.">
      <formula>NOT(ISERROR(SEARCH("nicht i.O.",X34)))</formula>
    </cfRule>
    <cfRule type="containsText" dxfId="2414" priority="110" operator="containsText" text="in Abklärung">
      <formula>NOT(ISERROR(SEARCH("in Abklärung",X34)))</formula>
    </cfRule>
    <cfRule type="containsText" dxfId="2413" priority="111" operator="containsText" text="i.O.">
      <formula>NOT(ISERROR(SEARCH("i.O.",X34)))</formula>
    </cfRule>
    <cfRule type="containsText" dxfId="2412" priority="112" operator="containsText" text="korrigiert">
      <formula>NOT(ISERROR(SEARCH("korrigiert",X34)))</formula>
    </cfRule>
  </conditionalFormatting>
  <conditionalFormatting sqref="V34">
    <cfRule type="containsText" dxfId="2411" priority="105" operator="containsText" text="nicht i.O.">
      <formula>NOT(ISERROR(SEARCH("nicht i.O.",V34)))</formula>
    </cfRule>
    <cfRule type="containsText" dxfId="2410" priority="106" operator="containsText" text="in Abklärung">
      <formula>NOT(ISERROR(SEARCH("in Abklärung",V34)))</formula>
    </cfRule>
    <cfRule type="containsText" dxfId="2409" priority="107" operator="containsText" text="i.O.">
      <formula>NOT(ISERROR(SEARCH("i.O.",V34)))</formula>
    </cfRule>
    <cfRule type="containsText" dxfId="2408" priority="108" operator="containsText" text="korrigiert">
      <formula>NOT(ISERROR(SEARCH("korrigiert",V34)))</formula>
    </cfRule>
  </conditionalFormatting>
  <conditionalFormatting sqref="X35">
    <cfRule type="containsText" dxfId="2407" priority="101" operator="containsText" text="nicht i.O.">
      <formula>NOT(ISERROR(SEARCH("nicht i.O.",X35)))</formula>
    </cfRule>
    <cfRule type="containsText" dxfId="2406" priority="102" operator="containsText" text="in Abklärung">
      <formula>NOT(ISERROR(SEARCH("in Abklärung",X35)))</formula>
    </cfRule>
    <cfRule type="containsText" dxfId="2405" priority="103" operator="containsText" text="i.O.">
      <formula>NOT(ISERROR(SEARCH("i.O.",X35)))</formula>
    </cfRule>
    <cfRule type="containsText" dxfId="2404" priority="104" operator="containsText" text="korrigiert">
      <formula>NOT(ISERROR(SEARCH("korrigiert",X35)))</formula>
    </cfRule>
  </conditionalFormatting>
  <conditionalFormatting sqref="V35">
    <cfRule type="containsText" dxfId="2403" priority="97" operator="containsText" text="nicht i.O.">
      <formula>NOT(ISERROR(SEARCH("nicht i.O.",V35)))</formula>
    </cfRule>
    <cfRule type="containsText" dxfId="2402" priority="98" operator="containsText" text="in Abklärung">
      <formula>NOT(ISERROR(SEARCH("in Abklärung",V35)))</formula>
    </cfRule>
    <cfRule type="containsText" dxfId="2401" priority="99" operator="containsText" text="i.O.">
      <formula>NOT(ISERROR(SEARCH("i.O.",V35)))</formula>
    </cfRule>
    <cfRule type="containsText" dxfId="2400" priority="100" operator="containsText" text="korrigiert">
      <formula>NOT(ISERROR(SEARCH("korrigiert",V35)))</formula>
    </cfRule>
  </conditionalFormatting>
  <conditionalFormatting sqref="X38">
    <cfRule type="containsText" dxfId="2399" priority="93" operator="containsText" text="nicht i.O.">
      <formula>NOT(ISERROR(SEARCH("nicht i.O.",X38)))</formula>
    </cfRule>
    <cfRule type="containsText" dxfId="2398" priority="94" operator="containsText" text="in Abklärung">
      <formula>NOT(ISERROR(SEARCH("in Abklärung",X38)))</formula>
    </cfRule>
    <cfRule type="containsText" dxfId="2397" priority="95" operator="containsText" text="i.O.">
      <formula>NOT(ISERROR(SEARCH("i.O.",X38)))</formula>
    </cfRule>
    <cfRule type="containsText" dxfId="2396" priority="96" operator="containsText" text="korrigiert">
      <formula>NOT(ISERROR(SEARCH("korrigiert",X38)))</formula>
    </cfRule>
  </conditionalFormatting>
  <conditionalFormatting sqref="V38">
    <cfRule type="containsText" dxfId="2395" priority="89" operator="containsText" text="nicht i.O.">
      <formula>NOT(ISERROR(SEARCH("nicht i.O.",V38)))</formula>
    </cfRule>
    <cfRule type="containsText" dxfId="2394" priority="90" operator="containsText" text="in Abklärung">
      <formula>NOT(ISERROR(SEARCH("in Abklärung",V38)))</formula>
    </cfRule>
    <cfRule type="containsText" dxfId="2393" priority="91" operator="containsText" text="i.O.">
      <formula>NOT(ISERROR(SEARCH("i.O.",V38)))</formula>
    </cfRule>
    <cfRule type="containsText" dxfId="2392" priority="92" operator="containsText" text="korrigiert">
      <formula>NOT(ISERROR(SEARCH("korrigiert",V38)))</formula>
    </cfRule>
  </conditionalFormatting>
  <conditionalFormatting sqref="X39">
    <cfRule type="containsText" dxfId="2391" priority="85" operator="containsText" text="nicht i.O.">
      <formula>NOT(ISERROR(SEARCH("nicht i.O.",X39)))</formula>
    </cfRule>
    <cfRule type="containsText" dxfId="2390" priority="86" operator="containsText" text="in Abklärung">
      <formula>NOT(ISERROR(SEARCH("in Abklärung",X39)))</formula>
    </cfRule>
    <cfRule type="containsText" dxfId="2389" priority="87" operator="containsText" text="i.O.">
      <formula>NOT(ISERROR(SEARCH("i.O.",X39)))</formula>
    </cfRule>
    <cfRule type="containsText" dxfId="2388" priority="88" operator="containsText" text="korrigiert">
      <formula>NOT(ISERROR(SEARCH("korrigiert",X39)))</formula>
    </cfRule>
  </conditionalFormatting>
  <conditionalFormatting sqref="V39">
    <cfRule type="containsText" dxfId="2387" priority="81" operator="containsText" text="nicht i.O.">
      <formula>NOT(ISERROR(SEARCH("nicht i.O.",V39)))</formula>
    </cfRule>
    <cfRule type="containsText" dxfId="2386" priority="82" operator="containsText" text="in Abklärung">
      <formula>NOT(ISERROR(SEARCH("in Abklärung",V39)))</formula>
    </cfRule>
    <cfRule type="containsText" dxfId="2385" priority="83" operator="containsText" text="i.O.">
      <formula>NOT(ISERROR(SEARCH("i.O.",V39)))</formula>
    </cfRule>
    <cfRule type="containsText" dxfId="2384" priority="84" operator="containsText" text="korrigiert">
      <formula>NOT(ISERROR(SEARCH("korrigiert",V39)))</formula>
    </cfRule>
  </conditionalFormatting>
  <conditionalFormatting sqref="X40:X45">
    <cfRule type="containsText" dxfId="2383" priority="77" operator="containsText" text="nicht i.O.">
      <formula>NOT(ISERROR(SEARCH("nicht i.O.",X40)))</formula>
    </cfRule>
    <cfRule type="containsText" dxfId="2382" priority="78" operator="containsText" text="in Abklärung">
      <formula>NOT(ISERROR(SEARCH("in Abklärung",X40)))</formula>
    </cfRule>
    <cfRule type="containsText" dxfId="2381" priority="79" operator="containsText" text="i.O.">
      <formula>NOT(ISERROR(SEARCH("i.O.",X40)))</formula>
    </cfRule>
    <cfRule type="containsText" dxfId="2380" priority="80" operator="containsText" text="korrigiert">
      <formula>NOT(ISERROR(SEARCH("korrigiert",X40)))</formula>
    </cfRule>
  </conditionalFormatting>
  <conditionalFormatting sqref="V40:V45">
    <cfRule type="containsText" dxfId="2379" priority="73" operator="containsText" text="nicht i.O.">
      <formula>NOT(ISERROR(SEARCH("nicht i.O.",V40)))</formula>
    </cfRule>
    <cfRule type="containsText" dxfId="2378" priority="74" operator="containsText" text="in Abklärung">
      <formula>NOT(ISERROR(SEARCH("in Abklärung",V40)))</formula>
    </cfRule>
    <cfRule type="containsText" dxfId="2377" priority="75" operator="containsText" text="i.O.">
      <formula>NOT(ISERROR(SEARCH("i.O.",V40)))</formula>
    </cfRule>
    <cfRule type="containsText" dxfId="2376" priority="76" operator="containsText" text="korrigiert">
      <formula>NOT(ISERROR(SEARCH("korrigiert",V40)))</formula>
    </cfRule>
  </conditionalFormatting>
  <conditionalFormatting sqref="X48">
    <cfRule type="containsText" dxfId="2375" priority="69" operator="containsText" text="nicht i.O.">
      <formula>NOT(ISERROR(SEARCH("nicht i.O.",X48)))</formula>
    </cfRule>
    <cfRule type="containsText" dxfId="2374" priority="70" operator="containsText" text="in Abklärung">
      <formula>NOT(ISERROR(SEARCH("in Abklärung",X48)))</formula>
    </cfRule>
    <cfRule type="containsText" dxfId="2373" priority="71" operator="containsText" text="i.O.">
      <formula>NOT(ISERROR(SEARCH("i.O.",X48)))</formula>
    </cfRule>
    <cfRule type="containsText" dxfId="2372" priority="72" operator="containsText" text="korrigiert">
      <formula>NOT(ISERROR(SEARCH("korrigiert",X48)))</formula>
    </cfRule>
  </conditionalFormatting>
  <conditionalFormatting sqref="V48">
    <cfRule type="containsText" dxfId="2371" priority="65" operator="containsText" text="nicht i.O.">
      <formula>NOT(ISERROR(SEARCH("nicht i.O.",V48)))</formula>
    </cfRule>
    <cfRule type="containsText" dxfId="2370" priority="66" operator="containsText" text="in Abklärung">
      <formula>NOT(ISERROR(SEARCH("in Abklärung",V48)))</formula>
    </cfRule>
    <cfRule type="containsText" dxfId="2369" priority="67" operator="containsText" text="i.O.">
      <formula>NOT(ISERROR(SEARCH("i.O.",V48)))</formula>
    </cfRule>
    <cfRule type="containsText" dxfId="2368" priority="68" operator="containsText" text="korrigiert">
      <formula>NOT(ISERROR(SEARCH("korrigiert",V48)))</formula>
    </cfRule>
  </conditionalFormatting>
  <conditionalFormatting sqref="X49:X53">
    <cfRule type="containsText" dxfId="2367" priority="61" operator="containsText" text="nicht i.O.">
      <formula>NOT(ISERROR(SEARCH("nicht i.O.",X49)))</formula>
    </cfRule>
    <cfRule type="containsText" dxfId="2366" priority="62" operator="containsText" text="in Abklärung">
      <formula>NOT(ISERROR(SEARCH("in Abklärung",X49)))</formula>
    </cfRule>
    <cfRule type="containsText" dxfId="2365" priority="63" operator="containsText" text="i.O.">
      <formula>NOT(ISERROR(SEARCH("i.O.",X49)))</formula>
    </cfRule>
    <cfRule type="containsText" dxfId="2364" priority="64" operator="containsText" text="korrigiert">
      <formula>NOT(ISERROR(SEARCH("korrigiert",X49)))</formula>
    </cfRule>
  </conditionalFormatting>
  <conditionalFormatting sqref="V49:V53">
    <cfRule type="containsText" dxfId="2363" priority="57" operator="containsText" text="nicht i.O.">
      <formula>NOT(ISERROR(SEARCH("nicht i.O.",V49)))</formula>
    </cfRule>
    <cfRule type="containsText" dxfId="2362" priority="58" operator="containsText" text="in Abklärung">
      <formula>NOT(ISERROR(SEARCH("in Abklärung",V49)))</formula>
    </cfRule>
    <cfRule type="containsText" dxfId="2361" priority="59" operator="containsText" text="i.O.">
      <formula>NOT(ISERROR(SEARCH("i.O.",V49)))</formula>
    </cfRule>
    <cfRule type="containsText" dxfId="2360" priority="60" operator="containsText" text="korrigiert">
      <formula>NOT(ISERROR(SEARCH("korrigiert",V49)))</formula>
    </cfRule>
  </conditionalFormatting>
  <conditionalFormatting sqref="X56:X59">
    <cfRule type="containsText" dxfId="2359" priority="53" operator="containsText" text="nicht i.O.">
      <formula>NOT(ISERROR(SEARCH("nicht i.O.",X56)))</formula>
    </cfRule>
    <cfRule type="containsText" dxfId="2358" priority="54" operator="containsText" text="in Abklärung">
      <formula>NOT(ISERROR(SEARCH("in Abklärung",X56)))</formula>
    </cfRule>
    <cfRule type="containsText" dxfId="2357" priority="55" operator="containsText" text="i.O.">
      <formula>NOT(ISERROR(SEARCH("i.O.",X56)))</formula>
    </cfRule>
    <cfRule type="containsText" dxfId="2356" priority="56" operator="containsText" text="korrigiert">
      <formula>NOT(ISERROR(SEARCH("korrigiert",X56)))</formula>
    </cfRule>
  </conditionalFormatting>
  <conditionalFormatting sqref="V56:V59">
    <cfRule type="containsText" dxfId="2355" priority="49" operator="containsText" text="nicht i.O.">
      <formula>NOT(ISERROR(SEARCH("nicht i.O.",V56)))</formula>
    </cfRule>
    <cfRule type="containsText" dxfId="2354" priority="50" operator="containsText" text="in Abklärung">
      <formula>NOT(ISERROR(SEARCH("in Abklärung",V56)))</formula>
    </cfRule>
    <cfRule type="containsText" dxfId="2353" priority="51" operator="containsText" text="i.O.">
      <formula>NOT(ISERROR(SEARCH("i.O.",V56)))</formula>
    </cfRule>
    <cfRule type="containsText" dxfId="2352" priority="52" operator="containsText" text="korrigiert">
      <formula>NOT(ISERROR(SEARCH("korrigiert",V56)))</formula>
    </cfRule>
  </conditionalFormatting>
  <conditionalFormatting sqref="X62:X74">
    <cfRule type="containsText" dxfId="2351" priority="45" operator="containsText" text="nicht i.O.">
      <formula>NOT(ISERROR(SEARCH("nicht i.O.",X62)))</formula>
    </cfRule>
    <cfRule type="containsText" dxfId="2350" priority="46" operator="containsText" text="in Abklärung">
      <formula>NOT(ISERROR(SEARCH("in Abklärung",X62)))</formula>
    </cfRule>
    <cfRule type="containsText" dxfId="2349" priority="47" operator="containsText" text="i.O.">
      <formula>NOT(ISERROR(SEARCH("i.O.",X62)))</formula>
    </cfRule>
    <cfRule type="containsText" dxfId="2348" priority="48" operator="containsText" text="korrigiert">
      <formula>NOT(ISERROR(SEARCH("korrigiert",X62)))</formula>
    </cfRule>
  </conditionalFormatting>
  <conditionalFormatting sqref="V62:V74">
    <cfRule type="containsText" dxfId="2347" priority="41" operator="containsText" text="nicht i.O.">
      <formula>NOT(ISERROR(SEARCH("nicht i.O.",V62)))</formula>
    </cfRule>
    <cfRule type="containsText" dxfId="2346" priority="42" operator="containsText" text="in Abklärung">
      <formula>NOT(ISERROR(SEARCH("in Abklärung",V62)))</formula>
    </cfRule>
    <cfRule type="containsText" dxfId="2345" priority="43" operator="containsText" text="i.O.">
      <formula>NOT(ISERROR(SEARCH("i.O.",V62)))</formula>
    </cfRule>
    <cfRule type="containsText" dxfId="2344" priority="44" operator="containsText" text="korrigiert">
      <formula>NOT(ISERROR(SEARCH("korrigiert",V62)))</formula>
    </cfRule>
  </conditionalFormatting>
  <conditionalFormatting sqref="X77:X83">
    <cfRule type="containsText" dxfId="2343" priority="37" operator="containsText" text="nicht i.O.">
      <formula>NOT(ISERROR(SEARCH("nicht i.O.",X77)))</formula>
    </cfRule>
    <cfRule type="containsText" dxfId="2342" priority="38" operator="containsText" text="in Abklärung">
      <formula>NOT(ISERROR(SEARCH("in Abklärung",X77)))</formula>
    </cfRule>
    <cfRule type="containsText" dxfId="2341" priority="39" operator="containsText" text="i.O.">
      <formula>NOT(ISERROR(SEARCH("i.O.",X77)))</formula>
    </cfRule>
    <cfRule type="containsText" dxfId="2340" priority="40" operator="containsText" text="korrigiert">
      <formula>NOT(ISERROR(SEARCH("korrigiert",X77)))</formula>
    </cfRule>
  </conditionalFormatting>
  <conditionalFormatting sqref="V77:V83">
    <cfRule type="containsText" dxfId="2339" priority="33" operator="containsText" text="nicht i.O.">
      <formula>NOT(ISERROR(SEARCH("nicht i.O.",V77)))</formula>
    </cfRule>
    <cfRule type="containsText" dxfId="2338" priority="34" operator="containsText" text="in Abklärung">
      <formula>NOT(ISERROR(SEARCH("in Abklärung",V77)))</formula>
    </cfRule>
    <cfRule type="containsText" dxfId="2337" priority="35" operator="containsText" text="i.O.">
      <formula>NOT(ISERROR(SEARCH("i.O.",V77)))</formula>
    </cfRule>
    <cfRule type="containsText" dxfId="2336" priority="36" operator="containsText" text="korrigiert">
      <formula>NOT(ISERROR(SEARCH("korrigiert",V77)))</formula>
    </cfRule>
  </conditionalFormatting>
  <conditionalFormatting sqref="X87">
    <cfRule type="containsText" dxfId="2335" priority="29" operator="containsText" text="nicht i.O.">
      <formula>NOT(ISERROR(SEARCH("nicht i.O.",X87)))</formula>
    </cfRule>
    <cfRule type="containsText" dxfId="2334" priority="30" operator="containsText" text="in Abklärung">
      <formula>NOT(ISERROR(SEARCH("in Abklärung",X87)))</formula>
    </cfRule>
    <cfRule type="containsText" dxfId="2333" priority="31" operator="containsText" text="i.O.">
      <formula>NOT(ISERROR(SEARCH("i.O.",X87)))</formula>
    </cfRule>
    <cfRule type="containsText" dxfId="2332" priority="32" operator="containsText" text="korrigiert">
      <formula>NOT(ISERROR(SEARCH("korrigiert",X87)))</formula>
    </cfRule>
  </conditionalFormatting>
  <conditionalFormatting sqref="V87">
    <cfRule type="containsText" dxfId="2331" priority="25" operator="containsText" text="nicht i.O.">
      <formula>NOT(ISERROR(SEARCH("nicht i.O.",V87)))</formula>
    </cfRule>
    <cfRule type="containsText" dxfId="2330" priority="26" operator="containsText" text="in Abklärung">
      <formula>NOT(ISERROR(SEARCH("in Abklärung",V87)))</formula>
    </cfRule>
    <cfRule type="containsText" dxfId="2329" priority="27" operator="containsText" text="i.O.">
      <formula>NOT(ISERROR(SEARCH("i.O.",V87)))</formula>
    </cfRule>
    <cfRule type="containsText" dxfId="2328" priority="28" operator="containsText" text="korrigiert">
      <formula>NOT(ISERROR(SEARCH("korrigiert",V87)))</formula>
    </cfRule>
  </conditionalFormatting>
  <conditionalFormatting sqref="X90:X96">
    <cfRule type="containsText" dxfId="2327" priority="21" operator="containsText" text="nicht i.O.">
      <formula>NOT(ISERROR(SEARCH("nicht i.O.",X90)))</formula>
    </cfRule>
    <cfRule type="containsText" dxfId="2326" priority="22" operator="containsText" text="in Abklärung">
      <formula>NOT(ISERROR(SEARCH("in Abklärung",X90)))</formula>
    </cfRule>
    <cfRule type="containsText" dxfId="2325" priority="23" operator="containsText" text="i.O.">
      <formula>NOT(ISERROR(SEARCH("i.O.",X90)))</formula>
    </cfRule>
    <cfRule type="containsText" dxfId="2324" priority="24" operator="containsText" text="korrigiert">
      <formula>NOT(ISERROR(SEARCH("korrigiert",X90)))</formula>
    </cfRule>
  </conditionalFormatting>
  <conditionalFormatting sqref="V90:V96">
    <cfRule type="containsText" dxfId="2323" priority="17" operator="containsText" text="nicht i.O.">
      <formula>NOT(ISERROR(SEARCH("nicht i.O.",V90)))</formula>
    </cfRule>
    <cfRule type="containsText" dxfId="2322" priority="18" operator="containsText" text="in Abklärung">
      <formula>NOT(ISERROR(SEARCH("in Abklärung",V90)))</formula>
    </cfRule>
    <cfRule type="containsText" dxfId="2321" priority="19" operator="containsText" text="i.O.">
      <formula>NOT(ISERROR(SEARCH("i.O.",V90)))</formula>
    </cfRule>
    <cfRule type="containsText" dxfId="2320" priority="20" operator="containsText" text="korrigiert">
      <formula>NOT(ISERROR(SEARCH("korrigiert",V90)))</formula>
    </cfRule>
  </conditionalFormatting>
  <conditionalFormatting sqref="X98">
    <cfRule type="containsText" dxfId="2319" priority="13" operator="containsText" text="nicht i.O.">
      <formula>NOT(ISERROR(SEARCH("nicht i.O.",X98)))</formula>
    </cfRule>
    <cfRule type="containsText" dxfId="2318" priority="14" operator="containsText" text="in Abklärung">
      <formula>NOT(ISERROR(SEARCH("in Abklärung",X98)))</formula>
    </cfRule>
    <cfRule type="containsText" dxfId="2317" priority="15" operator="containsText" text="i.O.">
      <formula>NOT(ISERROR(SEARCH("i.O.",X98)))</formula>
    </cfRule>
    <cfRule type="containsText" dxfId="2316" priority="16" operator="containsText" text="korrigiert">
      <formula>NOT(ISERROR(SEARCH("korrigiert",X98)))</formula>
    </cfRule>
  </conditionalFormatting>
  <conditionalFormatting sqref="V98">
    <cfRule type="containsText" dxfId="2315" priority="9" operator="containsText" text="nicht i.O.">
      <formula>NOT(ISERROR(SEARCH("nicht i.O.",V98)))</formula>
    </cfRule>
    <cfRule type="containsText" dxfId="2314" priority="10" operator="containsText" text="in Abklärung">
      <formula>NOT(ISERROR(SEARCH("in Abklärung",V98)))</formula>
    </cfRule>
    <cfRule type="containsText" dxfId="2313" priority="11" operator="containsText" text="i.O.">
      <formula>NOT(ISERROR(SEARCH("i.O.",V98)))</formula>
    </cfRule>
    <cfRule type="containsText" dxfId="2312" priority="12" operator="containsText" text="korrigiert">
      <formula>NOT(ISERROR(SEARCH("korrigiert",V98)))</formula>
    </cfRule>
  </conditionalFormatting>
  <conditionalFormatting sqref="X100">
    <cfRule type="containsText" dxfId="2311" priority="5" operator="containsText" text="nicht i.O.">
      <formula>NOT(ISERROR(SEARCH("nicht i.O.",X100)))</formula>
    </cfRule>
    <cfRule type="containsText" dxfId="2310" priority="6" operator="containsText" text="in Abklärung">
      <formula>NOT(ISERROR(SEARCH("in Abklärung",X100)))</formula>
    </cfRule>
    <cfRule type="containsText" dxfId="2309" priority="7" operator="containsText" text="i.O.">
      <formula>NOT(ISERROR(SEARCH("i.O.",X100)))</formula>
    </cfRule>
    <cfRule type="containsText" dxfId="2308" priority="8" operator="containsText" text="korrigiert">
      <formula>NOT(ISERROR(SEARCH("korrigiert",X100)))</formula>
    </cfRule>
  </conditionalFormatting>
  <conditionalFormatting sqref="V100">
    <cfRule type="containsText" dxfId="2307" priority="1" operator="containsText" text="nicht i.O.">
      <formula>NOT(ISERROR(SEARCH("nicht i.O.",V100)))</formula>
    </cfRule>
    <cfRule type="containsText" dxfId="2306" priority="2" operator="containsText" text="in Abklärung">
      <formula>NOT(ISERROR(SEARCH("in Abklärung",V100)))</formula>
    </cfRule>
    <cfRule type="containsText" dxfId="2305" priority="3" operator="containsText" text="i.O.">
      <formula>NOT(ISERROR(SEARCH("i.O.",V100)))</formula>
    </cfRule>
    <cfRule type="containsText" dxfId="2304" priority="4" operator="containsText" text="korrigiert">
      <formula>NOT(ISERROR(SEARCH("korrigiert",V100)))</formula>
    </cfRule>
  </conditionalFormatting>
  <dataValidations count="5">
    <dataValidation type="date" operator="lessThan" allowBlank="1" showInputMessage="1" showErrorMessage="1" sqref="E21:G21" xr:uid="{A2963F65-9842-4AB3-8AAD-88724885B792}">
      <formula1>43101</formula1>
    </dataValidation>
    <dataValidation type="date" operator="greaterThan" allowBlank="1" showInputMessage="1" showErrorMessage="1" sqref="D22:G22" xr:uid="{043CFA9B-E525-436C-9737-FD4C5BEAA929}">
      <formula1>D21</formula1>
    </dataValidation>
    <dataValidation type="date" operator="greaterThan" allowBlank="1" showInputMessage="1" showErrorMessage="1" sqref="D44:G44" xr:uid="{7B35A512-0EFA-4064-9027-BF106018B4F5}">
      <formula1>42370</formula1>
    </dataValidation>
    <dataValidation type="list" allowBlank="1" showInputMessage="1" showErrorMessage="1" sqref="X16:X17 X13 X101" xr:uid="{C0787498-B7F7-425F-9E83-69367EFCD716}">
      <formula1>"',i.O.,in Abklärung,nicht i.O.,korrigiert"</formula1>
    </dataValidation>
    <dataValidation type="date" operator="lessThan" allowBlank="1" showInputMessage="1" showErrorMessage="1" sqref="D21" xr:uid="{1E0E1B53-D490-4713-A7A4-E2744C42CAD0}">
      <formula1>44197</formula1>
    </dataValidation>
  </dataValidations>
  <hyperlinks>
    <hyperlink ref="L80:P80" r:id="rId1" display="download" xr:uid="{10C66359-C88A-4D8B-BA3B-A55C4D006572}"/>
    <hyperlink ref="H74:L74" r:id="rId2" display="download" xr:uid="{743B9DF5-CD27-4695-B5CF-B6DFA352834E}"/>
  </hyperlinks>
  <pageMargins left="0.70866141732283472" right="0.70866141732283472" top="0.78740157480314965" bottom="0.78740157480314965" header="0.31496062992125984" footer="0.31496062992125984"/>
  <pageSetup paperSize="8" scale="67" fitToHeight="0" orientation="landscape" r:id="rId3"/>
  <headerFooter>
    <oddHeader>&amp;LBFE-MP&amp;C &amp;A&amp;R&amp;D</oddHeader>
    <oddFooter>&amp;L&amp;F, &amp;T&amp;RS. &amp;P / &amp;N</oddFooter>
  </headerFooter>
  <drawing r:id="rId4"/>
  <legacyDrawing r:id="rId5"/>
  <controls>
    <mc:AlternateContent xmlns:mc="http://schemas.openxmlformats.org/markup-compatibility/2006">
      <mc:Choice Requires="x14">
        <control shapeId="111618" r:id="rId6" name="CheckBox2">
          <controlPr locked="0" defaultSize="0" autoLine="0" r:id="rId7">
            <anchor moveWithCells="1">
              <from>
                <xdr:col>2</xdr:col>
                <xdr:colOff>236220</xdr:colOff>
                <xdr:row>4</xdr:row>
                <xdr:rowOff>106680</xdr:rowOff>
              </from>
              <to>
                <xdr:col>2</xdr:col>
                <xdr:colOff>403860</xdr:colOff>
                <xdr:row>4</xdr:row>
                <xdr:rowOff>297180</xdr:rowOff>
              </to>
            </anchor>
          </controlPr>
        </control>
      </mc:Choice>
      <mc:Fallback>
        <control shapeId="111618" r:id="rId6" name="CheckBox2"/>
      </mc:Fallback>
    </mc:AlternateContent>
    <mc:AlternateContent xmlns:mc="http://schemas.openxmlformats.org/markup-compatibility/2006">
      <mc:Choice Requires="x14">
        <control shapeId="111617" r:id="rId8" name="CheckBox1">
          <controlPr locked="0" defaultSize="0" autoLine="0" r:id="rId9">
            <anchor moveWithCells="1">
              <from>
                <xdr:col>11</xdr:col>
                <xdr:colOff>304800</xdr:colOff>
                <xdr:row>14</xdr:row>
                <xdr:rowOff>45720</xdr:rowOff>
              </from>
              <to>
                <xdr:col>11</xdr:col>
                <xdr:colOff>464820</xdr:colOff>
                <xdr:row>14</xdr:row>
                <xdr:rowOff>198120</xdr:rowOff>
              </to>
            </anchor>
          </controlPr>
        </control>
      </mc:Choice>
      <mc:Fallback>
        <control shapeId="111617" r:id="rId8" name="CheckBox1"/>
      </mc:Fallback>
    </mc:AlternateContent>
  </controls>
  <extLst>
    <ext xmlns:x14="http://schemas.microsoft.com/office/spreadsheetml/2009/9/main" uri="{CCE6A557-97BC-4b89-ADB6-D9C93CAAB3DF}">
      <x14:dataValidations xmlns:xm="http://schemas.microsoft.com/office/excel/2006/main" count="13">
        <x14:dataValidation type="list" allowBlank="1" showInputMessage="1" showErrorMessage="1" xr:uid="{50D95A0B-A902-4C24-8881-3EFC7364867E}">
          <x14:formula1>
            <xm:f>Dropdown!$M$7:$M$11</xm:f>
          </x14:formula1>
          <xm:sqref>E45:G45</xm:sqref>
        </x14:dataValidation>
        <x14:dataValidation type="list" allowBlank="1" showInputMessage="1" showErrorMessage="1" xr:uid="{12D50294-11E9-4AC5-9B79-2D2552C581D3}">
          <x14:formula1>
            <xm:f>Dropdown!$A$7:$A$9</xm:f>
          </x14:formula1>
          <xm:sqref>E42:G42</xm:sqref>
        </x14:dataValidation>
        <x14:dataValidation type="list" allowBlank="1" showInputMessage="1" showErrorMessage="1" xr:uid="{A4F6A6EB-3355-4B11-B78D-D6DA94AB6E36}">
          <x14:formula1>
            <xm:f>Dropdown!$G$7:$G$11</xm:f>
          </x14:formula1>
          <xm:sqref>E20:G20</xm:sqref>
        </x14:dataValidation>
        <x14:dataValidation type="list" allowBlank="1" showInputMessage="1" showErrorMessage="1" xr:uid="{ACD0C650-537F-47B6-AF01-596BC85E772C}">
          <x14:formula1>
            <xm:f>Dropdown!$P$7:$P$10</xm:f>
          </x14:formula1>
          <xm:sqref>E77:K77</xm:sqref>
        </x14:dataValidation>
        <x14:dataValidation type="list" allowBlank="1" showInputMessage="1" showErrorMessage="1" xr:uid="{912B7588-ED66-412D-A519-199312511BEC}">
          <x14:formula1>
            <xm:f>Dropdown!$AP$7:$AP$9</xm:f>
          </x14:formula1>
          <xm:sqref>V84:V86 V33 V54:V55 V36:V37 V25 V27:V30 V97 V99 V101:V102</xm:sqref>
        </x14:dataValidation>
        <x14:dataValidation type="list" allowBlank="1" showInputMessage="1" showErrorMessage="1" xr:uid="{46C11633-36D4-4404-99B1-CD34BCEF210F}">
          <x14:formula1>
            <xm:f>OFFSET(Dropdown!$G$7:$I$11,0,'Allg. Informationen'!$B$4-1,5,1)</xm:f>
          </x14:formula1>
          <xm:sqref>D20</xm:sqref>
        </x14:dataValidation>
        <x14:dataValidation type="list" allowBlank="1" showInputMessage="1" showErrorMessage="1" xr:uid="{81BB49BC-7FE1-42D8-92D1-13617E38AE89}">
          <x14:formula1>
            <xm:f>OFFSET(Dropdown!$A$7:$C$9,0,'Allg. Informationen'!$B$4-1,3,1)</xm:f>
          </x14:formula1>
          <xm:sqref>D42</xm:sqref>
        </x14:dataValidation>
        <x14:dataValidation type="list" allowBlank="1" showInputMessage="1" showErrorMessage="1" xr:uid="{B6FF1398-8744-4FCC-BFED-D2BA830D8AF7}">
          <x14:formula1>
            <xm:f>OFFSET(Dropdown!$M$7:$O$11,0,'Allg. Informationen'!$B$4-1,5,1)</xm:f>
          </x14:formula1>
          <xm:sqref>D45</xm:sqref>
        </x14:dataValidation>
        <x14:dataValidation type="list" allowBlank="1" showInputMessage="1" showErrorMessage="1" xr:uid="{1A91E8CE-F877-48AB-A7F3-36D15EC60439}">
          <x14:formula1>
            <xm:f>OFFSET(Dropdown!$D$7:$F$8,0,'Allg. Informationen'!$B$4-1,2,1)</xm:f>
          </x14:formula1>
          <xm:sqref>H50:Q50 H56:Q56</xm:sqref>
        </x14:dataValidation>
        <x14:dataValidation type="list" allowBlank="1" showInputMessage="1" showErrorMessage="1" xr:uid="{340C8EB1-12A6-4871-B98C-071D273C88B9}">
          <x14:formula1>
            <xm:f>OFFSET(Dropdown!$P$7:$R$10,0,'Allg. Informationen'!$B$4-1,4,1)</xm:f>
          </x14:formula1>
          <xm:sqref>D77</xm:sqref>
        </x14:dataValidation>
        <x14:dataValidation type="list" allowBlank="1" showInputMessage="1" showErrorMessage="1" xr:uid="{767C0A85-6693-4515-B885-3BD3764741E4}">
          <x14:formula1>
            <xm:f>OFFSET(Dropdown!$AP$7:$AR$19,0,'Allg. Informationen'!$B$4-1,3,1)</xm:f>
          </x14:formula1>
          <xm:sqref>V13:V15 V18:V24 V26 V31:V32 V34:V35 V38:V45 V48:V53 V56:V59 V100 V77:V83 V87 V90:V96 V98 V62:V74</xm:sqref>
        </x14:dataValidation>
        <x14:dataValidation type="list" allowBlank="1" showInputMessage="1" showErrorMessage="1" xr:uid="{7AAE66BF-C032-4380-815E-BBEB7EE968DE}">
          <x14:formula1>
            <xm:f>OFFSET(Dropdown!$AS$7:$AU$19,0,'Allg. Informationen'!$B$4-1,4,1)</xm:f>
          </x14:formula1>
          <xm:sqref>X18:X24 X26 X31:X32 X34:X35 X38:X45 X48:X53 X56:X59 X100 X77:X83 X87 X90:X96 X98 X62:X74</xm:sqref>
        </x14:dataValidation>
        <x14:dataValidation type="list" allowBlank="1" showInputMessage="1" showErrorMessage="1" xr:uid="{4C6AACD2-F12B-4FA5-A40E-B308F8BB0F2D}">
          <x14:formula1>
            <xm:f>Dropdown!$AI$6:$AI$136</xm:f>
          </x14:formula1>
          <xm:sqref>B14</xm:sqref>
        </x14:dataValidation>
      </x14:dataValidations>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0592D8-83D3-4933-801C-9C182BD36C71}">
  <sheetPr codeName="Tabelle19">
    <tabColor theme="7" tint="0.39997558519241921"/>
    <pageSetUpPr fitToPage="1"/>
  </sheetPr>
  <dimension ref="A1:AC131"/>
  <sheetViews>
    <sheetView workbookViewId="0">
      <selection activeCell="C5" sqref="C5"/>
    </sheetView>
  </sheetViews>
  <sheetFormatPr baseColWidth="10" defaultColWidth="11.44140625" defaultRowHeight="13.2" outlineLevelCol="1" x14ac:dyDescent="0.25"/>
  <cols>
    <col min="1" max="1" width="11" style="466" customWidth="1"/>
    <col min="2" max="2" width="40.5546875" style="31" customWidth="1"/>
    <col min="3" max="3" width="10.5546875" style="31" customWidth="1"/>
    <col min="4" max="4" width="18.5546875" style="31" customWidth="1"/>
    <col min="5" max="7" width="18.5546875" style="31" hidden="1" customWidth="1"/>
    <col min="8" max="9" width="13.109375" style="31" customWidth="1"/>
    <col min="10" max="10" width="13.33203125" style="466" customWidth="1"/>
    <col min="11" max="11" width="13.5546875" style="466" customWidth="1"/>
    <col min="12" max="14" width="11.88671875" style="466" customWidth="1"/>
    <col min="15" max="15" width="13" style="466" customWidth="1"/>
    <col min="16" max="17" width="11.88671875" style="466" customWidth="1"/>
    <col min="18" max="18" width="12.5546875" style="466" customWidth="1"/>
    <col min="19" max="19" width="14.88671875" style="466" customWidth="1"/>
    <col min="20" max="20" width="11.5546875" style="466" customWidth="1"/>
    <col min="21" max="21" width="16.44140625" style="466" customWidth="1"/>
    <col min="22" max="22" width="16.44140625" style="531" hidden="1" customWidth="1" outlineLevel="1"/>
    <col min="23" max="23" width="16.44140625" style="466" hidden="1" customWidth="1" outlineLevel="1"/>
    <col min="24" max="24" width="11.44140625" style="466" hidden="1" customWidth="1" outlineLevel="1"/>
    <col min="25" max="25" width="23.5546875" style="466" hidden="1" customWidth="1" outlineLevel="1"/>
    <col min="26" max="26" width="5.5546875" style="466" customWidth="1" collapsed="1"/>
    <col min="27" max="27" width="8.5546875" style="466" hidden="1" customWidth="1"/>
    <col min="28" max="16384" width="11.44140625" style="466"/>
  </cols>
  <sheetData>
    <row r="1" spans="1:29" ht="21" x14ac:dyDescent="0.4">
      <c r="A1" s="490" t="str">
        <f>VLOOKUP(D13,Dropdown!$AI$6:$AI$136,1,FALSE)</f>
        <v>Bitte auswählen, Prière de sélectionner, Prego selezionare</v>
      </c>
      <c r="B1" s="48"/>
      <c r="C1" s="488"/>
      <c r="D1" s="489"/>
      <c r="E1" s="48"/>
      <c r="F1" s="48"/>
      <c r="G1" s="48"/>
      <c r="H1" s="48"/>
      <c r="I1" s="48"/>
      <c r="J1" s="59"/>
      <c r="K1" s="59"/>
      <c r="L1" s="59"/>
      <c r="M1" s="59"/>
      <c r="N1" s="59"/>
      <c r="O1" s="59"/>
      <c r="P1" s="59"/>
      <c r="Q1" s="59"/>
      <c r="R1" s="59"/>
      <c r="S1" s="59"/>
      <c r="T1" s="59"/>
      <c r="U1" s="59"/>
      <c r="V1" s="59"/>
      <c r="W1" s="59"/>
      <c r="X1" s="59"/>
      <c r="Y1" s="59"/>
    </row>
    <row r="2" spans="1:29" s="531" customFormat="1" ht="15.6" x14ac:dyDescent="0.3">
      <c r="A2" s="530" t="str">
        <f ca="1">IF(D17="",IF(D13=Dropdown!$AI$6,CONCATENATE(OFFSET(Sprachen!A369,0,'Allg. Informationen'!$B$4-1,1,1),_xlfn.SHEET()-9),VLOOKUP($D$13,Dropdown!$AI$6:$AJ$136,2,FALSE)),D17)</f>
        <v>KW10</v>
      </c>
      <c r="B2" s="177" t="str">
        <f ca="1">CONCATENATE(Gesuchsteller!$A$4,": ",Gesuchsteller!$B$4)</f>
        <v>Gesuchsnummer: MP.24.xxx</v>
      </c>
      <c r="C2" s="10"/>
      <c r="E2" s="47"/>
      <c r="F2" s="47"/>
      <c r="G2" s="47"/>
      <c r="H2" s="120"/>
      <c r="J2" s="120"/>
      <c r="K2" s="120"/>
      <c r="L2" s="120"/>
      <c r="M2" s="120"/>
      <c r="N2" s="120"/>
      <c r="O2" s="120"/>
      <c r="P2" s="120"/>
      <c r="Q2" s="47"/>
      <c r="R2" s="120"/>
      <c r="U2" s="532"/>
      <c r="V2" s="532"/>
      <c r="W2" s="532"/>
    </row>
    <row r="3" spans="1:29" s="531" customFormat="1" ht="15.6" x14ac:dyDescent="0.3">
      <c r="A3" s="530"/>
      <c r="B3" s="10"/>
      <c r="C3" s="10"/>
      <c r="E3" s="47"/>
      <c r="F3" s="47"/>
      <c r="G3" s="47"/>
      <c r="H3" s="120"/>
      <c r="I3" s="630"/>
      <c r="J3" s="120"/>
      <c r="K3" s="120"/>
      <c r="L3" s="120"/>
      <c r="M3" s="120"/>
      <c r="N3" s="120"/>
      <c r="O3" s="120"/>
      <c r="P3" s="120"/>
      <c r="Q3" s="47"/>
      <c r="R3" s="120"/>
      <c r="U3" s="532"/>
      <c r="V3" s="532"/>
      <c r="W3" s="532"/>
    </row>
    <row r="4" spans="1:29" s="531" customFormat="1" ht="17.399999999999999" x14ac:dyDescent="0.3">
      <c r="A4" s="133" t="str">
        <f ca="1">OFFSET(Sprachen!A351,0,'Allg. Informationen'!$B$4-1,1,1)</f>
        <v>i. Vollmacht und Auskunftsberechtigung</v>
      </c>
      <c r="C4" s="131"/>
      <c r="E4" s="347"/>
      <c r="F4" s="398"/>
      <c r="G4" s="348"/>
    </row>
    <row r="5" spans="1:29" s="531" customFormat="1" ht="30.75" customHeight="1" x14ac:dyDescent="0.25">
      <c r="B5" s="655" t="str">
        <f ca="1">OFFSET(Sprachen!A352,0,'Allg. Informationen'!$B$4-1,1,1)</f>
        <v>Gesuchsteller ist Kraftwerksbevollmächtigter</v>
      </c>
      <c r="C5" s="601"/>
      <c r="D5" s="533" t="s">
        <v>1706</v>
      </c>
      <c r="H5" s="886" t="str">
        <f ca="1">OFFSET(Sprachen!A356,0,'Allg. Informationen'!$B$4-1,1,1)</f>
        <v>Falls Gesuchsteller nicht kraftwerksbevollmächtigt ist, aber am Kraftwerk beteiligt ist, bitte Kästchen in Zelle C5 nicht ankreuzen. Die kraftwerkspezifischen Daten werden automatisch vom Kraftwerksbevollmächtigten während der Gesuchsprüfung übernommen</v>
      </c>
      <c r="I5" s="886"/>
      <c r="J5" s="886"/>
      <c r="K5" s="886"/>
      <c r="L5" s="886"/>
      <c r="M5" s="886"/>
      <c r="N5" s="886"/>
      <c r="O5" s="886"/>
      <c r="P5" s="886"/>
      <c r="Q5" s="886"/>
      <c r="R5" s="886"/>
      <c r="S5" s="886"/>
      <c r="T5" s="886"/>
      <c r="U5" s="886"/>
    </row>
    <row r="6" spans="1:29" s="531" customFormat="1" ht="18" customHeight="1" x14ac:dyDescent="0.25">
      <c r="B6" s="806" t="str">
        <f ca="1">OFFSET(Sprachen!A353,0,'Allg. Informationen'!$B$4-1,1,1)</f>
        <v>Auskunftsberechtigte Person zu diesem KW</v>
      </c>
      <c r="C6" s="806"/>
      <c r="D6" s="888" t="str">
        <f ca="1">OFFSET(Sprachen!A357,0,'Allg. Informationen'!$B$4-1,1,1)</f>
        <v>Name</v>
      </c>
      <c r="H6" s="887"/>
      <c r="I6" s="887"/>
      <c r="J6" s="887"/>
      <c r="K6" s="889" t="str">
        <f ca="1">OFFSET(Sprachen!A358,0,'Allg. Informationen'!$B$4-1,1,1)</f>
        <v>Organisation</v>
      </c>
      <c r="L6" s="887"/>
      <c r="M6" s="887"/>
      <c r="N6" s="887"/>
      <c r="O6" s="889" t="str">
        <f ca="1">OFFSET(Sprachen!A359,0,'Allg. Informationen'!$B$4-1,1,1)</f>
        <v>Email</v>
      </c>
      <c r="P6" s="887"/>
      <c r="Q6" s="887"/>
      <c r="R6" s="887"/>
      <c r="S6" s="890" t="str">
        <f ca="1">OFFSET(Sprachen!A360,0,'Allg. Informationen'!$B$4-1,1,1)</f>
        <v>Telefon</v>
      </c>
      <c r="T6" s="887"/>
      <c r="U6" s="887"/>
    </row>
    <row r="7" spans="1:29" s="531" customFormat="1" ht="17.25" customHeight="1" x14ac:dyDescent="0.25">
      <c r="B7" s="899" t="str">
        <f ca="1">OFFSET(Sprachen!A354,0,'Allg. Informationen'!$B$4-1,1,1)</f>
        <v>Stellvertretend auskunftsberechtigte Person</v>
      </c>
      <c r="C7" s="899"/>
      <c r="D7" s="888"/>
      <c r="H7" s="887"/>
      <c r="I7" s="887"/>
      <c r="J7" s="887"/>
      <c r="K7" s="889"/>
      <c r="L7" s="887"/>
      <c r="M7" s="887"/>
      <c r="N7" s="887"/>
      <c r="O7" s="889"/>
      <c r="P7" s="887"/>
      <c r="Q7" s="887"/>
      <c r="R7" s="887"/>
      <c r="S7" s="890"/>
      <c r="T7" s="887"/>
      <c r="U7" s="887"/>
      <c r="V7" s="429"/>
      <c r="W7" s="398"/>
      <c r="X7" s="398"/>
      <c r="Y7" s="429"/>
      <c r="Z7" s="429"/>
      <c r="AA7" s="429"/>
      <c r="AC7" s="132"/>
    </row>
    <row r="8" spans="1:29" s="531" customFormat="1" ht="39" hidden="1" customHeight="1" x14ac:dyDescent="0.25">
      <c r="B8" s="864" t="str">
        <f ca="1">OFFSET(Sprachen!A355,0,'Allg. Informationen'!$B$4-1,1,1)</f>
        <v>Zur Prüfung des Gesuchs kann das BFE die Daten und Angaben des Kraftwerksbevollmächtigten übernehmen von:</v>
      </c>
      <c r="C8" s="865"/>
      <c r="D8" s="675" t="str">
        <f ca="1">OFFSET(Sprachen!A361,0,'Allg. Informationen'!$B$4-1,1,1)</f>
        <v>Gesuchsnummer</v>
      </c>
      <c r="E8" s="534"/>
      <c r="F8" s="534"/>
      <c r="G8" s="534"/>
      <c r="H8" s="900"/>
      <c r="I8" s="900"/>
      <c r="J8" s="900"/>
      <c r="K8" s="675" t="str">
        <f ca="1">OFFSET(Sprachen!A362,0,'Allg. Informationen'!$B$4-1,1,1)</f>
        <v>Datum</v>
      </c>
      <c r="L8" s="900"/>
      <c r="M8" s="900"/>
      <c r="N8" s="900"/>
    </row>
    <row r="9" spans="1:29" s="531" customFormat="1" x14ac:dyDescent="0.25"/>
    <row r="10" spans="1:29" ht="17.399999999999999" x14ac:dyDescent="0.25">
      <c r="A10" s="133" t="str">
        <f ca="1">OFFSET(Sprachen!A363,0,'Allg. Informationen'!$B$4-1,1,1)</f>
        <v>A. Angaben zu Kraftwerksanlage und Zentralen</v>
      </c>
      <c r="D10" s="430"/>
      <c r="E10" s="430"/>
      <c r="F10" s="430"/>
      <c r="G10" s="430"/>
      <c r="H10" s="431"/>
      <c r="I10" s="26"/>
      <c r="J10" s="531"/>
      <c r="K10" s="531"/>
      <c r="L10" s="531"/>
      <c r="M10" s="398"/>
      <c r="N10" s="398"/>
      <c r="O10" s="398"/>
      <c r="P10" s="398"/>
      <c r="Q10" s="398"/>
      <c r="R10" s="398"/>
      <c r="S10" s="398"/>
      <c r="T10" s="398"/>
      <c r="U10" s="398"/>
      <c r="V10" s="398"/>
      <c r="W10" s="398"/>
      <c r="X10" s="398"/>
      <c r="Y10" s="429"/>
      <c r="Z10" s="429"/>
      <c r="AA10" s="429"/>
      <c r="AB10" s="531"/>
      <c r="AC10" s="132"/>
    </row>
    <row r="11" spans="1:29" ht="15.6" x14ac:dyDescent="0.3">
      <c r="A11" s="386"/>
      <c r="B11" s="386"/>
      <c r="C11" s="386"/>
      <c r="D11" s="386"/>
      <c r="E11" s="386"/>
      <c r="F11" s="386"/>
      <c r="G11" s="386"/>
      <c r="H11" s="386"/>
      <c r="I11" s="386"/>
      <c r="J11" s="386"/>
      <c r="K11" s="386"/>
      <c r="L11" s="386"/>
      <c r="M11" s="386"/>
      <c r="N11" s="386"/>
      <c r="O11" s="386"/>
      <c r="P11" s="386"/>
      <c r="Q11" s="386"/>
      <c r="R11" s="386"/>
      <c r="S11" s="386"/>
      <c r="T11" s="386"/>
      <c r="U11" s="386"/>
      <c r="V11" s="386"/>
      <c r="W11" s="386"/>
      <c r="X11" s="386"/>
      <c r="Y11" s="386"/>
    </row>
    <row r="12" spans="1:29" ht="26.4" x14ac:dyDescent="0.25">
      <c r="A12" s="134" t="str">
        <f ca="1">OFFSET(Sprachen!A364,0,'Allg. Informationen'!$B$4-1,1,1)</f>
        <v>Ziffer</v>
      </c>
      <c r="B12" s="875" t="str">
        <f ca="1">OFFSET(Sprachen!A365,0,'Allg. Informationen'!$B$4-1,1,1)</f>
        <v>A1. Angaben zur Kraftwerksanlage</v>
      </c>
      <c r="C12" s="876"/>
      <c r="D12" s="877"/>
      <c r="E12" s="901" t="s">
        <v>428</v>
      </c>
      <c r="F12" s="902"/>
      <c r="G12" s="903"/>
      <c r="H12" s="838" t="str">
        <f ca="1">OFFSET(Sprachen!A366,0,'Allg. Informationen'!$B$4-1,1,1)</f>
        <v>Anmerkungen BFE</v>
      </c>
      <c r="I12" s="839"/>
      <c r="J12" s="839"/>
      <c r="K12" s="839"/>
      <c r="L12" s="840"/>
      <c r="M12" s="836" t="str">
        <f ca="1">OFFSET(Sprachen!A367,0,'Allg. Informationen'!$B$4-1,1,1)</f>
        <v>Bemerkungen Gesuchsteller</v>
      </c>
      <c r="N12" s="836"/>
      <c r="O12" s="836"/>
      <c r="P12" s="836"/>
      <c r="Q12" s="836"/>
      <c r="R12" s="836"/>
      <c r="S12" s="836"/>
      <c r="T12" s="836"/>
      <c r="U12" s="836"/>
      <c r="V12" s="450" t="str">
        <f ca="1">OFFSET(Sprachen!A506,0,'Allg. Informationen'!$B$4-1,1,1)</f>
        <v>Prüfung auf Plausibilität</v>
      </c>
      <c r="W12" s="135" t="str">
        <f ca="1">OFFSET(Sprachen!A507,0,'Allg. Informationen'!$B$4-1,1,1)</f>
        <v>Bemerkungen Plausibilität</v>
      </c>
      <c r="X12" s="450" t="str">
        <f ca="1">OFFSET(Sprachen!A508,0,'Allg. Informationen'!$B$4-1,1,1)</f>
        <v>Materielle Prüfung</v>
      </c>
      <c r="Y12" s="135" t="str">
        <f ca="1">OFFSET(Sprachen!A509,0,'Allg. Informationen'!$B$4-1,1,1)</f>
        <v>Bemerkungen Materielle Prüfung</v>
      </c>
    </row>
    <row r="13" spans="1:29" ht="21" x14ac:dyDescent="0.25">
      <c r="A13" s="781" t="str">
        <f ca="1">CONCATENATE($A$2," / ",AA14)</f>
        <v>KW10 / 1</v>
      </c>
      <c r="B13" s="145" t="str">
        <f ca="1">OFFSET(Sprachen!A368,0,'Allg. Informationen'!$B$4-1,1,1)</f>
        <v>Name Kraftwerksanlage:</v>
      </c>
      <c r="C13" s="719"/>
      <c r="D13" s="785" t="str">
        <f>B14</f>
        <v>Bitte auswählen, Prière de sélectionner, Prego selezionare</v>
      </c>
      <c r="E13" s="695"/>
      <c r="F13" s="695"/>
      <c r="G13" s="695"/>
      <c r="H13" s="788" t="str">
        <f ca="1">OFFSET(Sprachen!A472,0,'Allg. Informationen'!$B$4-1,1,1)</f>
        <v>Bitte zuerst die Energieproduktion im Blatt E_prod_Eingabe für dieses Kraftwerk eingeben! Falls Gesuchsteller nicht kraftwerksbevollmächtigt ist, so werden die Daten während der Gesuchsprüfung automatisch vom Kraftwerksbevollmächtigten übernommen. Der Gesuchsteller braucht nur die reduzierten Felder auszufüllen. Dabei sind Kennzahlen mit Ziffern endend auf -G vom Kraftwerksbevollmächtigten zu übernehmen. Massgebend für die MP ist die Bruttoleistung, wobei in der Liste Kraftwerke ab 10 MW installierter Leistung erscheinen können.</v>
      </c>
      <c r="I13" s="789"/>
      <c r="J13" s="789"/>
      <c r="K13" s="789"/>
      <c r="L13" s="790"/>
      <c r="M13" s="793"/>
      <c r="N13" s="794"/>
      <c r="O13" s="794"/>
      <c r="P13" s="794"/>
      <c r="Q13" s="794"/>
      <c r="R13" s="794"/>
      <c r="S13" s="794"/>
      <c r="T13" s="794"/>
      <c r="U13" s="795"/>
      <c r="V13" s="802"/>
      <c r="W13" s="769"/>
      <c r="X13" s="721" t="s">
        <v>185</v>
      </c>
      <c r="Y13" s="769"/>
    </row>
    <row r="14" spans="1:29" ht="117" customHeight="1" x14ac:dyDescent="0.25">
      <c r="A14" s="782"/>
      <c r="B14" s="631" t="s">
        <v>1000</v>
      </c>
      <c r="C14" s="784"/>
      <c r="D14" s="786"/>
      <c r="E14" s="696" t="s">
        <v>1758</v>
      </c>
      <c r="F14" s="696" t="s">
        <v>438</v>
      </c>
      <c r="G14" s="696" t="s">
        <v>429</v>
      </c>
      <c r="H14" s="791"/>
      <c r="I14" s="755"/>
      <c r="J14" s="755"/>
      <c r="K14" s="755"/>
      <c r="L14" s="792"/>
      <c r="M14" s="796"/>
      <c r="N14" s="797"/>
      <c r="O14" s="797"/>
      <c r="P14" s="797"/>
      <c r="Q14" s="797"/>
      <c r="R14" s="797"/>
      <c r="S14" s="797"/>
      <c r="T14" s="797"/>
      <c r="U14" s="798"/>
      <c r="V14" s="803"/>
      <c r="W14" s="821"/>
      <c r="X14" s="823"/>
      <c r="Y14" s="821"/>
      <c r="AA14" s="466">
        <v>1</v>
      </c>
    </row>
    <row r="15" spans="1:29" ht="21.75" customHeight="1" x14ac:dyDescent="0.25">
      <c r="A15" s="783"/>
      <c r="B15" s="456"/>
      <c r="C15" s="720"/>
      <c r="D15" s="787"/>
      <c r="E15" s="696"/>
      <c r="F15" s="696"/>
      <c r="G15" s="696"/>
      <c r="H15" s="826" t="str">
        <f ca="1">OFFSET(Sprachen!A473,0,'Allg. Informationen'!$B$4-1,1,1)</f>
        <v>Falls KW in Liste nicht vorhanden, bitte ankreuzen:</v>
      </c>
      <c r="I15" s="827"/>
      <c r="J15" s="827"/>
      <c r="K15" s="827"/>
      <c r="L15" s="536"/>
      <c r="M15" s="799"/>
      <c r="N15" s="800"/>
      <c r="O15" s="800"/>
      <c r="P15" s="800"/>
      <c r="Q15" s="800"/>
      <c r="R15" s="800"/>
      <c r="S15" s="800"/>
      <c r="T15" s="800"/>
      <c r="U15" s="801"/>
      <c r="V15" s="804"/>
      <c r="W15" s="822"/>
      <c r="X15" s="722"/>
      <c r="Y15" s="822"/>
    </row>
    <row r="16" spans="1:29" ht="38.1" hidden="1" customHeight="1" x14ac:dyDescent="0.25">
      <c r="A16" s="680" t="str">
        <f ca="1">CONCATENATE($A$2," / ",AA16)</f>
        <v>KW10 / 1-G1</v>
      </c>
      <c r="B16" s="833" t="str">
        <f ca="1">OFFSET(Sprachen!A370,0,'Allg. Informationen'!$B$4-1,1,1)</f>
        <v>Kraftwerkname (Angabe Gesuchsteller falls nicht in Liste)</v>
      </c>
      <c r="C16" s="833"/>
      <c r="D16" s="650"/>
      <c r="E16" s="535"/>
      <c r="F16" s="535"/>
      <c r="G16" s="535"/>
      <c r="H16" s="845" t="str">
        <f ca="1">OFFSET(Sprachen!A474,0,'Allg. Informationen'!$B$4-1,1,1)</f>
        <v>Bitte nur eintragen, falls Kraftwerk nicht in Liste</v>
      </c>
      <c r="I16" s="845"/>
      <c r="J16" s="845"/>
      <c r="K16" s="845"/>
      <c r="L16" s="846"/>
      <c r="M16" s="849"/>
      <c r="N16" s="849"/>
      <c r="O16" s="849"/>
      <c r="P16" s="849"/>
      <c r="Q16" s="849"/>
      <c r="R16" s="849"/>
      <c r="S16" s="849"/>
      <c r="T16" s="849"/>
      <c r="U16" s="850"/>
      <c r="V16" s="672"/>
      <c r="W16" s="671"/>
      <c r="X16" s="672"/>
      <c r="Y16" s="538"/>
      <c r="AA16" s="422" t="s">
        <v>537</v>
      </c>
    </row>
    <row r="17" spans="1:27" ht="44.1" hidden="1" customHeight="1" x14ac:dyDescent="0.25">
      <c r="A17" s="539" t="str">
        <f ca="1">CONCATENATE($A$2," / ",AA17)</f>
        <v>KW10 / 1-G2</v>
      </c>
      <c r="B17" s="833" t="str">
        <f ca="1">OFFSET(Sprachen!A371,0,'Allg. Informationen'!$B$4-1,1,1)</f>
        <v>Kürzelvorschlag  (Angabe Gesuchsteller falls nicht in Liste)</v>
      </c>
      <c r="C17" s="833"/>
      <c r="D17" s="651"/>
      <c r="E17" s="540"/>
      <c r="F17" s="540"/>
      <c r="G17" s="540"/>
      <c r="H17" s="847" t="str">
        <f ca="1">OFFSET(Sprachen!A475,0,'Allg. Informationen'!$B$4-1,1,1)</f>
        <v>Bitte nur eintragen, falls Kraftwerk nicht in Liste vorhanden. Auswahl nochmals auf "Bitte auswählen" stellen, damit vorgeschlagenes Kürzel übernommen wird.</v>
      </c>
      <c r="I17" s="847"/>
      <c r="J17" s="847"/>
      <c r="K17" s="847"/>
      <c r="L17" s="848"/>
      <c r="M17" s="851"/>
      <c r="N17" s="851"/>
      <c r="O17" s="851"/>
      <c r="P17" s="851"/>
      <c r="Q17" s="851"/>
      <c r="R17" s="851"/>
      <c r="S17" s="851"/>
      <c r="T17" s="851"/>
      <c r="U17" s="852"/>
      <c r="V17" s="541"/>
      <c r="W17" s="297"/>
      <c r="X17" s="541"/>
      <c r="Y17" s="152"/>
      <c r="AA17" s="424" t="s">
        <v>538</v>
      </c>
    </row>
    <row r="18" spans="1:27" x14ac:dyDescent="0.25">
      <c r="A18" s="139" t="str">
        <f t="shared" ref="A18:A45" ca="1" si="0">CONCATENATE($A$2," / ",AA18)</f>
        <v>KW10 / 2</v>
      </c>
      <c r="B18" s="538" t="str">
        <f ca="1">OFFSET(Sprachen!A372,0,'Allg. Informationen'!$B$4-1,1,1)</f>
        <v>Standortgemeinde(n)</v>
      </c>
      <c r="C18" s="159"/>
      <c r="D18" s="542"/>
      <c r="E18" s="543"/>
      <c r="F18" s="543"/>
      <c r="G18" s="543"/>
      <c r="H18" s="908"/>
      <c r="I18" s="908"/>
      <c r="J18" s="908"/>
      <c r="K18" s="908"/>
      <c r="L18" s="908"/>
      <c r="M18" s="807"/>
      <c r="N18" s="807"/>
      <c r="O18" s="807"/>
      <c r="P18" s="807"/>
      <c r="Q18" s="807"/>
      <c r="R18" s="807"/>
      <c r="S18" s="807"/>
      <c r="T18" s="807"/>
      <c r="U18" s="807"/>
      <c r="V18" s="541"/>
      <c r="W18" s="297"/>
      <c r="X18" s="541" t="s">
        <v>185</v>
      </c>
      <c r="Y18" s="152"/>
      <c r="AA18" s="466">
        <f>+AA14+1</f>
        <v>2</v>
      </c>
    </row>
    <row r="19" spans="1:27" x14ac:dyDescent="0.25">
      <c r="A19" s="139" t="str">
        <f t="shared" ca="1" si="0"/>
        <v>KW10 / 3</v>
      </c>
      <c r="B19" s="538" t="str">
        <f ca="1">OFFSET(Sprachen!A373,0,'Allg. Informationen'!$B$4-1,1,1)</f>
        <v>Standortkanton</v>
      </c>
      <c r="C19" s="100"/>
      <c r="D19" s="193"/>
      <c r="E19" s="349"/>
      <c r="F19" s="349"/>
      <c r="G19" s="349"/>
      <c r="H19" s="805"/>
      <c r="I19" s="805"/>
      <c r="J19" s="805"/>
      <c r="K19" s="805"/>
      <c r="L19" s="805"/>
      <c r="M19" s="807"/>
      <c r="N19" s="807"/>
      <c r="O19" s="807"/>
      <c r="P19" s="807"/>
      <c r="Q19" s="807"/>
      <c r="R19" s="807"/>
      <c r="S19" s="807"/>
      <c r="T19" s="807"/>
      <c r="U19" s="807"/>
      <c r="V19" s="541"/>
      <c r="W19" s="297"/>
      <c r="X19" s="541" t="s">
        <v>185</v>
      </c>
      <c r="Y19" s="152"/>
      <c r="AA19" s="466">
        <f t="shared" ref="AA19:AA45" si="1">+AA18+1</f>
        <v>3</v>
      </c>
    </row>
    <row r="20" spans="1:27" ht="46.5" customHeight="1" x14ac:dyDescent="0.25">
      <c r="A20" s="139" t="str">
        <f t="shared" ca="1" si="0"/>
        <v>KW10 / 4</v>
      </c>
      <c r="B20" s="159" t="str">
        <f ca="1">OFFSET(Sprachen!A374,0,'Allg. Informationen'!$B$4-1,1,1)</f>
        <v>Nutzungsrecht</v>
      </c>
      <c r="C20" s="100"/>
      <c r="D20" s="193"/>
      <c r="E20" s="349"/>
      <c r="F20" s="349"/>
      <c r="G20" s="349"/>
      <c r="H20" s="834" t="str">
        <f ca="1">OFFSET(Sprachen!A476,0,'Allg. Informationen'!$B$4-1,1,1)</f>
        <v>Vertrag für Nutzungsrecht dem Gesuch beilegen.
Falls weder Konzession noch ehaftes Recht, bitte im Bemerkungsfeld spezifizieren.</v>
      </c>
      <c r="I20" s="834"/>
      <c r="J20" s="834"/>
      <c r="K20" s="834"/>
      <c r="L20" s="834"/>
      <c r="M20" s="807"/>
      <c r="N20" s="807"/>
      <c r="O20" s="807"/>
      <c r="P20" s="807"/>
      <c r="Q20" s="807"/>
      <c r="R20" s="807"/>
      <c r="S20" s="807"/>
      <c r="T20" s="807"/>
      <c r="U20" s="807"/>
      <c r="V20" s="541"/>
      <c r="W20" s="297"/>
      <c r="X20" s="541" t="s">
        <v>185</v>
      </c>
      <c r="Y20" s="152"/>
      <c r="AA20" s="466">
        <f t="shared" si="1"/>
        <v>4</v>
      </c>
    </row>
    <row r="21" spans="1:27" ht="12.75" customHeight="1" x14ac:dyDescent="0.25">
      <c r="A21" s="139" t="str">
        <f t="shared" ca="1" si="0"/>
        <v>KW10 / 5</v>
      </c>
      <c r="B21" s="538" t="str">
        <f ca="1">OFFSET(Sprachen!A375,0,'Allg. Informationen'!$B$4-1,1,1)</f>
        <v>Datum der Vergabe des Nutzungsrechts</v>
      </c>
      <c r="C21" s="100" t="s">
        <v>46</v>
      </c>
      <c r="D21" s="544"/>
      <c r="E21" s="545"/>
      <c r="F21" s="545"/>
      <c r="G21" s="545"/>
      <c r="H21" s="841" t="str">
        <f ca="1">OFFSET(Sprachen!A477,0,'Allg. Informationen'!$B$4-1,1,1)</f>
        <v>Frühestes Ende bei zentralenspezifischen Unterschieden.</v>
      </c>
      <c r="I21" s="842"/>
      <c r="J21" s="842"/>
      <c r="K21" s="842"/>
      <c r="L21" s="843"/>
      <c r="M21" s="807"/>
      <c r="N21" s="807"/>
      <c r="O21" s="807"/>
      <c r="P21" s="807"/>
      <c r="Q21" s="807"/>
      <c r="R21" s="807"/>
      <c r="S21" s="807"/>
      <c r="T21" s="807"/>
      <c r="U21" s="807"/>
      <c r="V21" s="541"/>
      <c r="W21" s="297"/>
      <c r="X21" s="541" t="s">
        <v>185</v>
      </c>
      <c r="Y21" s="152"/>
      <c r="AA21" s="466">
        <f t="shared" si="1"/>
        <v>5</v>
      </c>
    </row>
    <row r="22" spans="1:27" ht="12.75" customHeight="1" x14ac:dyDescent="0.25">
      <c r="A22" s="139" t="str">
        <f t="shared" ca="1" si="0"/>
        <v>KW10 / 6</v>
      </c>
      <c r="B22" s="538" t="str">
        <f ca="1">OFFSET(Sprachen!A376,0,'Allg. Informationen'!$B$4-1,1,1)</f>
        <v>Ende des Nutzungsrechts</v>
      </c>
      <c r="C22" s="100" t="s">
        <v>46</v>
      </c>
      <c r="D22" s="544"/>
      <c r="E22" s="545"/>
      <c r="F22" s="545"/>
      <c r="G22" s="545"/>
      <c r="H22" s="826"/>
      <c r="I22" s="827"/>
      <c r="J22" s="827"/>
      <c r="K22" s="827"/>
      <c r="L22" s="844"/>
      <c r="M22" s="807"/>
      <c r="N22" s="807"/>
      <c r="O22" s="807"/>
      <c r="P22" s="807"/>
      <c r="Q22" s="807"/>
      <c r="R22" s="807"/>
      <c r="S22" s="807"/>
      <c r="T22" s="807"/>
      <c r="U22" s="807"/>
      <c r="V22" s="541"/>
      <c r="W22" s="297"/>
      <c r="X22" s="541" t="s">
        <v>185</v>
      </c>
      <c r="Y22" s="152" t="s">
        <v>602</v>
      </c>
      <c r="AA22" s="466">
        <f t="shared" si="1"/>
        <v>6</v>
      </c>
    </row>
    <row r="23" spans="1:27" x14ac:dyDescent="0.25">
      <c r="A23" s="139" t="str">
        <f t="shared" ca="1" si="0"/>
        <v>KW10 / 7</v>
      </c>
      <c r="B23" s="538" t="str">
        <f ca="1">OFFSET(Sprachen!A377,0,'Allg. Informationen'!$B$4-1,1,1)</f>
        <v>Anzahl Zentralen</v>
      </c>
      <c r="C23" s="100" t="s">
        <v>47</v>
      </c>
      <c r="D23" s="207"/>
      <c r="E23" s="350"/>
      <c r="F23" s="350"/>
      <c r="G23" s="350"/>
      <c r="H23" s="805"/>
      <c r="I23" s="805"/>
      <c r="J23" s="805"/>
      <c r="K23" s="805"/>
      <c r="L23" s="805"/>
      <c r="M23" s="837"/>
      <c r="N23" s="807"/>
      <c r="O23" s="807"/>
      <c r="P23" s="807"/>
      <c r="Q23" s="807"/>
      <c r="R23" s="807"/>
      <c r="S23" s="807"/>
      <c r="T23" s="807"/>
      <c r="U23" s="807"/>
      <c r="V23" s="541"/>
      <c r="W23" s="297"/>
      <c r="X23" s="541" t="s">
        <v>185</v>
      </c>
      <c r="Y23" s="152"/>
      <c r="AA23" s="466">
        <f t="shared" si="1"/>
        <v>7</v>
      </c>
    </row>
    <row r="24" spans="1:27" x14ac:dyDescent="0.25">
      <c r="A24" s="139" t="str">
        <f t="shared" ca="1" si="0"/>
        <v>KW10 / 8</v>
      </c>
      <c r="B24" s="538" t="str">
        <f ca="1">OFFSET(Sprachen!A378,0,'Allg. Informationen'!$B$4-1,1,1)</f>
        <v>Hoheitsanteil Schweiz</v>
      </c>
      <c r="C24" s="100" t="s">
        <v>4</v>
      </c>
      <c r="D24" s="546"/>
      <c r="E24" s="547"/>
      <c r="F24" s="547"/>
      <c r="G24" s="547"/>
      <c r="H24" s="805"/>
      <c r="I24" s="805"/>
      <c r="J24" s="805"/>
      <c r="K24" s="805"/>
      <c r="L24" s="805"/>
      <c r="M24" s="807"/>
      <c r="N24" s="807"/>
      <c r="O24" s="807"/>
      <c r="P24" s="807"/>
      <c r="Q24" s="807"/>
      <c r="R24" s="807"/>
      <c r="S24" s="807"/>
      <c r="T24" s="807"/>
      <c r="U24" s="807"/>
      <c r="V24" s="541"/>
      <c r="W24" s="297"/>
      <c r="X24" s="541" t="s">
        <v>185</v>
      </c>
      <c r="Y24" s="152"/>
      <c r="AA24" s="466">
        <f t="shared" si="1"/>
        <v>8</v>
      </c>
    </row>
    <row r="25" spans="1:27" x14ac:dyDescent="0.25">
      <c r="A25" s="139" t="str">
        <f t="shared" ca="1" si="0"/>
        <v>KW10 / 9</v>
      </c>
      <c r="B25" s="538" t="str">
        <f ca="1">OFFSET(Sprachen!A379,0,'Allg. Informationen'!$B$4-1,1,1)</f>
        <v>mittlere mechanische Bruttoleistung</v>
      </c>
      <c r="C25" s="100" t="s">
        <v>6</v>
      </c>
      <c r="D25" s="141">
        <f>D51</f>
        <v>0</v>
      </c>
      <c r="E25" s="351"/>
      <c r="F25" s="351"/>
      <c r="G25" s="351"/>
      <c r="H25" s="805"/>
      <c r="I25" s="805"/>
      <c r="J25" s="805"/>
      <c r="K25" s="805"/>
      <c r="L25" s="805"/>
      <c r="M25" s="807"/>
      <c r="N25" s="807"/>
      <c r="O25" s="807"/>
      <c r="P25" s="807"/>
      <c r="Q25" s="807"/>
      <c r="R25" s="807"/>
      <c r="S25" s="807"/>
      <c r="T25" s="807"/>
      <c r="U25" s="807"/>
      <c r="V25" s="548"/>
      <c r="W25" s="300"/>
      <c r="X25" s="548"/>
      <c r="Y25" s="548"/>
      <c r="AA25" s="466">
        <f t="shared" si="1"/>
        <v>9</v>
      </c>
    </row>
    <row r="26" spans="1:27" ht="33.75" customHeight="1" x14ac:dyDescent="0.25">
      <c r="A26" s="139" t="str">
        <f t="shared" ca="1" si="0"/>
        <v>KW10 / 10</v>
      </c>
      <c r="B26" s="159" t="str">
        <f ca="1">OFFSET(Sprachen!A380,0,'Allg. Informationen'!$B$4-1,1,1)</f>
        <v>Kantonales Wasserzinsregime</v>
      </c>
      <c r="C26" s="156" t="s">
        <v>370</v>
      </c>
      <c r="D26" s="549"/>
      <c r="E26" s="550"/>
      <c r="F26" s="550"/>
      <c r="G26" s="550"/>
      <c r="H26" s="834" t="str">
        <f ca="1">OFFSET(Sprachen!A478,0,'Allg. Informationen'!$B$4-1,1,1)</f>
        <v>Wasserzinssatz oder Bemessung aller äquivalenten kantonalen Abgaben angeben.</v>
      </c>
      <c r="I26" s="834"/>
      <c r="J26" s="834"/>
      <c r="K26" s="834"/>
      <c r="L26" s="834"/>
      <c r="M26" s="807"/>
      <c r="N26" s="807"/>
      <c r="O26" s="807"/>
      <c r="P26" s="807"/>
      <c r="Q26" s="807"/>
      <c r="R26" s="807"/>
      <c r="S26" s="807"/>
      <c r="T26" s="807"/>
      <c r="U26" s="807"/>
      <c r="V26" s="541"/>
      <c r="W26" s="297"/>
      <c r="X26" s="541" t="s">
        <v>185</v>
      </c>
      <c r="Y26" s="551" t="s">
        <v>185</v>
      </c>
      <c r="AA26" s="466">
        <f t="shared" si="1"/>
        <v>10</v>
      </c>
    </row>
    <row r="27" spans="1:27" x14ac:dyDescent="0.25">
      <c r="A27" s="139" t="str">
        <f t="shared" ca="1" si="0"/>
        <v>KW10 / 11</v>
      </c>
      <c r="B27" s="538" t="str">
        <f ca="1">OFFSET(Sprachen!A381,0,'Allg. Informationen'!$B$4-1,1,1)</f>
        <v>Installierte Turbinenleistung</v>
      </c>
      <c r="C27" s="100" t="s">
        <v>6</v>
      </c>
      <c r="D27" s="141">
        <f>D52</f>
        <v>0</v>
      </c>
      <c r="E27" s="351"/>
      <c r="F27" s="351"/>
      <c r="G27" s="351"/>
      <c r="H27" s="805"/>
      <c r="I27" s="805"/>
      <c r="J27" s="805"/>
      <c r="K27" s="805"/>
      <c r="L27" s="805"/>
      <c r="M27" s="807"/>
      <c r="N27" s="807"/>
      <c r="O27" s="807"/>
      <c r="P27" s="807"/>
      <c r="Q27" s="807"/>
      <c r="R27" s="807"/>
      <c r="S27" s="807"/>
      <c r="T27" s="807"/>
      <c r="U27" s="807"/>
      <c r="V27" s="548"/>
      <c r="W27" s="300"/>
      <c r="X27" s="548"/>
      <c r="Y27" s="548"/>
      <c r="AA27" s="466">
        <f t="shared" si="1"/>
        <v>11</v>
      </c>
    </row>
    <row r="28" spans="1:27" x14ac:dyDescent="0.25">
      <c r="A28" s="139" t="str">
        <f t="shared" ca="1" si="0"/>
        <v>KW10 / 12</v>
      </c>
      <c r="B28" s="538" t="str">
        <f ca="1">OFFSET(Sprachen!A382,0,'Allg. Informationen'!$B$4-1,1,1)</f>
        <v>Max. mögliche Leistung ab Generator</v>
      </c>
      <c r="C28" s="100" t="s">
        <v>6</v>
      </c>
      <c r="D28" s="141">
        <f>D53</f>
        <v>0</v>
      </c>
      <c r="E28" s="351"/>
      <c r="F28" s="351"/>
      <c r="G28" s="351"/>
      <c r="H28" s="805"/>
      <c r="I28" s="805"/>
      <c r="J28" s="805"/>
      <c r="K28" s="805"/>
      <c r="L28" s="805"/>
      <c r="M28" s="807"/>
      <c r="N28" s="807"/>
      <c r="O28" s="807"/>
      <c r="P28" s="807"/>
      <c r="Q28" s="807"/>
      <c r="R28" s="807"/>
      <c r="S28" s="807"/>
      <c r="T28" s="807"/>
      <c r="U28" s="807"/>
      <c r="V28" s="548"/>
      <c r="W28" s="300"/>
      <c r="X28" s="548"/>
      <c r="Y28" s="548"/>
      <c r="AA28" s="466">
        <f t="shared" si="1"/>
        <v>12</v>
      </c>
    </row>
    <row r="29" spans="1:27" hidden="1" x14ac:dyDescent="0.25">
      <c r="A29" s="139" t="str">
        <f t="shared" ca="1" si="0"/>
        <v>KW10 / 12-G</v>
      </c>
      <c r="B29" s="538" t="str">
        <f ca="1">OFFSET(Sprachen!A383,0,'Allg. Informationen'!$B$4-1,1,1)</f>
        <v>Max. mögliche Leistung ab Generator</v>
      </c>
      <c r="C29" s="100" t="s">
        <v>6</v>
      </c>
      <c r="D29" s="439"/>
      <c r="E29" s="351"/>
      <c r="F29" s="351"/>
      <c r="G29" s="351"/>
      <c r="H29" s="805"/>
      <c r="I29" s="805"/>
      <c r="J29" s="805"/>
      <c r="K29" s="805"/>
      <c r="L29" s="805"/>
      <c r="M29" s="807"/>
      <c r="N29" s="807"/>
      <c r="O29" s="807"/>
      <c r="P29" s="807"/>
      <c r="Q29" s="807"/>
      <c r="R29" s="807"/>
      <c r="S29" s="807"/>
      <c r="T29" s="807"/>
      <c r="U29" s="807"/>
      <c r="V29" s="548"/>
      <c r="W29" s="300"/>
      <c r="X29" s="548"/>
      <c r="Y29" s="548"/>
      <c r="AA29" s="424" t="s">
        <v>546</v>
      </c>
    </row>
    <row r="30" spans="1:27" x14ac:dyDescent="0.25">
      <c r="A30" s="139" t="str">
        <f t="shared" ca="1" si="0"/>
        <v>KW10 / 13</v>
      </c>
      <c r="B30" s="538" t="str">
        <f ca="1">OFFSET(Sprachen!A384,0,'Allg. Informationen'!$B$4-1,1,1)</f>
        <v>Bruttoproduktion Jahr 2023</v>
      </c>
      <c r="C30" s="100" t="s">
        <v>8</v>
      </c>
      <c r="D30" s="142">
        <f>D31+D32+D33</f>
        <v>0</v>
      </c>
      <c r="E30" s="352"/>
      <c r="F30" s="352"/>
      <c r="G30" s="352"/>
      <c r="H30" s="805"/>
      <c r="I30" s="805"/>
      <c r="J30" s="805"/>
      <c r="K30" s="805"/>
      <c r="L30" s="805"/>
      <c r="M30" s="807"/>
      <c r="N30" s="807"/>
      <c r="O30" s="807"/>
      <c r="P30" s="807"/>
      <c r="Q30" s="807"/>
      <c r="R30" s="807"/>
      <c r="S30" s="807"/>
      <c r="T30" s="807"/>
      <c r="U30" s="807"/>
      <c r="V30" s="548"/>
      <c r="W30" s="300"/>
      <c r="X30" s="548"/>
      <c r="Y30" s="548"/>
      <c r="AA30" s="466">
        <f>+AA28+1</f>
        <v>13</v>
      </c>
    </row>
    <row r="31" spans="1:27" ht="27.6" customHeight="1" x14ac:dyDescent="0.25">
      <c r="A31" s="139" t="str">
        <f t="shared" ca="1" si="0"/>
        <v>KW10 / 14</v>
      </c>
      <c r="B31" s="448" t="str">
        <f ca="1">OFFSET(Sprachen!A385,0,'Allg. Informationen'!$B$4-1,1,1)</f>
        <v>Eigenbedarf Strom (exkl. Pumpenergie)</v>
      </c>
      <c r="C31" s="100" t="s">
        <v>8</v>
      </c>
      <c r="D31" s="552"/>
      <c r="E31" s="553"/>
      <c r="F31" s="553"/>
      <c r="G31" s="553"/>
      <c r="H31" s="806" t="str">
        <f ca="1">OFFSET(Sprachen!A479,0,'Allg. Informationen'!$B$4-1,1,1)</f>
        <v>ist von Nettoproduktion abzuziehen</v>
      </c>
      <c r="I31" s="806"/>
      <c r="J31" s="806"/>
      <c r="K31" s="806"/>
      <c r="L31" s="806"/>
      <c r="M31" s="807"/>
      <c r="N31" s="807"/>
      <c r="O31" s="807"/>
      <c r="P31" s="807"/>
      <c r="Q31" s="807"/>
      <c r="R31" s="807"/>
      <c r="S31" s="807"/>
      <c r="T31" s="807"/>
      <c r="U31" s="807"/>
      <c r="V31" s="541"/>
      <c r="W31" s="297"/>
      <c r="X31" s="541" t="s">
        <v>185</v>
      </c>
      <c r="Y31" s="399"/>
      <c r="AA31" s="466">
        <f t="shared" si="1"/>
        <v>14</v>
      </c>
    </row>
    <row r="32" spans="1:27" x14ac:dyDescent="0.25">
      <c r="A32" s="139" t="str">
        <f t="shared" ca="1" si="0"/>
        <v>KW10 / 15</v>
      </c>
      <c r="B32" s="538" t="str">
        <f ca="1">OFFSET(Sprachen!A386,0,'Allg. Informationen'!$B$4-1,1,1)</f>
        <v>Trafo- und Leitungsverluste</v>
      </c>
      <c r="C32" s="100" t="s">
        <v>8</v>
      </c>
      <c r="D32" s="552"/>
      <c r="E32" s="553"/>
      <c r="F32" s="553"/>
      <c r="G32" s="553"/>
      <c r="H32" s="805" t="str">
        <f ca="1">OFFSET(Sprachen!A480,0,'Allg. Informationen'!$B$4-1,1,1)</f>
        <v>ist von Nettoproduktion abzuziehen</v>
      </c>
      <c r="I32" s="805"/>
      <c r="J32" s="805"/>
      <c r="K32" s="805"/>
      <c r="L32" s="805"/>
      <c r="M32" s="807"/>
      <c r="N32" s="807"/>
      <c r="O32" s="807"/>
      <c r="P32" s="807"/>
      <c r="Q32" s="807"/>
      <c r="R32" s="807"/>
      <c r="S32" s="807"/>
      <c r="T32" s="807"/>
      <c r="U32" s="807"/>
      <c r="V32" s="541"/>
      <c r="W32" s="297"/>
      <c r="X32" s="541" t="s">
        <v>185</v>
      </c>
      <c r="Y32" s="399"/>
      <c r="AA32" s="466">
        <f t="shared" si="1"/>
        <v>15</v>
      </c>
    </row>
    <row r="33" spans="1:27" ht="27" customHeight="1" x14ac:dyDescent="0.25">
      <c r="A33" s="139" t="str">
        <f t="shared" ca="1" si="0"/>
        <v>KW10 / 16</v>
      </c>
      <c r="B33" s="159" t="str">
        <f ca="1">OFFSET(Sprachen!A387,0,'Allg. Informationen'!$B$4-1,1,1)</f>
        <v>Nettoproduktion Jahr 2023</v>
      </c>
      <c r="C33" s="100" t="s">
        <v>8</v>
      </c>
      <c r="D33" s="142">
        <f>D55</f>
        <v>0</v>
      </c>
      <c r="E33" s="352"/>
      <c r="F33" s="352"/>
      <c r="G33" s="352"/>
      <c r="H33" s="835" t="str">
        <f ca="1">OFFSET(Sprachen!A481,0,'Allg. Informationen'!$B$4-1,1,1)</f>
        <v>Trafo- und Leitungsverluste sowie Eigenbedarf müssen abgezogen sein.</v>
      </c>
      <c r="I33" s="835"/>
      <c r="J33" s="835"/>
      <c r="K33" s="835"/>
      <c r="L33" s="835"/>
      <c r="M33" s="807"/>
      <c r="N33" s="807"/>
      <c r="O33" s="807"/>
      <c r="P33" s="807"/>
      <c r="Q33" s="807"/>
      <c r="R33" s="807"/>
      <c r="S33" s="807"/>
      <c r="T33" s="807"/>
      <c r="U33" s="807"/>
      <c r="V33" s="548"/>
      <c r="W33" s="300"/>
      <c r="X33" s="548"/>
      <c r="Y33" s="548"/>
      <c r="AA33" s="466">
        <f t="shared" si="1"/>
        <v>16</v>
      </c>
    </row>
    <row r="34" spans="1:27" ht="36" customHeight="1" x14ac:dyDescent="0.25">
      <c r="A34" s="139" t="str">
        <f t="shared" ca="1" si="0"/>
        <v>KW10 / 17a</v>
      </c>
      <c r="B34" s="448" t="str">
        <f ca="1">OFFSET(Sprachen!A388,0,'Allg. Informationen'!$B$4-1,1,1)</f>
        <v>Abgabe von Einstauersatz / Austauschenergie</v>
      </c>
      <c r="C34" s="100" t="s">
        <v>8</v>
      </c>
      <c r="D34" s="552"/>
      <c r="E34" s="553"/>
      <c r="F34" s="553"/>
      <c r="G34" s="553"/>
      <c r="H34" s="833" t="str">
        <f ca="1">OFFSET(Sprachen!A482,0,'Allg. Informationen'!$B$4-1,1,1)</f>
        <v>Angabe aller Energiemengen. Bitte bei mehreren Energiemengen, detaillierte Auflistung in A.5.xxx.7 auflisten und Summe übertragen.</v>
      </c>
      <c r="I34" s="833"/>
      <c r="J34" s="833"/>
      <c r="K34" s="833"/>
      <c r="L34" s="833"/>
      <c r="M34" s="807"/>
      <c r="N34" s="807"/>
      <c r="O34" s="807"/>
      <c r="P34" s="807"/>
      <c r="Q34" s="807"/>
      <c r="R34" s="807"/>
      <c r="S34" s="807"/>
      <c r="T34" s="807"/>
      <c r="U34" s="807"/>
      <c r="V34" s="541"/>
      <c r="W34" s="297"/>
      <c r="X34" s="541" t="s">
        <v>185</v>
      </c>
      <c r="Y34" s="551" t="s">
        <v>185</v>
      </c>
      <c r="AA34" s="520" t="s">
        <v>946</v>
      </c>
    </row>
    <row r="35" spans="1:27" s="531" customFormat="1" ht="39.6" x14ac:dyDescent="0.25">
      <c r="A35" s="449" t="str">
        <f t="shared" ca="1" si="0"/>
        <v>KW10 / 17b</v>
      </c>
      <c r="B35" s="428" t="str">
        <f ca="1">OFFSET(Sprachen!A389,0,'Allg. Informationen'!$B$4-1,1,1)</f>
        <v>Lieferant / Empfänger von Einstauersatz/Austauschenergie</v>
      </c>
      <c r="C35" s="674" t="s">
        <v>202</v>
      </c>
      <c r="D35" s="682"/>
      <c r="E35" s="554"/>
      <c r="F35" s="554"/>
      <c r="G35" s="554"/>
      <c r="H35" s="806" t="str">
        <f ca="1">OFFSET(Sprachen!A483,0,'Allg. Informationen'!$B$4-1,1,1)</f>
        <v>Lieferung von wem an wen?</v>
      </c>
      <c r="I35" s="806"/>
      <c r="J35" s="806"/>
      <c r="K35" s="806"/>
      <c r="L35" s="806"/>
      <c r="M35" s="807"/>
      <c r="N35" s="807"/>
      <c r="O35" s="807"/>
      <c r="P35" s="807"/>
      <c r="Q35" s="807"/>
      <c r="R35" s="807"/>
      <c r="S35" s="807"/>
      <c r="T35" s="807"/>
      <c r="U35" s="807"/>
      <c r="V35" s="541"/>
      <c r="W35" s="675"/>
      <c r="X35" s="541" t="s">
        <v>185</v>
      </c>
      <c r="Y35" s="551" t="s">
        <v>185</v>
      </c>
      <c r="AA35" s="522" t="s">
        <v>947</v>
      </c>
    </row>
    <row r="36" spans="1:27" ht="26.4" x14ac:dyDescent="0.25">
      <c r="A36" s="139" t="str">
        <f t="shared" ca="1" si="0"/>
        <v>KW10 / 19</v>
      </c>
      <c r="B36" s="428" t="str">
        <f ca="1">OFFSET(Sprachen!A390,0,'Allg. Informationen'!$B$4-1,1,1)</f>
        <v>Jahresenergie zur Verfügung der Energiebezüger</v>
      </c>
      <c r="C36" s="100" t="s">
        <v>8</v>
      </c>
      <c r="D36" s="142">
        <f>D34+D33</f>
        <v>0</v>
      </c>
      <c r="E36" s="352"/>
      <c r="F36" s="352"/>
      <c r="G36" s="352"/>
      <c r="H36" s="805"/>
      <c r="I36" s="805"/>
      <c r="J36" s="805"/>
      <c r="K36" s="805"/>
      <c r="L36" s="805"/>
      <c r="M36" s="807"/>
      <c r="N36" s="807"/>
      <c r="O36" s="807"/>
      <c r="P36" s="807"/>
      <c r="Q36" s="807"/>
      <c r="R36" s="807"/>
      <c r="S36" s="807"/>
      <c r="T36" s="807"/>
      <c r="U36" s="807"/>
      <c r="V36" s="548"/>
      <c r="W36" s="300"/>
      <c r="X36" s="548"/>
      <c r="Y36" s="548"/>
      <c r="AA36" s="422" t="s">
        <v>536</v>
      </c>
    </row>
    <row r="37" spans="1:27" ht="30.75" hidden="1" customHeight="1" x14ac:dyDescent="0.25">
      <c r="A37" s="139" t="str">
        <f t="shared" ca="1" si="0"/>
        <v>KW10 / 19-G</v>
      </c>
      <c r="B37" s="448" t="str">
        <f ca="1">OFFSET(Sprachen!A391,0,'Allg. Informationen'!$B$4-1,1,1)</f>
        <v>Jahresenergie zur Verfügung der Energiebezüger (Angabe Gesuchsteller)</v>
      </c>
      <c r="C37" s="100" t="s">
        <v>8</v>
      </c>
      <c r="D37" s="423"/>
      <c r="E37" s="352"/>
      <c r="F37" s="352"/>
      <c r="G37" s="352"/>
      <c r="H37" s="833" t="str">
        <f ca="1">OFFSET(Sprachen!A484,0,'Allg. Informationen'!$B$4-1,1,1)</f>
        <v>Zahl aus Position xxx / 19 einzutragen, kommuniziert durch Kraftwerksbevollmächtigter</v>
      </c>
      <c r="I37" s="833"/>
      <c r="J37" s="833"/>
      <c r="K37" s="833"/>
      <c r="L37" s="833"/>
      <c r="M37" s="807"/>
      <c r="N37" s="807"/>
      <c r="O37" s="807"/>
      <c r="P37" s="807"/>
      <c r="Q37" s="807"/>
      <c r="R37" s="807"/>
      <c r="S37" s="807"/>
      <c r="T37" s="807"/>
      <c r="U37" s="807"/>
      <c r="V37" s="548"/>
      <c r="W37" s="300"/>
      <c r="X37" s="548"/>
      <c r="Y37" s="548"/>
      <c r="AA37" s="422" t="s">
        <v>535</v>
      </c>
    </row>
    <row r="38" spans="1:27" ht="134.25" customHeight="1" x14ac:dyDescent="0.25">
      <c r="A38" s="139" t="str">
        <f t="shared" ca="1" si="0"/>
        <v>KW10 / 20</v>
      </c>
      <c r="B38" s="159" t="str">
        <f ca="1">OFFSET(Sprachen!A392,0,'Allg. Informationen'!$B$4-1,1,1)</f>
        <v>Eigentümerstruktur</v>
      </c>
      <c r="C38" s="100"/>
      <c r="D38" s="681"/>
      <c r="E38" s="349"/>
      <c r="F38" s="349"/>
      <c r="G38" s="349"/>
      <c r="H38" s="832"/>
      <c r="I38" s="832"/>
      <c r="J38" s="832"/>
      <c r="K38" s="832"/>
      <c r="L38" s="832"/>
      <c r="M38" s="807"/>
      <c r="N38" s="807"/>
      <c r="O38" s="807"/>
      <c r="P38" s="807"/>
      <c r="Q38" s="807"/>
      <c r="R38" s="807"/>
      <c r="S38" s="807"/>
      <c r="T38" s="807"/>
      <c r="U38" s="807"/>
      <c r="V38" s="541"/>
      <c r="W38" s="297"/>
      <c r="X38" s="541" t="s">
        <v>185</v>
      </c>
      <c r="Y38" s="152"/>
      <c r="AA38" s="466">
        <v>20</v>
      </c>
    </row>
    <row r="39" spans="1:27" ht="32.25" customHeight="1" x14ac:dyDescent="0.25">
      <c r="A39" s="139" t="str">
        <f t="shared" ca="1" si="0"/>
        <v>KW10 / 21</v>
      </c>
      <c r="B39" s="159" t="str">
        <f ca="1">OFFSET(Sprachen!A393,0,'Allg. Informationen'!$B$4-1,1,1)</f>
        <v>Struktur Energiebezug Kraftwerk</v>
      </c>
      <c r="C39" s="100"/>
      <c r="D39" s="193"/>
      <c r="E39" s="349"/>
      <c r="F39" s="349"/>
      <c r="G39" s="349"/>
      <c r="H39" s="834" t="str">
        <f ca="1">OFFSET(Sprachen!A485,0,'Allg. Informationen'!$B$4-1,1,1)</f>
        <v>Angabe aller Energiebezüger Kraftwerk; 
wenn leer = wie Eigentümerstruktur.</v>
      </c>
      <c r="I39" s="834"/>
      <c r="J39" s="834"/>
      <c r="K39" s="834"/>
      <c r="L39" s="834"/>
      <c r="M39" s="807"/>
      <c r="N39" s="807"/>
      <c r="O39" s="807"/>
      <c r="P39" s="807"/>
      <c r="Q39" s="807"/>
      <c r="R39" s="807"/>
      <c r="S39" s="807"/>
      <c r="T39" s="807"/>
      <c r="U39" s="807"/>
      <c r="V39" s="541"/>
      <c r="W39" s="297"/>
      <c r="X39" s="541" t="s">
        <v>185</v>
      </c>
      <c r="Y39" s="152"/>
      <c r="AA39" s="466">
        <f t="shared" si="1"/>
        <v>21</v>
      </c>
    </row>
    <row r="40" spans="1:27" x14ac:dyDescent="0.25">
      <c r="A40" s="139" t="str">
        <f t="shared" ca="1" si="0"/>
        <v>KW10 / 22</v>
      </c>
      <c r="B40" s="538" t="str">
        <f ca="1">OFFSET(Sprachen!A394,0,'Allg. Informationen'!$B$4-1,1,1)</f>
        <v>Anteil Energiebezug Gesuchsteller</v>
      </c>
      <c r="C40" s="100" t="s">
        <v>4</v>
      </c>
      <c r="D40" s="555"/>
      <c r="E40" s="556"/>
      <c r="F40" s="556"/>
      <c r="G40" s="556"/>
      <c r="H40" s="805"/>
      <c r="I40" s="805"/>
      <c r="J40" s="805"/>
      <c r="K40" s="805"/>
      <c r="L40" s="805"/>
      <c r="M40" s="807"/>
      <c r="N40" s="807"/>
      <c r="O40" s="807"/>
      <c r="P40" s="807"/>
      <c r="Q40" s="807"/>
      <c r="R40" s="807"/>
      <c r="S40" s="807"/>
      <c r="T40" s="807"/>
      <c r="U40" s="807"/>
      <c r="V40" s="541"/>
      <c r="W40" s="297"/>
      <c r="X40" s="541" t="s">
        <v>185</v>
      </c>
      <c r="Y40" s="152"/>
      <c r="AA40" s="466">
        <f t="shared" si="1"/>
        <v>22</v>
      </c>
    </row>
    <row r="41" spans="1:27" x14ac:dyDescent="0.25">
      <c r="A41" s="139" t="str">
        <f t="shared" ca="1" si="0"/>
        <v>KW10 / 23</v>
      </c>
      <c r="B41" s="538" t="str">
        <f ca="1">OFFSET(Sprachen!A395,0,'Allg. Informationen'!$B$4-1,1,1)</f>
        <v>Jahresenergie Anteil Gesuchsteller</v>
      </c>
      <c r="C41" s="100" t="s">
        <v>8</v>
      </c>
      <c r="D41" s="143">
        <f>IF(D5="Ja/Oui/Si",D36*D40,D37*D40)</f>
        <v>0</v>
      </c>
      <c r="E41" s="353"/>
      <c r="F41" s="353"/>
      <c r="G41" s="353"/>
      <c r="H41" s="805"/>
      <c r="I41" s="805"/>
      <c r="J41" s="805"/>
      <c r="K41" s="805"/>
      <c r="L41" s="805"/>
      <c r="M41" s="807"/>
      <c r="N41" s="807"/>
      <c r="O41" s="807"/>
      <c r="P41" s="807"/>
      <c r="Q41" s="807"/>
      <c r="R41" s="807"/>
      <c r="S41" s="807"/>
      <c r="T41" s="807"/>
      <c r="U41" s="807"/>
      <c r="V41" s="541"/>
      <c r="W41" s="297"/>
      <c r="X41" s="541" t="s">
        <v>185</v>
      </c>
      <c r="Y41" s="152"/>
      <c r="AA41" s="466">
        <v>23</v>
      </c>
    </row>
    <row r="42" spans="1:27" ht="37.5" customHeight="1" x14ac:dyDescent="0.25">
      <c r="A42" s="139" t="str">
        <f t="shared" ca="1" si="0"/>
        <v>KW10 / 24</v>
      </c>
      <c r="B42" s="159" t="str">
        <f ca="1">OFFSET(Sprachen!A396,0,'Allg. Informationen'!$B$4-1,1,1)</f>
        <v>Bezug Gesuchsteller zum Kraftwerk</v>
      </c>
      <c r="C42" s="100"/>
      <c r="D42" s="194"/>
      <c r="E42" s="557"/>
      <c r="F42" s="557"/>
      <c r="G42" s="557"/>
      <c r="H42" s="833" t="str">
        <f ca="1">OFFSET(Sprachen!A486,0,'Allg. Informationen'!$B$4-1,1,1)</f>
        <v>Abnahmevertrag und Bestätgigung der Riskotragung von Betreiber und Eigentümer / Partner in Anhang beilegen</v>
      </c>
      <c r="I42" s="833"/>
      <c r="J42" s="833"/>
      <c r="K42" s="833"/>
      <c r="L42" s="833"/>
      <c r="M42" s="807"/>
      <c r="N42" s="807"/>
      <c r="O42" s="807"/>
      <c r="P42" s="807"/>
      <c r="Q42" s="807"/>
      <c r="R42" s="807"/>
      <c r="S42" s="807"/>
      <c r="T42" s="807"/>
      <c r="U42" s="807"/>
      <c r="V42" s="541"/>
      <c r="W42" s="297"/>
      <c r="X42" s="541" t="s">
        <v>185</v>
      </c>
      <c r="Y42" s="558"/>
      <c r="AA42" s="466">
        <v>24</v>
      </c>
    </row>
    <row r="43" spans="1:27" ht="30.75" customHeight="1" x14ac:dyDescent="0.25">
      <c r="A43" s="139" t="str">
        <f t="shared" ca="1" si="0"/>
        <v>KW10 / 25</v>
      </c>
      <c r="B43" s="159" t="str">
        <f ca="1">OFFSET(Sprachen!A397,0,'Allg. Informationen'!$B$4-1,1,1)</f>
        <v>Geschäftsperiode</v>
      </c>
      <c r="C43" s="100"/>
      <c r="D43" s="144">
        <f ca="1">C119</f>
        <v>0</v>
      </c>
      <c r="E43" s="354"/>
      <c r="F43" s="354"/>
      <c r="G43" s="354"/>
      <c r="H43" s="833" t="str">
        <f ca="1">OFFSET(Sprachen!A487,0,'Allg. Informationen'!$B$4-1,1,1)</f>
        <v>Nur Kalenderjahr oder hydrologisches Jahr (1. Okt. – 30. ‎Sept.) möglich, für alle Zentralen ‎gleich.</v>
      </c>
      <c r="I43" s="833"/>
      <c r="J43" s="833"/>
      <c r="K43" s="833"/>
      <c r="L43" s="833"/>
      <c r="M43" s="807"/>
      <c r="N43" s="807"/>
      <c r="O43" s="807"/>
      <c r="P43" s="807"/>
      <c r="Q43" s="807"/>
      <c r="R43" s="807"/>
      <c r="S43" s="807"/>
      <c r="T43" s="807"/>
      <c r="U43" s="807"/>
      <c r="V43" s="541"/>
      <c r="W43" s="297"/>
      <c r="X43" s="541" t="s">
        <v>185</v>
      </c>
      <c r="Y43" s="558"/>
      <c r="AA43" s="466">
        <f t="shared" si="1"/>
        <v>25</v>
      </c>
    </row>
    <row r="44" spans="1:27" x14ac:dyDescent="0.25">
      <c r="A44" s="139" t="str">
        <f t="shared" ca="1" si="0"/>
        <v>KW10 / 26</v>
      </c>
      <c r="B44" s="538" t="str">
        <f ca="1">OFFSET(Sprachen!A398,0,'Allg. Informationen'!$B$4-1,1,1)</f>
        <v>Datum testierter Einzelabschluss Kraftwerk</v>
      </c>
      <c r="C44" s="100"/>
      <c r="D44" s="195"/>
      <c r="E44" s="355"/>
      <c r="F44" s="355"/>
      <c r="G44" s="355"/>
      <c r="H44" s="806" t="str">
        <f ca="1">OFFSET(Sprachen!A488,0,'Allg. Informationen'!$B$4-1,1,1)</f>
        <v>Einzelabschluss Kraftwerk in Anhang beilegen.</v>
      </c>
      <c r="I44" s="806"/>
      <c r="J44" s="806"/>
      <c r="K44" s="806"/>
      <c r="L44" s="806"/>
      <c r="M44" s="807"/>
      <c r="N44" s="807"/>
      <c r="O44" s="807"/>
      <c r="P44" s="807"/>
      <c r="Q44" s="807"/>
      <c r="R44" s="807"/>
      <c r="S44" s="807"/>
      <c r="T44" s="807"/>
      <c r="U44" s="807"/>
      <c r="V44" s="541"/>
      <c r="W44" s="297"/>
      <c r="X44" s="541" t="s">
        <v>185</v>
      </c>
      <c r="Y44" s="152"/>
      <c r="AA44" s="466">
        <f t="shared" si="1"/>
        <v>26</v>
      </c>
    </row>
    <row r="45" spans="1:27" x14ac:dyDescent="0.25">
      <c r="A45" s="139" t="str">
        <f t="shared" ca="1" si="0"/>
        <v>KW10 / 27</v>
      </c>
      <c r="B45" s="538" t="str">
        <f ca="1">OFFSET(Sprachen!A399,0,'Allg. Informationen'!$B$4-1,1,1)</f>
        <v>Rechnungslegungsstandard</v>
      </c>
      <c r="C45" s="145"/>
      <c r="D45" s="559"/>
      <c r="E45" s="560"/>
      <c r="F45" s="560"/>
      <c r="G45" s="560"/>
      <c r="H45" s="858"/>
      <c r="I45" s="858"/>
      <c r="J45" s="858"/>
      <c r="K45" s="858"/>
      <c r="L45" s="858"/>
      <c r="M45" s="807"/>
      <c r="N45" s="807"/>
      <c r="O45" s="807"/>
      <c r="P45" s="807"/>
      <c r="Q45" s="807"/>
      <c r="R45" s="807"/>
      <c r="S45" s="807"/>
      <c r="T45" s="807"/>
      <c r="U45" s="807"/>
      <c r="V45" s="541"/>
      <c r="W45" s="297"/>
      <c r="X45" s="541" t="s">
        <v>185</v>
      </c>
      <c r="Y45" s="152"/>
      <c r="AA45" s="466">
        <f t="shared" si="1"/>
        <v>27</v>
      </c>
    </row>
    <row r="46" spans="1:27" ht="15.6" x14ac:dyDescent="0.3">
      <c r="A46" s="146"/>
      <c r="B46" s="147"/>
      <c r="C46" s="147"/>
      <c r="D46" s="147"/>
      <c r="E46" s="147"/>
      <c r="F46" s="147"/>
      <c r="G46" s="147"/>
      <c r="H46" s="147"/>
      <c r="I46" s="147"/>
      <c r="J46" s="147"/>
      <c r="K46" s="147"/>
      <c r="L46" s="147"/>
      <c r="M46" s="147"/>
      <c r="N46" s="147"/>
      <c r="O46" s="147"/>
      <c r="P46" s="147"/>
      <c r="Q46" s="147"/>
      <c r="R46" s="147"/>
      <c r="S46" s="147"/>
      <c r="T46" s="147"/>
      <c r="U46" s="147"/>
      <c r="V46" s="147"/>
      <c r="W46" s="561"/>
      <c r="X46" s="147"/>
      <c r="Y46" s="147"/>
      <c r="Z46" s="562"/>
    </row>
    <row r="47" spans="1:27" ht="26.4" x14ac:dyDescent="0.25">
      <c r="A47" s="139"/>
      <c r="B47" s="148" t="str">
        <f ca="1">OFFSET(Sprachen!A400,0,'Allg. Informationen'!$B$4-1,1,1)</f>
        <v>A2. Angaben zu den Zentralen</v>
      </c>
      <c r="C47" s="100"/>
      <c r="D47" s="100"/>
      <c r="E47" s="356"/>
      <c r="F47" s="356"/>
      <c r="G47" s="356"/>
      <c r="H47" s="673" t="str">
        <f ca="1">OFFSET(Sprachen!A336,0,'Allg. Informationen'!$B$4-1,1,1)</f>
        <v>Zentrale 1</v>
      </c>
      <c r="I47" s="673" t="str">
        <f ca="1">OFFSET(Sprachen!A337,0,'Allg. Informationen'!$B$4-1,1,1)</f>
        <v>Zentrale 2</v>
      </c>
      <c r="J47" s="673" t="str">
        <f ca="1">OFFSET(Sprachen!A338,0,'Allg. Informationen'!$B$4-1,1,1)</f>
        <v>Zentrale 3</v>
      </c>
      <c r="K47" s="673" t="str">
        <f ca="1">OFFSET(Sprachen!A339,0,'Allg. Informationen'!$B$4-1,1,1)</f>
        <v>Zentrale 4</v>
      </c>
      <c r="L47" s="673" t="str">
        <f ca="1">OFFSET(Sprachen!A340,0,'Allg. Informationen'!$B$4-1,1,1)</f>
        <v>Zentrale 5</v>
      </c>
      <c r="M47" s="673" t="str">
        <f ca="1">OFFSET(Sprachen!A341,0,'Allg. Informationen'!$B$4-1,1,1)</f>
        <v>Zentrale 6</v>
      </c>
      <c r="N47" s="673" t="str">
        <f ca="1">OFFSET(Sprachen!A342,0,'Allg. Informationen'!$B$4-1,1,1)</f>
        <v>Zentrale 7</v>
      </c>
      <c r="O47" s="673" t="str">
        <f ca="1">OFFSET(Sprachen!A343,0,'Allg. Informationen'!$B$4-1,1,1)</f>
        <v>Zentrale 8</v>
      </c>
      <c r="P47" s="673" t="str">
        <f ca="1">OFFSET(Sprachen!A344,0,'Allg. Informationen'!$B$4-1,1,1)</f>
        <v>Zentrale 9</v>
      </c>
      <c r="Q47" s="673" t="str">
        <f ca="1">OFFSET(Sprachen!A345,0,'Allg. Informationen'!$B$4-1,1,1)</f>
        <v>Zentrale 10</v>
      </c>
      <c r="R47" s="830" t="str">
        <f ca="1">H12</f>
        <v>Anmerkungen BFE</v>
      </c>
      <c r="S47" s="831"/>
      <c r="T47" s="676" t="str">
        <f ca="1">M12</f>
        <v>Bemerkungen Gesuchsteller</v>
      </c>
      <c r="U47" s="677"/>
      <c r="V47" s="450" t="str">
        <f ca="1">V12</f>
        <v>Prüfung auf Plausibilität</v>
      </c>
      <c r="W47" s="450" t="str">
        <f t="shared" ref="W47:Y47" ca="1" si="2">W12</f>
        <v>Bemerkungen Plausibilität</v>
      </c>
      <c r="X47" s="450" t="str">
        <f t="shared" ca="1" si="2"/>
        <v>Materielle Prüfung</v>
      </c>
      <c r="Y47" s="450" t="str">
        <f t="shared" ca="1" si="2"/>
        <v>Bemerkungen Materielle Prüfung</v>
      </c>
      <c r="Z47" s="562"/>
    </row>
    <row r="48" spans="1:27" ht="81.75" customHeight="1" x14ac:dyDescent="0.25">
      <c r="A48" s="139" t="str">
        <f t="shared" ref="A48:A59" ca="1" si="3">CONCATENATE($A$2," / ",AA48)</f>
        <v>KW10 / 28</v>
      </c>
      <c r="B48" s="150" t="str">
        <f ca="1">OFFSET(Sprachen!A401,0,'Allg. Informationen'!$B$4-1,1,1)</f>
        <v>Name Zentrale (oder Einzelanlage im Sinne von Art. 88 EnFV)</v>
      </c>
      <c r="C48" s="100"/>
      <c r="D48" s="388"/>
      <c r="E48" s="356"/>
      <c r="F48" s="356"/>
      <c r="G48" s="356"/>
      <c r="H48" s="635">
        <f ca="1">IFERROR(IF($D$5="Nein","-",VLOOKUP(H$47,E_prod_Eingabe!$A$10:$AA$19,HLOOKUP($A$2,E_prod_Eingabe!$C$5:$AS$6,2,FALSE)+2,FALSE)),"")</f>
        <v>0</v>
      </c>
      <c r="I48" s="635">
        <f ca="1">IFERROR(IF($D$5="Nein","-",VLOOKUP(I$47,E_prod_Eingabe!$A$10:$AA$19,HLOOKUP($A$2,E_prod_Eingabe!$C$5:$AS$6,2,FALSE)+2,FALSE)),"")</f>
        <v>0</v>
      </c>
      <c r="J48" s="635">
        <f ca="1">IFERROR(IF($D$5="Nein","-",VLOOKUP(J$47,E_prod_Eingabe!$A$10:$AA$19,HLOOKUP($A$2,E_prod_Eingabe!$C$5:$AS$6,2,FALSE)+2,FALSE)),"")</f>
        <v>0</v>
      </c>
      <c r="K48" s="635">
        <f ca="1">IFERROR(IF($D$5="Nein","-",VLOOKUP(K$47,E_prod_Eingabe!$A$10:$AA$19,HLOOKUP($A$2,E_prod_Eingabe!$C$5:$AS$6,2,FALSE)+2,FALSE)),"")</f>
        <v>0</v>
      </c>
      <c r="L48" s="635">
        <f ca="1">IFERROR(IF($D$5="Nein","-",VLOOKUP(L$47,E_prod_Eingabe!$A$10:$AA$19,HLOOKUP($A$2,E_prod_Eingabe!$C$5:$AS$6,2,FALSE)+2,FALSE)),"")</f>
        <v>0</v>
      </c>
      <c r="M48" s="635">
        <f ca="1">IFERROR(IF($D$5="Nein","-",VLOOKUP(M$47,E_prod_Eingabe!$A$10:$AA$19,HLOOKUP($A$2,E_prod_Eingabe!$C$5:$AS$6,2,FALSE)+2,FALSE)),"")</f>
        <v>0</v>
      </c>
      <c r="N48" s="635">
        <f ca="1">IFERROR(IF($D$5="Nein","-",VLOOKUP(N$47,E_prod_Eingabe!$A$10:$AA$19,HLOOKUP($A$2,E_prod_Eingabe!$C$5:$AS$6,2,FALSE)+2,FALSE)),"")</f>
        <v>0</v>
      </c>
      <c r="O48" s="635">
        <f ca="1">IFERROR(IF($D$5="Nein","-",VLOOKUP(O$47,E_prod_Eingabe!$A$10:$AA$19,HLOOKUP($A$2,E_prod_Eingabe!$C$5:$AS$6,2,FALSE)+2,FALSE)),"")</f>
        <v>0</v>
      </c>
      <c r="P48" s="635">
        <f ca="1">IFERROR(IF($D$5="Nein","-",VLOOKUP(P$47,E_prod_Eingabe!$A$10:$AA$19,HLOOKUP($A$2,E_prod_Eingabe!$C$5:$AS$6,2,FALSE)+2,FALSE)),"")</f>
        <v>0</v>
      </c>
      <c r="Q48" s="635">
        <f ca="1">IFERROR(IF($D$5="Nein","-",VLOOKUP(Q$47,E_prod_Eingabe!$A$10:$AA$19,HLOOKUP($A$2,E_prod_Eingabe!$C$5:$AS$6,2,FALSE)+2,FALSE)),"")</f>
        <v>0</v>
      </c>
      <c r="R48" s="867" t="str">
        <f ca="1">OFFSET(Sprachen!A491,0,'Allg. Informationen'!$B$4-1,1,1)</f>
        <v>Vertrag für Nutzungsrecht beilegen.</v>
      </c>
      <c r="S48" s="868"/>
      <c r="T48" s="828"/>
      <c r="U48" s="829"/>
      <c r="V48" s="541"/>
      <c r="W48" s="297"/>
      <c r="X48" s="541" t="s">
        <v>185</v>
      </c>
      <c r="Y48" s="152"/>
      <c r="Z48" s="562"/>
      <c r="AA48" s="466">
        <f>+AA45+1</f>
        <v>28</v>
      </c>
    </row>
    <row r="49" spans="1:27" x14ac:dyDescent="0.25">
      <c r="A49" s="139" t="str">
        <f t="shared" ca="1" si="3"/>
        <v>KW10 / 29</v>
      </c>
      <c r="B49" s="136" t="str">
        <f ca="1">OFFSET(Sprachen!A402,0,'Allg. Informationen'!$B$4-1,1,1)</f>
        <v>Nr. Zentrale aus WASTA</v>
      </c>
      <c r="C49" s="100"/>
      <c r="D49" s="388"/>
      <c r="E49" s="356"/>
      <c r="F49" s="356"/>
      <c r="G49" s="356"/>
      <c r="H49" s="193"/>
      <c r="I49" s="193"/>
      <c r="J49" s="193"/>
      <c r="K49" s="193"/>
      <c r="L49" s="193"/>
      <c r="M49" s="193"/>
      <c r="N49" s="563"/>
      <c r="O49" s="563"/>
      <c r="P49" s="563"/>
      <c r="Q49" s="563"/>
      <c r="R49" s="859"/>
      <c r="S49" s="860"/>
      <c r="T49" s="828"/>
      <c r="U49" s="829"/>
      <c r="V49" s="541"/>
      <c r="W49" s="297"/>
      <c r="X49" s="541" t="s">
        <v>185</v>
      </c>
      <c r="Y49" s="152"/>
      <c r="Z49" s="562"/>
      <c r="AA49" s="466">
        <f>+AA48+1</f>
        <v>29</v>
      </c>
    </row>
    <row r="50" spans="1:27" ht="26.4" x14ac:dyDescent="0.25">
      <c r="A50" s="139" t="str">
        <f t="shared" ca="1" si="3"/>
        <v>KW10 / 30</v>
      </c>
      <c r="B50" s="136" t="str">
        <f ca="1">OFFSET(Sprachen!A403,0,'Allg. Informationen'!$B$4-1,1,1)</f>
        <v>Hydraulische Verknüpfung und gemeinsame Optimierung vorhanden</v>
      </c>
      <c r="C50" s="100" t="str">
        <f ca="1">OFFSET(Sprachen!A404,0,'Allg. Informationen'!$B$4-1,1,1)</f>
        <v>[Ja/Nein]</v>
      </c>
      <c r="D50" s="153"/>
      <c r="E50" s="357"/>
      <c r="F50" s="357"/>
      <c r="G50" s="357"/>
      <c r="H50" s="564"/>
      <c r="I50" s="564"/>
      <c r="J50" s="564"/>
      <c r="K50" s="564"/>
      <c r="L50" s="564"/>
      <c r="M50" s="564"/>
      <c r="N50" s="564"/>
      <c r="O50" s="564"/>
      <c r="P50" s="564"/>
      <c r="Q50" s="564"/>
      <c r="R50" s="824" t="str">
        <f ca="1">OFFSET(Sprachen!A492,0,'Allg. Informationen'!$B$4-1,1,1)</f>
        <v>Plan der Kraftwerksanlage beilegen.</v>
      </c>
      <c r="S50" s="825"/>
      <c r="T50" s="828"/>
      <c r="U50" s="829"/>
      <c r="V50" s="541"/>
      <c r="W50" s="297"/>
      <c r="X50" s="541" t="s">
        <v>185</v>
      </c>
      <c r="Y50" s="565"/>
      <c r="Z50" s="562"/>
      <c r="AA50" s="466">
        <f t="shared" ref="AA50:AA57" si="4">+AA49+1</f>
        <v>30</v>
      </c>
    </row>
    <row r="51" spans="1:27" x14ac:dyDescent="0.25">
      <c r="A51" s="139" t="str">
        <f t="shared" ca="1" si="3"/>
        <v>KW10 / 31</v>
      </c>
      <c r="B51" s="136" t="str">
        <f ca="1">OFFSET(Sprachen!A405,0,'Allg. Informationen'!$B$4-1,1,1)</f>
        <v>mittlere mechanische Bruttoleistung</v>
      </c>
      <c r="C51" s="100" t="s">
        <v>6</v>
      </c>
      <c r="D51" s="646">
        <f>SUMIF($H$50:$Q$50,"Ja",H51:Q51)+SUMIF($H$50:$Q$50,"Oui",H51:Q51)+SUMIF($H$50:$Q$50,"Si",H51:Q51)</f>
        <v>0</v>
      </c>
      <c r="E51" s="351"/>
      <c r="F51" s="351"/>
      <c r="G51" s="351"/>
      <c r="H51" s="566"/>
      <c r="I51" s="566"/>
      <c r="J51" s="566"/>
      <c r="K51" s="566"/>
      <c r="L51" s="566"/>
      <c r="M51" s="566"/>
      <c r="N51" s="566"/>
      <c r="O51" s="566"/>
      <c r="P51" s="566"/>
      <c r="Q51" s="566"/>
      <c r="R51" s="859"/>
      <c r="S51" s="860"/>
      <c r="T51" s="828"/>
      <c r="U51" s="829"/>
      <c r="V51" s="541"/>
      <c r="W51" s="297"/>
      <c r="X51" s="541" t="s">
        <v>185</v>
      </c>
      <c r="Y51" s="565" t="s">
        <v>185</v>
      </c>
      <c r="Z51" s="562"/>
      <c r="AA51" s="466">
        <f t="shared" si="4"/>
        <v>31</v>
      </c>
    </row>
    <row r="52" spans="1:27" x14ac:dyDescent="0.25">
      <c r="A52" s="139" t="str">
        <f t="shared" ca="1" si="3"/>
        <v>KW10 / 32</v>
      </c>
      <c r="B52" s="136" t="str">
        <f ca="1">OFFSET(Sprachen!A406,0,'Allg. Informationen'!$B$4-1,1,1)</f>
        <v>Installierte Turbinenleistung</v>
      </c>
      <c r="C52" s="100" t="s">
        <v>6</v>
      </c>
      <c r="D52" s="646">
        <f>SUMIF($H$50:$Q$50,"Ja",H52:Q52)+SUMIF($H$50:$Q$50,"Oui",H52:Q52)+SUMIF($H$50:$Q$50,"Si",H52:Q52)</f>
        <v>0</v>
      </c>
      <c r="E52" s="351"/>
      <c r="F52" s="351"/>
      <c r="G52" s="351"/>
      <c r="H52" s="566"/>
      <c r="I52" s="566"/>
      <c r="J52" s="566"/>
      <c r="K52" s="566"/>
      <c r="L52" s="566"/>
      <c r="M52" s="566"/>
      <c r="N52" s="566"/>
      <c r="O52" s="566"/>
      <c r="P52" s="566"/>
      <c r="Q52" s="566"/>
      <c r="R52" s="859"/>
      <c r="S52" s="860"/>
      <c r="T52" s="828"/>
      <c r="U52" s="829"/>
      <c r="V52" s="541"/>
      <c r="W52" s="297"/>
      <c r="X52" s="541" t="s">
        <v>185</v>
      </c>
      <c r="Y52" s="152"/>
      <c r="Z52" s="562"/>
      <c r="AA52" s="466">
        <f t="shared" si="4"/>
        <v>32</v>
      </c>
    </row>
    <row r="53" spans="1:27" x14ac:dyDescent="0.25">
      <c r="A53" s="139" t="str">
        <f t="shared" ca="1" si="3"/>
        <v>KW10 / 33</v>
      </c>
      <c r="B53" s="136" t="str">
        <f ca="1">OFFSET(Sprachen!A407,0,'Allg. Informationen'!$B$4-1,1,1)</f>
        <v>Max. mögliche Leistung ab Generator</v>
      </c>
      <c r="C53" s="100" t="s">
        <v>6</v>
      </c>
      <c r="D53" s="646">
        <f>SUMIF($H$50:$Q$50,"Ja",H53:Q53)+SUMIF($H$50:$Q$50,"Oui",H53:Q53)+SUMIF($H$50:$Q$50,"Si",H53:Q53)</f>
        <v>0</v>
      </c>
      <c r="E53" s="351"/>
      <c r="F53" s="351"/>
      <c r="G53" s="351"/>
      <c r="H53" s="566"/>
      <c r="I53" s="566"/>
      <c r="J53" s="566"/>
      <c r="K53" s="566"/>
      <c r="L53" s="566"/>
      <c r="M53" s="566"/>
      <c r="N53" s="566"/>
      <c r="O53" s="566"/>
      <c r="P53" s="566"/>
      <c r="Q53" s="566"/>
      <c r="R53" s="859"/>
      <c r="S53" s="860"/>
      <c r="T53" s="828"/>
      <c r="U53" s="829"/>
      <c r="V53" s="541"/>
      <c r="W53" s="297"/>
      <c r="X53" s="541" t="s">
        <v>185</v>
      </c>
      <c r="Y53" s="152"/>
      <c r="Z53" s="562"/>
      <c r="AA53" s="466">
        <f t="shared" si="4"/>
        <v>33</v>
      </c>
    </row>
    <row r="54" spans="1:27" ht="31.5" customHeight="1" x14ac:dyDescent="0.25">
      <c r="A54" s="139" t="str">
        <f t="shared" ca="1" si="3"/>
        <v>KW10 / 34</v>
      </c>
      <c r="B54" s="136" t="str">
        <f ca="1">OFFSET(Sprachen!A408,0,'Allg. Informationen'!$B$4-1,1,1)</f>
        <v>Nettoproduktion alle Zentralen</v>
      </c>
      <c r="C54" s="100" t="s">
        <v>8</v>
      </c>
      <c r="D54" s="647">
        <f ca="1">IFERROR(SUM(H54:Q54),"")</f>
        <v>0</v>
      </c>
      <c r="E54" s="358"/>
      <c r="F54" s="358"/>
      <c r="G54" s="358"/>
      <c r="H54" s="154">
        <f ca="1">IFERROR(IF($D$5="Nein/Non/No","-",VLOOKUP(H$47,E_prod_Eingabe!$A$21:$AA$30,HLOOKUP($A$2,E_prod_Eingabe!$C$5:$AS$6,2,FALSE)+2,FALSE)),"")</f>
        <v>0</v>
      </c>
      <c r="I54" s="154">
        <f ca="1">IFERROR(IF($D$5="Nein/Non/No","-",VLOOKUP(I$47,E_prod_Eingabe!$A$21:$AA$30,HLOOKUP($A$2,E_prod_Eingabe!$C$5:$AS$6,2,FALSE)+2,FALSE)),"")</f>
        <v>0</v>
      </c>
      <c r="J54" s="154">
        <f ca="1">IFERROR(IF($D$5="Nein/Non/No","-",VLOOKUP(J$47,E_prod_Eingabe!$A$21:$AA$30,HLOOKUP($A$2,E_prod_Eingabe!$C$5:$AS$6,2,FALSE)+2,FALSE)),"")</f>
        <v>0</v>
      </c>
      <c r="K54" s="154">
        <f ca="1">IFERROR(IF($D$5="Nein/Non/No","-",VLOOKUP(K$47,E_prod_Eingabe!$A$21:$AA$30,HLOOKUP($A$2,E_prod_Eingabe!$C$5:$AS$6,2,FALSE)+2,FALSE)),"")</f>
        <v>0</v>
      </c>
      <c r="L54" s="154">
        <f ca="1">IFERROR(IF($D$5="Nein/Non/No","-",VLOOKUP(L$47,E_prod_Eingabe!$A$21:$AA$30,HLOOKUP($A$2,E_prod_Eingabe!$C$5:$AS$6,2,FALSE)+2,FALSE)),"")</f>
        <v>0</v>
      </c>
      <c r="M54" s="154">
        <f ca="1">IFERROR(IF($D$5="Nein/Non/No","-",VLOOKUP(M$47,E_prod_Eingabe!$A$21:$AA$30,HLOOKUP($A$2,E_prod_Eingabe!$C$5:$AS$6,2,FALSE)+2,FALSE)),"")</f>
        <v>0</v>
      </c>
      <c r="N54" s="154">
        <f ca="1">IFERROR(IF($D$5="Nein/Non/No","-",VLOOKUP(N$47,E_prod_Eingabe!$A$21:$AA$30,HLOOKUP($A$2,E_prod_Eingabe!$C$5:$AS$6,2,FALSE)+2,FALSE)),"")</f>
        <v>0</v>
      </c>
      <c r="O54" s="154">
        <f ca="1">IFERROR(IF($D$5="Nein/Non/No","-",VLOOKUP(O$47,E_prod_Eingabe!$A$21:$AA$30,HLOOKUP($A$2,E_prod_Eingabe!$C$5:$AS$6,2,FALSE)+2,FALSE)),"")</f>
        <v>0</v>
      </c>
      <c r="P54" s="154">
        <f ca="1">IFERROR(IF($D$5="Nein/Non/No","-",VLOOKUP(P$47,E_prod_Eingabe!$A$21:$AA$30,HLOOKUP($A$2,E_prod_Eingabe!$C$5:$AS$6,2,FALSE)+2,FALSE)),"")</f>
        <v>0</v>
      </c>
      <c r="Q54" s="154">
        <f ca="1">IFERROR(IF($D$5="Nein/Non/No","-",VLOOKUP(Q$47,E_prod_Eingabe!$A$21:$AA$30,HLOOKUP($A$2,E_prod_Eingabe!$C$5:$AS$6,2,FALSE)+2,FALSE)),"")</f>
        <v>0</v>
      </c>
      <c r="R54" s="862" t="str">
        <f ca="1">OFFSET(Sprachen!A493,0,'Allg. Informationen'!$B$4-1,1,1)</f>
        <v>Nur hydraulisch verknüpfte und gemeinsam optimierte Anlagen werden berücksichtigt.</v>
      </c>
      <c r="S54" s="863"/>
      <c r="T54" s="861"/>
      <c r="U54" s="861"/>
      <c r="V54" s="567"/>
      <c r="W54" s="300"/>
      <c r="X54" s="567"/>
      <c r="Y54" s="400"/>
      <c r="Z54" s="562"/>
      <c r="AA54" s="466">
        <f t="shared" si="4"/>
        <v>34</v>
      </c>
    </row>
    <row r="55" spans="1:27" ht="31.5" customHeight="1" x14ac:dyDescent="0.25">
      <c r="A55" s="139" t="str">
        <f t="shared" ca="1" si="3"/>
        <v>KW10 / 35</v>
      </c>
      <c r="B55" s="136" t="str">
        <f ca="1">OFFSET(Sprachen!A409,0,'Allg. Informationen'!$B$4-1,1,1)</f>
        <v>Nettoproduktion hydraulisch verknüpfter und gemeinsam optimierter Anlagen</v>
      </c>
      <c r="C55" s="100" t="s">
        <v>8</v>
      </c>
      <c r="D55" s="647">
        <f>SUM(H55:Q55)</f>
        <v>0</v>
      </c>
      <c r="E55" s="358"/>
      <c r="F55" s="358"/>
      <c r="G55" s="358"/>
      <c r="H55" s="154">
        <f>+IF(H50="Ja",H54,0)+IF(H50="Oui",H54,0)+IF(H50="Si",H54,0)</f>
        <v>0</v>
      </c>
      <c r="I55" s="154">
        <f t="shared" ref="I55:Q55" si="5">+IF(I50="Ja",I54,0)+IF(I50="Oui",I54,0)+IF(I50="Si",I54,0)</f>
        <v>0</v>
      </c>
      <c r="J55" s="154">
        <f t="shared" si="5"/>
        <v>0</v>
      </c>
      <c r="K55" s="154">
        <f t="shared" si="5"/>
        <v>0</v>
      </c>
      <c r="L55" s="154">
        <f t="shared" si="5"/>
        <v>0</v>
      </c>
      <c r="M55" s="154">
        <f t="shared" si="5"/>
        <v>0</v>
      </c>
      <c r="N55" s="154">
        <f t="shared" si="5"/>
        <v>0</v>
      </c>
      <c r="O55" s="154">
        <f t="shared" si="5"/>
        <v>0</v>
      </c>
      <c r="P55" s="154">
        <f t="shared" si="5"/>
        <v>0</v>
      </c>
      <c r="Q55" s="154">
        <f t="shared" si="5"/>
        <v>0</v>
      </c>
      <c r="R55" s="864"/>
      <c r="S55" s="865"/>
      <c r="T55" s="861"/>
      <c r="U55" s="861"/>
      <c r="V55" s="567"/>
      <c r="W55" s="300"/>
      <c r="X55" s="567"/>
      <c r="Y55" s="400"/>
      <c r="Z55" s="562"/>
      <c r="AA55" s="466">
        <f t="shared" si="4"/>
        <v>35</v>
      </c>
    </row>
    <row r="56" spans="1:27" x14ac:dyDescent="0.25">
      <c r="A56" s="139" t="str">
        <f t="shared" ca="1" si="3"/>
        <v>KW10 / 36</v>
      </c>
      <c r="B56" s="136" t="str">
        <f ca="1">OFFSET(Sprachen!A410,0,'Allg. Informationen'!$B$4-1,1,1)</f>
        <v>Bezug EV/KEV</v>
      </c>
      <c r="C56" s="100" t="str">
        <f ca="1">OFFSET(Sprachen!A404,0,'Allg. Informationen'!$B$4-1,1,1)</f>
        <v>[Ja/Nein]</v>
      </c>
      <c r="D56" s="648">
        <f>IF(COUNTIF(H56:Q56,"Ja")&gt;0,COUNTIF(H56:Q56,"Ja"),0)</f>
        <v>0</v>
      </c>
      <c r="E56" s="359"/>
      <c r="F56" s="359"/>
      <c r="G56" s="359"/>
      <c r="H56" s="564"/>
      <c r="I56" s="564"/>
      <c r="J56" s="564"/>
      <c r="K56" s="564"/>
      <c r="L56" s="564"/>
      <c r="M56" s="564"/>
      <c r="N56" s="564"/>
      <c r="O56" s="564"/>
      <c r="P56" s="564"/>
      <c r="Q56" s="564"/>
      <c r="R56" s="824"/>
      <c r="S56" s="825"/>
      <c r="T56" s="828"/>
      <c r="U56" s="829"/>
      <c r="V56" s="541"/>
      <c r="W56" s="297"/>
      <c r="X56" s="541" t="s">
        <v>185</v>
      </c>
      <c r="Y56" s="565" t="s">
        <v>185</v>
      </c>
      <c r="Z56" s="562"/>
      <c r="AA56" s="466">
        <f t="shared" si="4"/>
        <v>36</v>
      </c>
    </row>
    <row r="57" spans="1:27" x14ac:dyDescent="0.25">
      <c r="A57" s="139" t="str">
        <f t="shared" ca="1" si="3"/>
        <v>KW10 / 37</v>
      </c>
      <c r="B57" s="136" t="str">
        <f ca="1">OFFSET(Sprachen!A411,0,'Allg. Informationen'!$B$4-1,1,1)</f>
        <v>Erlös EV/KEV Jahr</v>
      </c>
      <c r="C57" s="100" t="s">
        <v>24</v>
      </c>
      <c r="D57" s="649">
        <f>SUMIF(H50:Q50,"Ja",H57:Q57)+SUMIF(H50:Q50,"Oui",H57:Q57)+SUMIF(H50:Q50,"Si",H57:Q57)</f>
        <v>0</v>
      </c>
      <c r="E57" s="360"/>
      <c r="F57" s="360"/>
      <c r="G57" s="360"/>
      <c r="H57" s="207"/>
      <c r="I57" s="207"/>
      <c r="J57" s="207"/>
      <c r="K57" s="207"/>
      <c r="L57" s="207"/>
      <c r="M57" s="207"/>
      <c r="N57" s="207"/>
      <c r="O57" s="207"/>
      <c r="P57" s="207"/>
      <c r="Q57" s="207"/>
      <c r="R57" s="859"/>
      <c r="S57" s="860"/>
      <c r="T57" s="828"/>
      <c r="U57" s="829"/>
      <c r="V57" s="541"/>
      <c r="W57" s="297"/>
      <c r="X57" s="541" t="s">
        <v>185</v>
      </c>
      <c r="Y57" s="565" t="s">
        <v>185</v>
      </c>
      <c r="Z57" s="562"/>
      <c r="AA57" s="466">
        <f t="shared" si="4"/>
        <v>37</v>
      </c>
    </row>
    <row r="58" spans="1:27" ht="26.4" x14ac:dyDescent="0.25">
      <c r="A58" s="139" t="str">
        <f t="shared" ca="1" si="3"/>
        <v>KW10 / 39</v>
      </c>
      <c r="B58" s="136" t="str">
        <f ca="1">OFFSET(Sprachen!A412,0,'Allg. Informationen'!$B$4-1,1,1)</f>
        <v>Erlös aus Entschädigungen Sanierungen nach Gewässerschutzgesetz</v>
      </c>
      <c r="C58" s="157" t="s">
        <v>24</v>
      </c>
      <c r="D58" s="649">
        <f>SUMIF($H$50:$Q$50,"Ja",H58:Q58)+SUMIF($H$50:$Q$50,"Oui",H58:Q58)+SUMIF($H$50:$Q$50,"Si",H58:Q58)</f>
        <v>0</v>
      </c>
      <c r="E58" s="360"/>
      <c r="F58" s="360"/>
      <c r="G58" s="360"/>
      <c r="H58" s="207"/>
      <c r="I58" s="207"/>
      <c r="J58" s="207"/>
      <c r="K58" s="207"/>
      <c r="L58" s="207"/>
      <c r="M58" s="207"/>
      <c r="N58" s="207"/>
      <c r="O58" s="207"/>
      <c r="P58" s="207"/>
      <c r="Q58" s="207"/>
      <c r="R58" s="813"/>
      <c r="S58" s="814"/>
      <c r="T58" s="828"/>
      <c r="U58" s="829"/>
      <c r="V58" s="541"/>
      <c r="W58" s="297"/>
      <c r="X58" s="541" t="s">
        <v>185</v>
      </c>
      <c r="Y58" s="565" t="s">
        <v>185</v>
      </c>
      <c r="Z58" s="562"/>
      <c r="AA58" s="466">
        <v>39</v>
      </c>
    </row>
    <row r="59" spans="1:27" ht="26.4" x14ac:dyDescent="0.25">
      <c r="A59" s="139" t="str">
        <f t="shared" ca="1" si="3"/>
        <v>KW10 / 41</v>
      </c>
      <c r="B59" s="136" t="str">
        <f ca="1">OFFSET(Sprachen!A413,0,'Allg. Informationen'!$B$4-1,1,1)</f>
        <v>Erlös aus weiterer Förderung der öffentlichen Hand</v>
      </c>
      <c r="C59" s="157" t="s">
        <v>24</v>
      </c>
      <c r="D59" s="649">
        <f>SUMIF(H50:Q50,"Ja",H59:Q59)+SUMIF(H50:Q50,"Qui",H59:Q59)+SUMIF(H50:Q50,"Si",H59:Q59)</f>
        <v>0</v>
      </c>
      <c r="E59" s="360"/>
      <c r="F59" s="360"/>
      <c r="G59" s="360"/>
      <c r="H59" s="207"/>
      <c r="I59" s="207"/>
      <c r="J59" s="207"/>
      <c r="K59" s="207"/>
      <c r="L59" s="207"/>
      <c r="M59" s="207"/>
      <c r="N59" s="207"/>
      <c r="O59" s="207"/>
      <c r="P59" s="207"/>
      <c r="Q59" s="207"/>
      <c r="R59" s="813"/>
      <c r="S59" s="814"/>
      <c r="T59" s="828"/>
      <c r="U59" s="829"/>
      <c r="V59" s="541"/>
      <c r="W59" s="297"/>
      <c r="X59" s="541" t="s">
        <v>185</v>
      </c>
      <c r="Y59" s="152"/>
      <c r="Z59" s="562"/>
      <c r="AA59" s="466">
        <v>41</v>
      </c>
    </row>
    <row r="60" spans="1:27" ht="15.6" x14ac:dyDescent="0.3">
      <c r="A60" s="146"/>
      <c r="B60" s="147"/>
      <c r="C60" s="147"/>
      <c r="D60" s="147"/>
      <c r="E60" s="147"/>
      <c r="F60" s="147"/>
      <c r="G60" s="147"/>
      <c r="H60" s="147"/>
      <c r="I60" s="147"/>
      <c r="J60" s="147"/>
      <c r="K60" s="147"/>
      <c r="L60" s="147"/>
      <c r="M60" s="147"/>
      <c r="N60" s="147"/>
      <c r="O60" s="147"/>
      <c r="P60" s="147"/>
      <c r="Q60" s="147"/>
      <c r="R60" s="147"/>
      <c r="S60" s="147"/>
      <c r="T60" s="147"/>
      <c r="U60" s="147"/>
      <c r="V60" s="147"/>
      <c r="W60" s="561"/>
      <c r="X60" s="147"/>
      <c r="Y60" s="147"/>
      <c r="Z60" s="562"/>
    </row>
    <row r="61" spans="1:27" ht="26.4" x14ac:dyDescent="0.25">
      <c r="A61" s="158" t="str">
        <f ca="1">OFFSET(Sprachen!A414,0,'Allg. Informationen'!$B$4-1,1,1)</f>
        <v>B. Angaben zu den Gestehungskosten</v>
      </c>
      <c r="B61" s="158"/>
      <c r="C61" s="159"/>
      <c r="D61" s="160"/>
      <c r="E61" s="361"/>
      <c r="F61" s="361"/>
      <c r="G61" s="361"/>
      <c r="H61" s="866" t="str">
        <f ca="1">R47</f>
        <v>Anmerkungen BFE</v>
      </c>
      <c r="I61" s="866"/>
      <c r="J61" s="866"/>
      <c r="K61" s="866"/>
      <c r="L61" s="866"/>
      <c r="M61" s="809" t="str">
        <f ca="1">T47</f>
        <v>Bemerkungen Gesuchsteller</v>
      </c>
      <c r="N61" s="810"/>
      <c r="O61" s="810"/>
      <c r="P61" s="810"/>
      <c r="Q61" s="810"/>
      <c r="R61" s="810"/>
      <c r="S61" s="810"/>
      <c r="T61" s="810"/>
      <c r="U61" s="811"/>
      <c r="V61" s="450" t="str">
        <f ca="1">V47</f>
        <v>Prüfung auf Plausibilität</v>
      </c>
      <c r="W61" s="450" t="str">
        <f t="shared" ref="W61:Y61" ca="1" si="6">W47</f>
        <v>Bemerkungen Plausibilität</v>
      </c>
      <c r="X61" s="450" t="str">
        <f t="shared" ca="1" si="6"/>
        <v>Materielle Prüfung</v>
      </c>
      <c r="Y61" s="450" t="str">
        <f t="shared" ca="1" si="6"/>
        <v>Bemerkungen Materielle Prüfung</v>
      </c>
    </row>
    <row r="62" spans="1:27" ht="27.75" customHeight="1" x14ac:dyDescent="0.25">
      <c r="A62" s="139"/>
      <c r="B62" s="161" t="str">
        <f ca="1">OFFSET(Sprachen!A415,0,'Allg. Informationen'!$B$4-1,1,1)</f>
        <v>B 1. Betriebserträge und -kosten</v>
      </c>
      <c r="C62" s="100"/>
      <c r="D62" s="100"/>
      <c r="E62" s="362"/>
      <c r="F62" s="362"/>
      <c r="G62" s="362"/>
      <c r="H62" s="808"/>
      <c r="I62" s="808"/>
      <c r="J62" s="808"/>
      <c r="K62" s="808"/>
      <c r="L62" s="808"/>
      <c r="M62" s="812"/>
      <c r="N62" s="812"/>
      <c r="O62" s="812"/>
      <c r="P62" s="812"/>
      <c r="Q62" s="812"/>
      <c r="R62" s="812"/>
      <c r="S62" s="812"/>
      <c r="T62" s="812"/>
      <c r="U62" s="812"/>
      <c r="V62" s="541"/>
      <c r="W62" s="297"/>
      <c r="X62" s="541" t="s">
        <v>185</v>
      </c>
      <c r="Y62" s="551" t="s">
        <v>185</v>
      </c>
    </row>
    <row r="63" spans="1:27" ht="26.4" x14ac:dyDescent="0.25">
      <c r="A63" s="139" t="str">
        <f t="shared" ref="A63:A72" ca="1" si="7">CONCATENATE($A$2," / ",AA63)</f>
        <v>KW10 / 42</v>
      </c>
      <c r="B63" s="136" t="str">
        <f ca="1">OFFSET(Sprachen!A416,0,'Allg. Informationen'!$B$4-1,1,1)</f>
        <v>Summe Förderungen/Vergütungen der öffentlichen Hand</v>
      </c>
      <c r="C63" s="100"/>
      <c r="D63" s="634">
        <f>D59+D57</f>
        <v>0</v>
      </c>
      <c r="E63" s="633"/>
      <c r="F63" s="633"/>
      <c r="G63" s="633"/>
      <c r="H63" s="815"/>
      <c r="I63" s="816"/>
      <c r="J63" s="816"/>
      <c r="K63" s="816"/>
      <c r="L63" s="817"/>
      <c r="M63" s="818"/>
      <c r="N63" s="819"/>
      <c r="O63" s="819"/>
      <c r="P63" s="819"/>
      <c r="Q63" s="819"/>
      <c r="R63" s="819"/>
      <c r="S63" s="819"/>
      <c r="T63" s="819"/>
      <c r="U63" s="820"/>
      <c r="V63" s="541"/>
      <c r="W63" s="297"/>
      <c r="X63" s="541" t="s">
        <v>185</v>
      </c>
      <c r="Y63" s="551" t="s">
        <v>185</v>
      </c>
      <c r="AA63" s="466">
        <v>42</v>
      </c>
    </row>
    <row r="64" spans="1:27" ht="33" customHeight="1" x14ac:dyDescent="0.25">
      <c r="A64" s="139" t="str">
        <f t="shared" ca="1" si="7"/>
        <v>KW10 / 43</v>
      </c>
      <c r="B64" s="136" t="str">
        <f ca="1">OFFSET(Sprachen!A417,0,'Allg. Informationen'!$B$4-1,1,1)</f>
        <v>Übriger Betriebsertrag (ohne Förderungen)</v>
      </c>
      <c r="C64" s="673" t="s">
        <v>24</v>
      </c>
      <c r="D64" s="196"/>
      <c r="E64" s="363"/>
      <c r="F64" s="363"/>
      <c r="G64" s="363"/>
      <c r="H64" s="893" t="str">
        <f ca="1">CONCATENATE(OFFSET(Sprachen!A495,0,'Allg. Informationen'!$B$4-1,1,1)," 5.",A2,".7")</f>
        <v>Gemäss Richtlinie des BFE zu anrechenbaren Betriebs- und Kapitalkosten. Bei abweichenden Angaben zum Geschäftsbericht ist das folgende Anhangsformular auszufüllen: 5.KW10.7</v>
      </c>
      <c r="I64" s="894"/>
      <c r="J64" s="894"/>
      <c r="K64" s="894"/>
      <c r="L64" s="895"/>
      <c r="M64" s="812"/>
      <c r="N64" s="812"/>
      <c r="O64" s="812"/>
      <c r="P64" s="812"/>
      <c r="Q64" s="812"/>
      <c r="R64" s="812"/>
      <c r="S64" s="812"/>
      <c r="T64" s="812"/>
      <c r="U64" s="812"/>
      <c r="V64" s="541"/>
      <c r="W64" s="297"/>
      <c r="X64" s="541" t="s">
        <v>185</v>
      </c>
      <c r="Y64" s="551" t="s">
        <v>185</v>
      </c>
      <c r="AA64" s="466">
        <v>43</v>
      </c>
    </row>
    <row r="65" spans="1:27" x14ac:dyDescent="0.25">
      <c r="A65" s="139" t="str">
        <f t="shared" ca="1" si="7"/>
        <v>KW10 / 44</v>
      </c>
      <c r="B65" s="136" t="str">
        <f ca="1">OFFSET(Sprachen!A418,0,'Allg. Informationen'!$B$4-1,1,1)</f>
        <v>Aktivierte Eigenleistungen</v>
      </c>
      <c r="C65" s="673" t="s">
        <v>24</v>
      </c>
      <c r="D65" s="196"/>
      <c r="E65" s="364"/>
      <c r="F65" s="364"/>
      <c r="G65" s="364"/>
      <c r="H65" s="893"/>
      <c r="I65" s="894"/>
      <c r="J65" s="894"/>
      <c r="K65" s="894"/>
      <c r="L65" s="895"/>
      <c r="M65" s="812"/>
      <c r="N65" s="812"/>
      <c r="O65" s="812"/>
      <c r="P65" s="812"/>
      <c r="Q65" s="812"/>
      <c r="R65" s="812"/>
      <c r="S65" s="812"/>
      <c r="T65" s="812"/>
      <c r="U65" s="812"/>
      <c r="V65" s="541"/>
      <c r="W65" s="297"/>
      <c r="X65" s="541" t="s">
        <v>185</v>
      </c>
      <c r="Y65" s="551" t="s">
        <v>185</v>
      </c>
      <c r="AA65" s="466">
        <f t="shared" ref="AA65:AA72" si="8">AA64+1</f>
        <v>44</v>
      </c>
    </row>
    <row r="66" spans="1:27" x14ac:dyDescent="0.25">
      <c r="A66" s="139" t="str">
        <f t="shared" ca="1" si="7"/>
        <v>KW10 / 45</v>
      </c>
      <c r="B66" s="136" t="str">
        <f ca="1">OFFSET(Sprachen!A419,0,'Allg. Informationen'!$B$4-1,1,1)</f>
        <v>Pumpenergie</v>
      </c>
      <c r="C66" s="673" t="s">
        <v>8</v>
      </c>
      <c r="D66" s="644">
        <f ca="1">IFERROR(IF($D$5="Nein/Non/No","-",INDIRECT(CONCATENATE(E_prod_Eingabe!$A$2,"!")&amp;CONCATENATE(MID("CDEFGHIJKLMNOPQRSTUVWXYZ",HLOOKUP($A$2,E_prod_Eingabe!$C$5:$AS$6,2,FALSE),1),"55"))),"")</f>
        <v>0</v>
      </c>
      <c r="E66" s="353"/>
      <c r="F66" s="353"/>
      <c r="G66" s="353"/>
      <c r="H66" s="893"/>
      <c r="I66" s="894"/>
      <c r="J66" s="894"/>
      <c r="K66" s="894"/>
      <c r="L66" s="895"/>
      <c r="M66" s="812"/>
      <c r="N66" s="812"/>
      <c r="O66" s="812"/>
      <c r="P66" s="812"/>
      <c r="Q66" s="812"/>
      <c r="R66" s="812"/>
      <c r="S66" s="812"/>
      <c r="T66" s="812"/>
      <c r="U66" s="812"/>
      <c r="V66" s="541"/>
      <c r="W66" s="297"/>
      <c r="X66" s="541" t="s">
        <v>185</v>
      </c>
      <c r="Y66" s="551" t="s">
        <v>185</v>
      </c>
      <c r="AA66" s="466">
        <f t="shared" si="8"/>
        <v>45</v>
      </c>
    </row>
    <row r="67" spans="1:27" ht="26.4" x14ac:dyDescent="0.25">
      <c r="A67" s="139" t="str">
        <f t="shared" ca="1" si="7"/>
        <v>KW10 / 46</v>
      </c>
      <c r="B67" s="136" t="str">
        <f ca="1">OFFSET(Sprachen!A420,0,'Allg. Informationen'!$B$4-1,1,1)</f>
        <v>Spezif. Kosten Pumpenergie zu Marktpreisen</v>
      </c>
      <c r="C67" s="673" t="s">
        <v>39</v>
      </c>
      <c r="D67" s="645" t="str">
        <f ca="1">IFERROR(D68*100/(D66*1000000),"")</f>
        <v/>
      </c>
      <c r="E67" s="365"/>
      <c r="F67" s="365"/>
      <c r="G67" s="365"/>
      <c r="H67" s="893"/>
      <c r="I67" s="894"/>
      <c r="J67" s="894"/>
      <c r="K67" s="894"/>
      <c r="L67" s="895"/>
      <c r="M67" s="812"/>
      <c r="N67" s="812"/>
      <c r="O67" s="812"/>
      <c r="P67" s="812"/>
      <c r="Q67" s="812"/>
      <c r="R67" s="812"/>
      <c r="S67" s="812"/>
      <c r="T67" s="812"/>
      <c r="U67" s="812"/>
      <c r="V67" s="541"/>
      <c r="W67" s="297"/>
      <c r="X67" s="541" t="s">
        <v>185</v>
      </c>
      <c r="Y67" s="551" t="s">
        <v>185</v>
      </c>
      <c r="AA67" s="466">
        <f t="shared" si="8"/>
        <v>46</v>
      </c>
    </row>
    <row r="68" spans="1:27" ht="26.4" x14ac:dyDescent="0.25">
      <c r="A68" s="139" t="str">
        <f t="shared" ca="1" si="7"/>
        <v>KW10 / 47</v>
      </c>
      <c r="B68" s="136" t="str">
        <f ca="1">OFFSET(Sprachen!A421,0,'Allg. Informationen'!$B$4-1,1,1)</f>
        <v>Pumpenergie zu Marktpreisen</v>
      </c>
      <c r="C68" s="673" t="s">
        <v>24</v>
      </c>
      <c r="D68" s="644">
        <f ca="1">IFERROR(IF($D$5="Nein/Non/No","-",INDIRECT(CONCATENATE(E_prod_Eingabe!$A$2,"!")&amp;CONCATENATE(MID("CDEFGHIJKLMNOPQRSTUVWXYZ",HLOOKUP($A$2,E_prod_Eingabe!$C$5:$AS$6,2,FALSE),1),"67"))),"")</f>
        <v>0</v>
      </c>
      <c r="E68" s="366"/>
      <c r="F68" s="366"/>
      <c r="G68" s="366"/>
      <c r="H68" s="893"/>
      <c r="I68" s="894"/>
      <c r="J68" s="894"/>
      <c r="K68" s="894"/>
      <c r="L68" s="895"/>
      <c r="M68" s="812"/>
      <c r="N68" s="812"/>
      <c r="O68" s="812"/>
      <c r="P68" s="812"/>
      <c r="Q68" s="812"/>
      <c r="R68" s="812"/>
      <c r="S68" s="812"/>
      <c r="T68" s="812"/>
      <c r="U68" s="812"/>
      <c r="V68" s="541"/>
      <c r="W68" s="297"/>
      <c r="X68" s="541" t="s">
        <v>185</v>
      </c>
      <c r="Y68" s="551" t="s">
        <v>185</v>
      </c>
      <c r="AA68" s="466">
        <f t="shared" si="8"/>
        <v>47</v>
      </c>
    </row>
    <row r="69" spans="1:27" x14ac:dyDescent="0.25">
      <c r="A69" s="139" t="str">
        <f t="shared" ca="1" si="7"/>
        <v>KW10 / 48</v>
      </c>
      <c r="B69" s="136" t="str">
        <f ca="1">OFFSET(Sprachen!A422,0,'Allg. Informationen'!$B$4-1,1,1)</f>
        <v>Energieaufwand</v>
      </c>
      <c r="C69" s="673" t="s">
        <v>24</v>
      </c>
      <c r="D69" s="196"/>
      <c r="E69" s="364"/>
      <c r="F69" s="364"/>
      <c r="G69" s="364"/>
      <c r="H69" s="893"/>
      <c r="I69" s="894"/>
      <c r="J69" s="894"/>
      <c r="K69" s="894"/>
      <c r="L69" s="895"/>
      <c r="M69" s="812"/>
      <c r="N69" s="812"/>
      <c r="O69" s="812"/>
      <c r="P69" s="812"/>
      <c r="Q69" s="812"/>
      <c r="R69" s="812"/>
      <c r="S69" s="812"/>
      <c r="T69" s="812"/>
      <c r="U69" s="812"/>
      <c r="V69" s="541"/>
      <c r="W69" s="297"/>
      <c r="X69" s="541" t="s">
        <v>185</v>
      </c>
      <c r="Y69" s="551" t="s">
        <v>185</v>
      </c>
      <c r="AA69" s="466">
        <f t="shared" si="8"/>
        <v>48</v>
      </c>
    </row>
    <row r="70" spans="1:27" x14ac:dyDescent="0.25">
      <c r="A70" s="139" t="str">
        <f t="shared" ca="1" si="7"/>
        <v>KW10 / 49</v>
      </c>
      <c r="B70" s="136" t="str">
        <f ca="1">OFFSET(Sprachen!A423,0,'Allg. Informationen'!$B$4-1,1,1)</f>
        <v>Netznutzungsaufwand</v>
      </c>
      <c r="C70" s="673" t="s">
        <v>24</v>
      </c>
      <c r="D70" s="196"/>
      <c r="E70" s="364"/>
      <c r="F70" s="364"/>
      <c r="G70" s="364"/>
      <c r="H70" s="893"/>
      <c r="I70" s="894"/>
      <c r="J70" s="894"/>
      <c r="K70" s="894"/>
      <c r="L70" s="895"/>
      <c r="M70" s="812"/>
      <c r="N70" s="812"/>
      <c r="O70" s="812"/>
      <c r="P70" s="812"/>
      <c r="Q70" s="812"/>
      <c r="R70" s="812"/>
      <c r="S70" s="812"/>
      <c r="T70" s="812"/>
      <c r="U70" s="812"/>
      <c r="V70" s="541"/>
      <c r="W70" s="297"/>
      <c r="X70" s="541" t="s">
        <v>185</v>
      </c>
      <c r="Y70" s="551" t="s">
        <v>185</v>
      </c>
      <c r="AA70" s="466">
        <f t="shared" si="8"/>
        <v>49</v>
      </c>
    </row>
    <row r="71" spans="1:27" x14ac:dyDescent="0.25">
      <c r="A71" s="139" t="str">
        <f t="shared" ca="1" si="7"/>
        <v>KW10 / 50</v>
      </c>
      <c r="B71" s="136" t="str">
        <f ca="1">OFFSET(Sprachen!A424,0,'Allg. Informationen'!$B$4-1,1,1)</f>
        <v>Material und Fremdleistungen</v>
      </c>
      <c r="C71" s="673" t="s">
        <v>24</v>
      </c>
      <c r="D71" s="196"/>
      <c r="E71" s="364"/>
      <c r="F71" s="364"/>
      <c r="G71" s="364"/>
      <c r="H71" s="893"/>
      <c r="I71" s="894"/>
      <c r="J71" s="894"/>
      <c r="K71" s="894"/>
      <c r="L71" s="895"/>
      <c r="M71" s="812"/>
      <c r="N71" s="812"/>
      <c r="O71" s="812"/>
      <c r="P71" s="812"/>
      <c r="Q71" s="812"/>
      <c r="R71" s="812"/>
      <c r="S71" s="812"/>
      <c r="T71" s="812"/>
      <c r="U71" s="812"/>
      <c r="V71" s="541"/>
      <c r="W71" s="297"/>
      <c r="X71" s="541" t="s">
        <v>185</v>
      </c>
      <c r="Y71" s="551" t="s">
        <v>185</v>
      </c>
      <c r="AA71" s="466">
        <f t="shared" si="8"/>
        <v>50</v>
      </c>
    </row>
    <row r="72" spans="1:27" x14ac:dyDescent="0.25">
      <c r="A72" s="139" t="str">
        <f t="shared" ca="1" si="7"/>
        <v>KW10 / 51</v>
      </c>
      <c r="B72" s="136" t="str">
        <f ca="1">OFFSET(Sprachen!A425,0,'Allg. Informationen'!$B$4-1,1,1)</f>
        <v>Personalaufwand</v>
      </c>
      <c r="C72" s="673" t="s">
        <v>24</v>
      </c>
      <c r="D72" s="196"/>
      <c r="E72" s="367"/>
      <c r="F72" s="367"/>
      <c r="G72" s="367"/>
      <c r="H72" s="893"/>
      <c r="I72" s="894"/>
      <c r="J72" s="894"/>
      <c r="K72" s="894"/>
      <c r="L72" s="895"/>
      <c r="M72" s="812"/>
      <c r="N72" s="812"/>
      <c r="O72" s="812"/>
      <c r="P72" s="812"/>
      <c r="Q72" s="812"/>
      <c r="R72" s="812"/>
      <c r="S72" s="812"/>
      <c r="T72" s="812"/>
      <c r="U72" s="812"/>
      <c r="V72" s="541"/>
      <c r="W72" s="297"/>
      <c r="X72" s="541" t="s">
        <v>185</v>
      </c>
      <c r="Y72" s="551" t="s">
        <v>185</v>
      </c>
      <c r="AA72" s="466">
        <f t="shared" si="8"/>
        <v>51</v>
      </c>
    </row>
    <row r="73" spans="1:27" x14ac:dyDescent="0.25">
      <c r="A73" s="139" t="str">
        <f ca="1">CONCATENATE($A$2," / ",AA73)</f>
        <v>KW10 / 52</v>
      </c>
      <c r="B73" s="136" t="str">
        <f ca="1">OFFSET(Sprachen!A426,0,'Allg. Informationen'!$B$4-1,1,1)</f>
        <v>übriger Betriebsaufwand (inkl. HKN)</v>
      </c>
      <c r="C73" s="673" t="s">
        <v>24</v>
      </c>
      <c r="D73" s="196"/>
      <c r="E73" s="368"/>
      <c r="F73" s="368"/>
      <c r="G73" s="368"/>
      <c r="H73" s="896"/>
      <c r="I73" s="897"/>
      <c r="J73" s="897"/>
      <c r="K73" s="897"/>
      <c r="L73" s="898"/>
      <c r="M73" s="812"/>
      <c r="N73" s="812"/>
      <c r="O73" s="812"/>
      <c r="P73" s="812"/>
      <c r="Q73" s="812"/>
      <c r="R73" s="812"/>
      <c r="S73" s="812"/>
      <c r="T73" s="812"/>
      <c r="U73" s="812"/>
      <c r="V73" s="541"/>
      <c r="W73" s="297"/>
      <c r="X73" s="541" t="s">
        <v>185</v>
      </c>
      <c r="Y73" s="551" t="s">
        <v>185</v>
      </c>
      <c r="AA73" s="466">
        <f>AA72+1</f>
        <v>52</v>
      </c>
    </row>
    <row r="74" spans="1:27" x14ac:dyDescent="0.25">
      <c r="A74" s="139" t="str">
        <f ca="1">CONCATENATE($A$2," / ",AA74)</f>
        <v>KW10 / 54</v>
      </c>
      <c r="B74" s="136" t="str">
        <f ca="1">OFFSET(Sprachen!A427,0,'Allg. Informationen'!$B$4-1,1,1)</f>
        <v>Total Betriebskosten</v>
      </c>
      <c r="C74" s="673" t="s">
        <v>24</v>
      </c>
      <c r="D74" s="643">
        <f ca="1">SUM(D68:D73)-SUM(D63:G65)</f>
        <v>0</v>
      </c>
      <c r="E74" s="369"/>
      <c r="F74" s="369"/>
      <c r="G74" s="369"/>
      <c r="H74" s="853" t="s">
        <v>613</v>
      </c>
      <c r="I74" s="853"/>
      <c r="J74" s="853"/>
      <c r="K74" s="853"/>
      <c r="L74" s="854"/>
      <c r="M74" s="883"/>
      <c r="N74" s="883"/>
      <c r="O74" s="883"/>
      <c r="P74" s="883"/>
      <c r="Q74" s="883"/>
      <c r="R74" s="883"/>
      <c r="S74" s="883"/>
      <c r="T74" s="883"/>
      <c r="U74" s="883"/>
      <c r="V74" s="541"/>
      <c r="W74" s="297"/>
      <c r="X74" s="541" t="s">
        <v>185</v>
      </c>
      <c r="Y74" s="551" t="s">
        <v>442</v>
      </c>
      <c r="AA74" s="568">
        <f>AA73+2</f>
        <v>54</v>
      </c>
    </row>
    <row r="75" spans="1:27" ht="15.6" x14ac:dyDescent="0.3">
      <c r="A75" s="146"/>
      <c r="B75" s="147"/>
      <c r="C75" s="147"/>
      <c r="D75" s="147"/>
      <c r="E75" s="147"/>
      <c r="F75" s="147"/>
      <c r="G75" s="147"/>
      <c r="H75" s="147"/>
      <c r="I75" s="147"/>
      <c r="J75" s="147"/>
      <c r="K75" s="147"/>
      <c r="L75" s="147"/>
      <c r="M75" s="147"/>
      <c r="N75" s="147"/>
      <c r="O75" s="147"/>
      <c r="P75" s="147"/>
      <c r="Q75" s="147"/>
      <c r="R75" s="147"/>
      <c r="S75" s="147"/>
      <c r="T75" s="147"/>
      <c r="U75" s="147"/>
      <c r="V75" s="147"/>
      <c r="W75" s="561"/>
      <c r="X75" s="147"/>
      <c r="Y75" s="147"/>
    </row>
    <row r="76" spans="1:27" ht="26.4" x14ac:dyDescent="0.25">
      <c r="A76" s="164"/>
      <c r="B76" s="165" t="str">
        <f ca="1">OFFSET(Sprachen!A428,0,'Allg. Informationen'!$B$4-1,1,1)</f>
        <v>B2. Kapitalkosten</v>
      </c>
      <c r="C76" s="159"/>
      <c r="D76" s="678">
        <v>2022</v>
      </c>
      <c r="E76" s="637"/>
      <c r="F76" s="637"/>
      <c r="G76" s="637"/>
      <c r="H76" s="678">
        <v>2022</v>
      </c>
      <c r="I76" s="678">
        <v>2021</v>
      </c>
      <c r="J76" s="678">
        <v>2020</v>
      </c>
      <c r="K76" s="678">
        <v>2019</v>
      </c>
      <c r="L76" s="838" t="str">
        <f ca="1">H61</f>
        <v>Anmerkungen BFE</v>
      </c>
      <c r="M76" s="839"/>
      <c r="N76" s="839"/>
      <c r="O76" s="839"/>
      <c r="P76" s="840"/>
      <c r="Q76" s="880" t="str">
        <f ca="1">M61</f>
        <v>Bemerkungen Gesuchsteller</v>
      </c>
      <c r="R76" s="881"/>
      <c r="S76" s="881"/>
      <c r="T76" s="881"/>
      <c r="U76" s="882"/>
      <c r="V76" s="450" t="str">
        <f ca="1">V61</f>
        <v>Prüfung auf Plausibilität</v>
      </c>
      <c r="W76" s="450" t="str">
        <f t="shared" ref="W76:Y76" ca="1" si="9">W61</f>
        <v>Bemerkungen Plausibilität</v>
      </c>
      <c r="X76" s="450" t="str">
        <f t="shared" ca="1" si="9"/>
        <v>Materielle Prüfung</v>
      </c>
      <c r="Y76" s="450" t="str">
        <f t="shared" ca="1" si="9"/>
        <v>Bemerkungen Materielle Prüfung</v>
      </c>
    </row>
    <row r="77" spans="1:27" ht="39" customHeight="1" x14ac:dyDescent="0.25">
      <c r="A77" s="139" t="str">
        <f t="shared" ref="A77:A87" ca="1" si="10">CONCATENATE($A$2," / ",AA77)</f>
        <v>KW10 / 55</v>
      </c>
      <c r="B77" s="136" t="str">
        <f ca="1">OFFSET(Sprachen!A429,0,'Allg. Informationen'!$B$4-1,1,1)</f>
        <v>Abschreibungsmethodik</v>
      </c>
      <c r="C77" s="100"/>
      <c r="D77" s="569"/>
      <c r="E77" s="570"/>
      <c r="F77" s="570"/>
      <c r="G77" s="570"/>
      <c r="H77" s="197"/>
      <c r="I77" s="197"/>
      <c r="J77" s="197"/>
      <c r="K77" s="197"/>
      <c r="L77" s="701" t="str">
        <f ca="1">CONCATENATE(OFFSET(Sprachen!A496,0,'Allg. Informationen'!$B$4-1,1,1)," 5.",$A$2,".7")</f>
        <v>Für alle Kostenarten jeweils positive Werte eingeben. Die Vorzeichen werden in der Summenformel korrigiert. Negative Werte bedeuten negative Erträge respektive negative Aufwände. Bei abweichenden Angaben zum Geschäftsbericht ist das folgende Anhangsformular  auszufüllen:  5.KW10.7</v>
      </c>
      <c r="M77" s="702"/>
      <c r="N77" s="702"/>
      <c r="O77" s="702"/>
      <c r="P77" s="703"/>
      <c r="Q77" s="812"/>
      <c r="R77" s="812"/>
      <c r="S77" s="812"/>
      <c r="T77" s="812"/>
      <c r="U77" s="812"/>
      <c r="V77" s="541"/>
      <c r="W77" s="297"/>
      <c r="X77" s="541" t="s">
        <v>185</v>
      </c>
      <c r="Y77" s="162"/>
      <c r="AA77" s="466">
        <f>AA74+1</f>
        <v>55</v>
      </c>
    </row>
    <row r="78" spans="1:27" ht="22.5" customHeight="1" x14ac:dyDescent="0.25">
      <c r="A78" s="139" t="str">
        <f t="shared" ca="1" si="10"/>
        <v>KW10 / 56</v>
      </c>
      <c r="B78" s="136" t="str">
        <f ca="1">OFFSET(Sprachen!A430,0,'Allg. Informationen'!$B$4-1,1,1)</f>
        <v>Ordentliche Abschreibungen</v>
      </c>
      <c r="C78" s="100" t="s">
        <v>24</v>
      </c>
      <c r="D78" s="198"/>
      <c r="E78" s="370"/>
      <c r="F78" s="370"/>
      <c r="G78" s="370"/>
      <c r="H78" s="198"/>
      <c r="I78" s="198"/>
      <c r="J78" s="198"/>
      <c r="K78" s="198"/>
      <c r="L78" s="704"/>
      <c r="M78" s="705"/>
      <c r="N78" s="705"/>
      <c r="O78" s="705"/>
      <c r="P78" s="706"/>
      <c r="Q78" s="812"/>
      <c r="R78" s="812"/>
      <c r="S78" s="812"/>
      <c r="T78" s="812"/>
      <c r="U78" s="812"/>
      <c r="V78" s="541"/>
      <c r="W78" s="297"/>
      <c r="X78" s="541" t="s">
        <v>185</v>
      </c>
      <c r="Y78" s="162"/>
      <c r="AA78" s="466">
        <f>AA77+1</f>
        <v>56</v>
      </c>
    </row>
    <row r="79" spans="1:27" ht="22.5" customHeight="1" x14ac:dyDescent="0.25">
      <c r="A79" s="139" t="str">
        <f t="shared" ca="1" si="10"/>
        <v>KW10 / 57</v>
      </c>
      <c r="B79" s="136" t="str">
        <f ca="1">OFFSET(Sprachen!A431,0,'Allg. Informationen'!$B$4-1,1,1)</f>
        <v>Ausserordentliche Abschreibungen</v>
      </c>
      <c r="C79" s="100" t="s">
        <v>24</v>
      </c>
      <c r="D79" s="196"/>
      <c r="E79" s="364"/>
      <c r="F79" s="364"/>
      <c r="G79" s="364"/>
      <c r="H79" s="199"/>
      <c r="I79" s="199"/>
      <c r="J79" s="199"/>
      <c r="K79" s="199"/>
      <c r="L79" s="704"/>
      <c r="M79" s="705"/>
      <c r="N79" s="705"/>
      <c r="O79" s="705"/>
      <c r="P79" s="706"/>
      <c r="Q79" s="812"/>
      <c r="R79" s="812"/>
      <c r="S79" s="812"/>
      <c r="T79" s="812"/>
      <c r="U79" s="812"/>
      <c r="V79" s="541"/>
      <c r="W79" s="297"/>
      <c r="X79" s="541" t="s">
        <v>185</v>
      </c>
      <c r="Y79" s="162"/>
      <c r="AA79" s="466">
        <f t="shared" ref="AA79:AA87" si="11">AA78+1</f>
        <v>57</v>
      </c>
    </row>
    <row r="80" spans="1:27" ht="26.4" x14ac:dyDescent="0.25">
      <c r="A80" s="139" t="str">
        <f t="shared" ca="1" si="10"/>
        <v>KW10 / 58</v>
      </c>
      <c r="B80" s="136" t="str">
        <f ca="1">OFFSET(Sprachen!A432,0,'Allg. Informationen'!$B$4-1,1,1)</f>
        <v>Anlagenrestwert per 30.09.2023 oder 31.12.2023</v>
      </c>
      <c r="C80" s="100" t="s">
        <v>24</v>
      </c>
      <c r="D80" s="196"/>
      <c r="E80" s="370"/>
      <c r="F80" s="370"/>
      <c r="G80" s="370"/>
      <c r="H80" s="166"/>
      <c r="I80" s="167"/>
      <c r="J80" s="571"/>
      <c r="K80" s="572"/>
      <c r="L80" s="853" t="s">
        <v>613</v>
      </c>
      <c r="M80" s="853"/>
      <c r="N80" s="853"/>
      <c r="O80" s="853"/>
      <c r="P80" s="854"/>
      <c r="Q80" s="812"/>
      <c r="R80" s="812"/>
      <c r="S80" s="812"/>
      <c r="T80" s="812"/>
      <c r="U80" s="812"/>
      <c r="V80" s="541"/>
      <c r="W80" s="297"/>
      <c r="X80" s="541" t="s">
        <v>185</v>
      </c>
      <c r="Y80" s="162"/>
      <c r="AA80" s="466">
        <f t="shared" si="11"/>
        <v>58</v>
      </c>
    </row>
    <row r="81" spans="1:27" ht="31.5" customHeight="1" x14ac:dyDescent="0.25">
      <c r="A81" s="139" t="str">
        <f t="shared" ca="1" si="10"/>
        <v>KW10 / 59</v>
      </c>
      <c r="B81" s="136" t="str">
        <f ca="1">OFFSET(Sprachen!A433,0,'Allg. Informationen'!$B$4-1,1,1)</f>
        <v>Restwert anrechenbare immaterielle Anlagen per 30.09.2023 oder 31.12.2023</v>
      </c>
      <c r="C81" s="100" t="s">
        <v>24</v>
      </c>
      <c r="D81" s="196"/>
      <c r="E81" s="370"/>
      <c r="F81" s="370"/>
      <c r="G81" s="370"/>
      <c r="H81" s="168"/>
      <c r="I81" s="169"/>
      <c r="J81" s="573"/>
      <c r="K81" s="574"/>
      <c r="L81" s="884" t="str">
        <f ca="1">OFFSET(Sprachen!A498,0,'Allg. Informationen'!$B$4-1,1,1)</f>
        <v>Restwert von Konzessionen dürfen berücksichtigt werden.</v>
      </c>
      <c r="M81" s="885"/>
      <c r="N81" s="885"/>
      <c r="O81" s="885"/>
      <c r="P81" s="885"/>
      <c r="Q81" s="812"/>
      <c r="R81" s="812"/>
      <c r="S81" s="812"/>
      <c r="T81" s="812"/>
      <c r="U81" s="812"/>
      <c r="V81" s="541"/>
      <c r="W81" s="297"/>
      <c r="X81" s="541" t="s">
        <v>185</v>
      </c>
      <c r="Y81" s="162"/>
      <c r="AA81" s="466">
        <f t="shared" si="11"/>
        <v>59</v>
      </c>
    </row>
    <row r="82" spans="1:27" ht="26.4" x14ac:dyDescent="0.25">
      <c r="A82" s="139" t="str">
        <f t="shared" ca="1" si="10"/>
        <v>KW10 / 60</v>
      </c>
      <c r="B82" s="136" t="str">
        <f ca="1">OFFSET(Sprachen!A434,0,'Allg. Informationen'!$B$4-1,1,1)</f>
        <v>Umlaufvermögen Kraftwerk</v>
      </c>
      <c r="C82" s="100" t="s">
        <v>24</v>
      </c>
      <c r="D82" s="196"/>
      <c r="E82" s="370"/>
      <c r="F82" s="370"/>
      <c r="G82" s="370"/>
      <c r="H82" s="170"/>
      <c r="I82" s="171"/>
      <c r="J82" s="575"/>
      <c r="K82" s="576"/>
      <c r="L82" s="855"/>
      <c r="M82" s="855"/>
      <c r="N82" s="855"/>
      <c r="O82" s="855"/>
      <c r="P82" s="856"/>
      <c r="Q82" s="812"/>
      <c r="R82" s="812"/>
      <c r="S82" s="812"/>
      <c r="T82" s="812"/>
      <c r="U82" s="812"/>
      <c r="V82" s="541"/>
      <c r="W82" s="297"/>
      <c r="X82" s="541" t="s">
        <v>185</v>
      </c>
      <c r="Y82" s="162"/>
      <c r="AA82" s="466">
        <f t="shared" si="11"/>
        <v>60</v>
      </c>
    </row>
    <row r="83" spans="1:27" ht="33" customHeight="1" x14ac:dyDescent="0.25">
      <c r="A83" s="139" t="str">
        <f t="shared" ca="1" si="10"/>
        <v>KW10 / 61</v>
      </c>
      <c r="B83" s="136" t="str">
        <f ca="1">OFFSET(Sprachen!A435,0,'Allg. Informationen'!$B$4-1,1,1)</f>
        <v>Kurzfristige Verbindlichkeiten Kraftwerk</v>
      </c>
      <c r="C83" s="100" t="s">
        <v>24</v>
      </c>
      <c r="D83" s="196"/>
      <c r="E83" s="370"/>
      <c r="F83" s="370"/>
      <c r="G83" s="370"/>
      <c r="H83" s="707" t="str">
        <f ca="1">OFFSET(Sprachen!A499,0,'Allg. Informationen'!$B$4-1,1,1)</f>
        <v>Anzugeben sind kurzfristige, nicht verzinsliche Darlehen. Kurzfristige verzinsliche Kapitalien (darunter auch langfrisitge Darlehen mit Fälligkeit unter 1 Jahr) müssen nicht angegeben werden. Siehe Richtlinie Punkt 3.2.2.</v>
      </c>
      <c r="I83" s="708"/>
      <c r="J83" s="708"/>
      <c r="K83" s="708"/>
      <c r="L83" s="708"/>
      <c r="M83" s="708"/>
      <c r="N83" s="708"/>
      <c r="O83" s="708"/>
      <c r="P83" s="709"/>
      <c r="Q83" s="812"/>
      <c r="R83" s="812"/>
      <c r="S83" s="812"/>
      <c r="T83" s="812"/>
      <c r="U83" s="812"/>
      <c r="V83" s="541"/>
      <c r="W83" s="297"/>
      <c r="X83" s="541" t="s">
        <v>185</v>
      </c>
      <c r="Y83" s="162"/>
      <c r="AA83" s="466">
        <f t="shared" si="11"/>
        <v>61</v>
      </c>
    </row>
    <row r="84" spans="1:27" ht="32.25" customHeight="1" x14ac:dyDescent="0.25">
      <c r="A84" s="139" t="str">
        <f t="shared" ca="1" si="10"/>
        <v>KW10 / 62</v>
      </c>
      <c r="B84" s="136" t="str">
        <f ca="1">OFFSET(Sprachen!A436,0,'Allg. Informationen'!$B$4-1,1,1)</f>
        <v>Nettoumlaufvermögen Kraftwerk</v>
      </c>
      <c r="C84" s="100" t="s">
        <v>24</v>
      </c>
      <c r="D84" s="642">
        <f>D82-D83</f>
        <v>0</v>
      </c>
      <c r="E84" s="360"/>
      <c r="F84" s="360"/>
      <c r="G84" s="360"/>
      <c r="H84" s="857" t="str">
        <f ca="1">OFFSET(Sprachen!A500,0,'Allg. Informationen'!$B$4-1,1,1)</f>
        <v>Gemäss der Richtlinie Punkt 3.2.2. ist das Nettoumlaufvermögen (Umlaufvermögen minus kurzfristiges, nicht verzinsliches Fremdkapital) für den Betrieb notwendig und kann im Gesuch berücksichtigt werden.</v>
      </c>
      <c r="I84" s="857"/>
      <c r="J84" s="857"/>
      <c r="K84" s="857"/>
      <c r="L84" s="857"/>
      <c r="M84" s="857"/>
      <c r="N84" s="857"/>
      <c r="O84" s="857"/>
      <c r="P84" s="857"/>
      <c r="Q84" s="812"/>
      <c r="R84" s="812"/>
      <c r="S84" s="812"/>
      <c r="T84" s="812"/>
      <c r="U84" s="812"/>
      <c r="V84" s="548"/>
      <c r="W84" s="300"/>
      <c r="X84" s="548"/>
      <c r="Y84" s="400"/>
      <c r="AA84" s="466">
        <f t="shared" si="11"/>
        <v>62</v>
      </c>
    </row>
    <row r="85" spans="1:27" x14ac:dyDescent="0.25">
      <c r="A85" s="139" t="str">
        <f t="shared" ca="1" si="10"/>
        <v>KW10 / 63</v>
      </c>
      <c r="B85" s="136" t="str">
        <f ca="1">OFFSET(Sprachen!A437,0,'Allg. Informationen'!$B$4-1,1,1)</f>
        <v>WACC</v>
      </c>
      <c r="C85" s="100" t="s">
        <v>4</v>
      </c>
      <c r="D85" s="172">
        <v>5.11E-2</v>
      </c>
      <c r="E85" s="371"/>
      <c r="F85" s="371"/>
      <c r="G85" s="371"/>
      <c r="H85" s="813"/>
      <c r="I85" s="878"/>
      <c r="J85" s="878"/>
      <c r="K85" s="878"/>
      <c r="L85" s="878"/>
      <c r="M85" s="878"/>
      <c r="N85" s="878"/>
      <c r="O85" s="878"/>
      <c r="P85" s="814"/>
      <c r="Q85" s="812"/>
      <c r="R85" s="812"/>
      <c r="S85" s="812"/>
      <c r="T85" s="812"/>
      <c r="U85" s="812"/>
      <c r="V85" s="548"/>
      <c r="W85" s="300"/>
      <c r="X85" s="548"/>
      <c r="Y85" s="400"/>
      <c r="AA85" s="466">
        <f t="shared" si="11"/>
        <v>63</v>
      </c>
    </row>
    <row r="86" spans="1:27" x14ac:dyDescent="0.25">
      <c r="A86" s="139" t="str">
        <f t="shared" ca="1" si="10"/>
        <v>KW10 / 64</v>
      </c>
      <c r="B86" s="136" t="str">
        <f ca="1">OFFSET(Sprachen!A438,0,'Allg. Informationen'!$B$4-1,1,1)</f>
        <v>Kalkulatorische Kapitalkosten</v>
      </c>
      <c r="C86" s="100" t="s">
        <v>24</v>
      </c>
      <c r="D86" s="642">
        <f>(D80+D81+D84)*D85</f>
        <v>0</v>
      </c>
      <c r="E86" s="360"/>
      <c r="F86" s="360"/>
      <c r="G86" s="360"/>
      <c r="H86" s="813"/>
      <c r="I86" s="878"/>
      <c r="J86" s="878"/>
      <c r="K86" s="878"/>
      <c r="L86" s="878"/>
      <c r="M86" s="878"/>
      <c r="N86" s="878"/>
      <c r="O86" s="878"/>
      <c r="P86" s="814"/>
      <c r="Q86" s="812"/>
      <c r="R86" s="812"/>
      <c r="S86" s="812"/>
      <c r="T86" s="812"/>
      <c r="U86" s="812"/>
      <c r="V86" s="548"/>
      <c r="W86" s="300"/>
      <c r="X86" s="548"/>
      <c r="Y86" s="400"/>
      <c r="AA86" s="466">
        <f t="shared" si="11"/>
        <v>64</v>
      </c>
    </row>
    <row r="87" spans="1:27" x14ac:dyDescent="0.25">
      <c r="A87" s="139" t="str">
        <f t="shared" ca="1" si="10"/>
        <v>KW10 / 65</v>
      </c>
      <c r="B87" s="136" t="str">
        <f ca="1">OFFSET(Sprachen!A439,0,'Allg. Informationen'!$B$4-1,1,1)</f>
        <v>Anrechenbare Kapitalkosten total</v>
      </c>
      <c r="C87" s="100" t="s">
        <v>24</v>
      </c>
      <c r="D87" s="642">
        <f>D86+D78</f>
        <v>0</v>
      </c>
      <c r="E87" s="360"/>
      <c r="F87" s="360"/>
      <c r="G87" s="360"/>
      <c r="H87" s="813"/>
      <c r="I87" s="878"/>
      <c r="J87" s="878"/>
      <c r="K87" s="878"/>
      <c r="L87" s="878"/>
      <c r="M87" s="878"/>
      <c r="N87" s="878"/>
      <c r="O87" s="878"/>
      <c r="P87" s="814"/>
      <c r="Q87" s="812"/>
      <c r="R87" s="812"/>
      <c r="S87" s="812"/>
      <c r="T87" s="812"/>
      <c r="U87" s="812"/>
      <c r="V87" s="541"/>
      <c r="W87" s="297"/>
      <c r="X87" s="541" t="s">
        <v>185</v>
      </c>
      <c r="Y87" s="551" t="s">
        <v>442</v>
      </c>
      <c r="AA87" s="466">
        <f t="shared" si="11"/>
        <v>65</v>
      </c>
    </row>
    <row r="88" spans="1:27" ht="15.6" x14ac:dyDescent="0.3">
      <c r="A88" s="146"/>
      <c r="B88" s="147"/>
      <c r="C88" s="147"/>
      <c r="D88" s="147"/>
      <c r="E88" s="147"/>
      <c r="F88" s="147"/>
      <c r="G88" s="147"/>
      <c r="H88" s="147"/>
      <c r="I88" s="147"/>
      <c r="J88" s="147"/>
      <c r="K88" s="147"/>
      <c r="L88" s="147"/>
      <c r="M88" s="147"/>
      <c r="N88" s="147"/>
      <c r="O88" s="147"/>
      <c r="P88" s="147"/>
      <c r="Q88" s="147"/>
      <c r="R88" s="147"/>
      <c r="S88" s="147"/>
      <c r="T88" s="147"/>
      <c r="U88" s="147"/>
      <c r="V88" s="147"/>
      <c r="W88" s="561"/>
      <c r="X88" s="147"/>
      <c r="Y88" s="147"/>
    </row>
    <row r="89" spans="1:27" ht="26.4" x14ac:dyDescent="0.25">
      <c r="A89" s="139"/>
      <c r="B89" s="148" t="str">
        <f ca="1">OFFSET(Sprachen!A440,0,'Allg. Informationen'!$B$4-1,1,1)</f>
        <v>B3. Abgaben und Steuern</v>
      </c>
      <c r="C89" s="100"/>
      <c r="D89" s="577"/>
      <c r="E89" s="372"/>
      <c r="F89" s="372"/>
      <c r="G89" s="372"/>
      <c r="H89" s="836" t="str">
        <f ca="1">L76</f>
        <v>Anmerkungen BFE</v>
      </c>
      <c r="I89" s="836"/>
      <c r="J89" s="836"/>
      <c r="K89" s="836"/>
      <c r="L89" s="836"/>
      <c r="M89" s="870" t="str">
        <f ca="1">Q76</f>
        <v>Bemerkungen Gesuchsteller</v>
      </c>
      <c r="N89" s="870"/>
      <c r="O89" s="870"/>
      <c r="P89" s="870"/>
      <c r="Q89" s="870"/>
      <c r="R89" s="870"/>
      <c r="S89" s="870"/>
      <c r="T89" s="870"/>
      <c r="U89" s="870"/>
      <c r="V89" s="450" t="str">
        <f ca="1">V76</f>
        <v>Prüfung auf Plausibilität</v>
      </c>
      <c r="W89" s="450" t="str">
        <f t="shared" ref="W89:Y89" ca="1" si="12">W76</f>
        <v>Bemerkungen Plausibilität</v>
      </c>
      <c r="X89" s="450" t="str">
        <f t="shared" ca="1" si="12"/>
        <v>Materielle Prüfung</v>
      </c>
      <c r="Y89" s="450" t="str">
        <f t="shared" ca="1" si="12"/>
        <v>Bemerkungen Materielle Prüfung</v>
      </c>
    </row>
    <row r="90" spans="1:27" ht="26.4" x14ac:dyDescent="0.25">
      <c r="A90" s="139" t="str">
        <f t="shared" ref="A90:A102" ca="1" si="13">CONCATENATE($A$2," / ",AA90)</f>
        <v>KW10 / 66</v>
      </c>
      <c r="B90" s="136" t="str">
        <f ca="1">OFFSET(Sprachen!A441,0,'Allg. Informationen'!$B$4-1,1,1)</f>
        <v>Entgangener Erlös für Gratis- und Vorzugsenergie</v>
      </c>
      <c r="C90" s="100" t="s">
        <v>24</v>
      </c>
      <c r="D90" s="196"/>
      <c r="E90" s="578"/>
      <c r="F90" s="578"/>
      <c r="G90" s="578"/>
      <c r="H90" s="869"/>
      <c r="I90" s="869"/>
      <c r="J90" s="869"/>
      <c r="K90" s="869"/>
      <c r="L90" s="869"/>
      <c r="M90" s="730"/>
      <c r="N90" s="730"/>
      <c r="O90" s="730"/>
      <c r="P90" s="730"/>
      <c r="Q90" s="730"/>
      <c r="R90" s="730"/>
      <c r="S90" s="730"/>
      <c r="T90" s="730"/>
      <c r="U90" s="730"/>
      <c r="V90" s="541"/>
      <c r="W90" s="297"/>
      <c r="X90" s="541" t="s">
        <v>185</v>
      </c>
      <c r="Y90" s="152"/>
      <c r="AA90" s="466">
        <f>AA87+1</f>
        <v>66</v>
      </c>
    </row>
    <row r="91" spans="1:27" ht="26.4" x14ac:dyDescent="0.25">
      <c r="A91" s="139" t="str">
        <f t="shared" ca="1" si="13"/>
        <v>KW10 / 67</v>
      </c>
      <c r="B91" s="136" t="str">
        <f ca="1">OFFSET(Sprachen!A442,0,'Allg. Informationen'!$B$4-1,1,1)</f>
        <v>Aufwand für Konzessionsleistungen</v>
      </c>
      <c r="C91" s="100" t="s">
        <v>24</v>
      </c>
      <c r="D91" s="196"/>
      <c r="E91" s="578"/>
      <c r="F91" s="578"/>
      <c r="G91" s="578"/>
      <c r="H91" s="869" t="str">
        <f ca="1">OFFSET(Sprachen!A501,0,'Allg. Informationen'!$B$4-1,1,1)</f>
        <v>Wird angerechnet.</v>
      </c>
      <c r="I91" s="869"/>
      <c r="J91" s="869"/>
      <c r="K91" s="869"/>
      <c r="L91" s="869"/>
      <c r="M91" s="730"/>
      <c r="N91" s="730"/>
      <c r="O91" s="730"/>
      <c r="P91" s="730"/>
      <c r="Q91" s="730"/>
      <c r="R91" s="730"/>
      <c r="S91" s="730"/>
      <c r="T91" s="730"/>
      <c r="U91" s="730"/>
      <c r="V91" s="541"/>
      <c r="W91" s="297"/>
      <c r="X91" s="541" t="s">
        <v>185</v>
      </c>
      <c r="Y91" s="152"/>
      <c r="AA91" s="466">
        <f t="shared" ref="AA91:AA99" si="14">AA90+1</f>
        <v>67</v>
      </c>
    </row>
    <row r="92" spans="1:27" ht="26.4" x14ac:dyDescent="0.25">
      <c r="A92" s="139" t="str">
        <f t="shared" ca="1" si="13"/>
        <v>KW10 / 68</v>
      </c>
      <c r="B92" s="136" t="str">
        <f ca="1">OFFSET(Sprachen!A443,0,'Allg. Informationen'!$B$4-1,1,1)</f>
        <v>Gewinnsteuer auf Stufe Partnerwerk</v>
      </c>
      <c r="C92" s="100" t="s">
        <v>24</v>
      </c>
      <c r="D92" s="196"/>
      <c r="E92" s="370"/>
      <c r="F92" s="370"/>
      <c r="G92" s="370"/>
      <c r="H92" s="869" t="str">
        <f ca="1">OFFSET(Sprachen!A502,0,'Allg. Informationen'!$B$4-1,1,1)</f>
        <v>Wird nicht angerechnet. Der Vollständigkeit halber aufgeführt.</v>
      </c>
      <c r="I92" s="869"/>
      <c r="J92" s="869"/>
      <c r="K92" s="869"/>
      <c r="L92" s="869"/>
      <c r="M92" s="730"/>
      <c r="N92" s="730"/>
      <c r="O92" s="730"/>
      <c r="P92" s="730"/>
      <c r="Q92" s="730"/>
      <c r="R92" s="730"/>
      <c r="S92" s="730"/>
      <c r="T92" s="730"/>
      <c r="U92" s="730"/>
      <c r="V92" s="541"/>
      <c r="W92" s="297"/>
      <c r="X92" s="541" t="s">
        <v>185</v>
      </c>
      <c r="Y92" s="152"/>
      <c r="AA92" s="466">
        <f t="shared" si="14"/>
        <v>68</v>
      </c>
    </row>
    <row r="93" spans="1:27" ht="49.5" customHeight="1" x14ac:dyDescent="0.25">
      <c r="A93" s="139" t="str">
        <f t="shared" ca="1" si="13"/>
        <v>KW10 / 69</v>
      </c>
      <c r="B93" s="136" t="str">
        <f ca="1">OFFSET(Sprachen!A444,0,'Allg. Informationen'!$B$4-1,1,1)</f>
        <v>anrechenbare Gewinnsteuer gemäss Art. 90 EnFV</v>
      </c>
      <c r="C93" s="100" t="s">
        <v>24</v>
      </c>
      <c r="D93" s="196"/>
      <c r="E93" s="578"/>
      <c r="F93" s="578"/>
      <c r="G93" s="578"/>
      <c r="H93" s="857" t="str">
        <f ca="1">OFFSET(Sprachen!A503,0,'Allg. Informationen'!$B$4-1,1,1)</f>
        <v>Falls Gewinnsteuer angerechnet werden soll, Begründung in Anhang darlegen, wieso trotz Differenz von Gestehungskosten und Marktpreisen ein effektiver Gewinn vorliegt.</v>
      </c>
      <c r="I93" s="857"/>
      <c r="J93" s="857"/>
      <c r="K93" s="857"/>
      <c r="L93" s="857"/>
      <c r="M93" s="730"/>
      <c r="N93" s="730"/>
      <c r="O93" s="730"/>
      <c r="P93" s="730"/>
      <c r="Q93" s="730"/>
      <c r="R93" s="730"/>
      <c r="S93" s="730"/>
      <c r="T93" s="730"/>
      <c r="U93" s="730"/>
      <c r="V93" s="541"/>
      <c r="W93" s="297"/>
      <c r="X93" s="541" t="s">
        <v>185</v>
      </c>
      <c r="Y93" s="152"/>
      <c r="AA93" s="466">
        <f t="shared" si="14"/>
        <v>69</v>
      </c>
    </row>
    <row r="94" spans="1:27" x14ac:dyDescent="0.25">
      <c r="A94" s="139" t="str">
        <f t="shared" ca="1" si="13"/>
        <v>KW10 / 70</v>
      </c>
      <c r="B94" s="136" t="str">
        <f ca="1">OFFSET(Sprachen!A445,0,'Allg. Informationen'!$B$4-1,1,1)</f>
        <v>Kapitalsteuern</v>
      </c>
      <c r="C94" s="100" t="s">
        <v>24</v>
      </c>
      <c r="D94" s="198"/>
      <c r="E94" s="370"/>
      <c r="F94" s="370"/>
      <c r="G94" s="370"/>
      <c r="H94" s="869"/>
      <c r="I94" s="869"/>
      <c r="J94" s="869"/>
      <c r="K94" s="869"/>
      <c r="L94" s="869"/>
      <c r="M94" s="730"/>
      <c r="N94" s="730"/>
      <c r="O94" s="730"/>
      <c r="P94" s="730"/>
      <c r="Q94" s="730"/>
      <c r="R94" s="730"/>
      <c r="S94" s="730"/>
      <c r="T94" s="730"/>
      <c r="U94" s="730"/>
      <c r="V94" s="541"/>
      <c r="W94" s="297"/>
      <c r="X94" s="541" t="s">
        <v>185</v>
      </c>
      <c r="Y94" s="152"/>
      <c r="AA94" s="466">
        <f t="shared" si="14"/>
        <v>70</v>
      </c>
    </row>
    <row r="95" spans="1:27" x14ac:dyDescent="0.25">
      <c r="A95" s="139" t="str">
        <f t="shared" ca="1" si="13"/>
        <v>KW10 / 71</v>
      </c>
      <c r="B95" s="136" t="str">
        <f ca="1">OFFSET(Sprachen!A446,0,'Allg. Informationen'!$B$4-1,1,1)</f>
        <v>weitere anrechenbare Steuern</v>
      </c>
      <c r="C95" s="100" t="s">
        <v>24</v>
      </c>
      <c r="D95" s="196"/>
      <c r="E95" s="578"/>
      <c r="F95" s="578"/>
      <c r="G95" s="578"/>
      <c r="H95" s="874" t="str">
        <f ca="1">OFFSET(Sprachen!A504,0,'Allg. Informationen'!$B$4-1,1,1)</f>
        <v>Liegenschaftssteuer. Sonstige Steuern.</v>
      </c>
      <c r="I95" s="874"/>
      <c r="J95" s="874"/>
      <c r="K95" s="874"/>
      <c r="L95" s="874"/>
      <c r="M95" s="730"/>
      <c r="N95" s="730"/>
      <c r="O95" s="730"/>
      <c r="P95" s="730"/>
      <c r="Q95" s="730"/>
      <c r="R95" s="730"/>
      <c r="S95" s="730"/>
      <c r="T95" s="730"/>
      <c r="U95" s="730"/>
      <c r="V95" s="541"/>
      <c r="W95" s="297"/>
      <c r="X95" s="541" t="s">
        <v>185</v>
      </c>
      <c r="Y95" s="152"/>
      <c r="AA95" s="466">
        <f t="shared" si="14"/>
        <v>71</v>
      </c>
    </row>
    <row r="96" spans="1:27" ht="26.4" x14ac:dyDescent="0.25">
      <c r="A96" s="139" t="str">
        <f t="shared" ca="1" si="13"/>
        <v>KW10 / 72</v>
      </c>
      <c r="B96" s="136" t="str">
        <f ca="1">OFFSET(Sprachen!A447,0,'Allg. Informationen'!$B$4-1,1,1)</f>
        <v>Wasserzinsen (inkl. Wasserwerksteuern und andere äquivalente Abgaben)</v>
      </c>
      <c r="C96" s="100" t="s">
        <v>24</v>
      </c>
      <c r="D96" s="196"/>
      <c r="E96" s="370"/>
      <c r="F96" s="370"/>
      <c r="G96" s="370"/>
      <c r="H96" s="869"/>
      <c r="I96" s="869"/>
      <c r="J96" s="869"/>
      <c r="K96" s="869"/>
      <c r="L96" s="869"/>
      <c r="M96" s="730"/>
      <c r="N96" s="730"/>
      <c r="O96" s="730"/>
      <c r="P96" s="730"/>
      <c r="Q96" s="730"/>
      <c r="R96" s="730"/>
      <c r="S96" s="730"/>
      <c r="T96" s="730"/>
      <c r="U96" s="730"/>
      <c r="V96" s="541"/>
      <c r="W96" s="297"/>
      <c r="X96" s="541" t="s">
        <v>185</v>
      </c>
      <c r="Y96" s="152"/>
      <c r="AA96" s="466">
        <f t="shared" si="14"/>
        <v>72</v>
      </c>
    </row>
    <row r="97" spans="1:27" x14ac:dyDescent="0.25">
      <c r="A97" s="139" t="str">
        <f t="shared" ca="1" si="13"/>
        <v>KW10 / 73</v>
      </c>
      <c r="B97" s="136" t="str">
        <f ca="1">OFFSET(Sprachen!A448,0,'Allg. Informationen'!$B$4-1,1,1)</f>
        <v>Abgaben und Steuern Total</v>
      </c>
      <c r="C97" s="100" t="s">
        <v>24</v>
      </c>
      <c r="D97" s="641">
        <f>D90+D91+D93+D94+D95+D96</f>
        <v>0</v>
      </c>
      <c r="E97" s="373"/>
      <c r="F97" s="373"/>
      <c r="G97" s="373"/>
      <c r="H97" s="906"/>
      <c r="I97" s="906"/>
      <c r="J97" s="906"/>
      <c r="K97" s="906"/>
      <c r="L97" s="906"/>
      <c r="M97" s="730"/>
      <c r="N97" s="730"/>
      <c r="O97" s="730"/>
      <c r="P97" s="730"/>
      <c r="Q97" s="730"/>
      <c r="R97" s="730"/>
      <c r="S97" s="730"/>
      <c r="T97" s="730"/>
      <c r="U97" s="730"/>
      <c r="V97" s="579"/>
      <c r="W97" s="580"/>
      <c r="X97" s="579"/>
      <c r="Y97" s="579"/>
      <c r="AA97" s="466">
        <f t="shared" si="14"/>
        <v>73</v>
      </c>
    </row>
    <row r="98" spans="1:27" x14ac:dyDescent="0.25">
      <c r="A98" s="139" t="str">
        <f t="shared" ca="1" si="13"/>
        <v>KW10 / 74</v>
      </c>
      <c r="B98" s="136" t="str">
        <f ca="1">OFFSET(Sprachen!A449,0,'Allg. Informationen'!$B$4-1,1,1)</f>
        <v>Jahresgewinn</v>
      </c>
      <c r="C98" s="100" t="s">
        <v>24</v>
      </c>
      <c r="D98" s="196"/>
      <c r="E98" s="581"/>
      <c r="F98" s="581"/>
      <c r="G98" s="581"/>
      <c r="H98" s="874" t="str">
        <f ca="1">OFFSET(Sprachen!A505,0,'Allg. Informationen'!$B$4-1,1,1)</f>
        <v>Wird nicht angerechnet. Der Vollständigkeit halber aufgeführt.</v>
      </c>
      <c r="I98" s="874"/>
      <c r="J98" s="874"/>
      <c r="K98" s="874"/>
      <c r="L98" s="874"/>
      <c r="M98" s="730"/>
      <c r="N98" s="730"/>
      <c r="O98" s="730"/>
      <c r="P98" s="730"/>
      <c r="Q98" s="730"/>
      <c r="R98" s="730"/>
      <c r="S98" s="730"/>
      <c r="T98" s="730"/>
      <c r="U98" s="730"/>
      <c r="V98" s="541"/>
      <c r="W98" s="297"/>
      <c r="X98" s="541" t="s">
        <v>185</v>
      </c>
      <c r="Y98" s="152"/>
      <c r="AA98" s="466">
        <f t="shared" si="14"/>
        <v>74</v>
      </c>
    </row>
    <row r="99" spans="1:27" x14ac:dyDescent="0.25">
      <c r="A99" s="139" t="str">
        <f t="shared" ca="1" si="13"/>
        <v>KW10 / 75</v>
      </c>
      <c r="B99" s="136" t="str">
        <f ca="1">OFFSET(Sprachen!A450,0,'Allg. Informationen'!$B$4-1,1,1)</f>
        <v>Anrechenbare Gestehungskosten total</v>
      </c>
      <c r="C99" s="100" t="s">
        <v>24</v>
      </c>
      <c r="D99" s="639">
        <f ca="1">D74+D87+D97</f>
        <v>0</v>
      </c>
      <c r="E99" s="374"/>
      <c r="F99" s="374"/>
      <c r="G99" s="374"/>
      <c r="H99" s="869"/>
      <c r="I99" s="869"/>
      <c r="J99" s="869"/>
      <c r="K99" s="869"/>
      <c r="L99" s="869"/>
      <c r="M99" s="730"/>
      <c r="N99" s="730"/>
      <c r="O99" s="730"/>
      <c r="P99" s="730"/>
      <c r="Q99" s="730"/>
      <c r="R99" s="730"/>
      <c r="S99" s="730"/>
      <c r="T99" s="730"/>
      <c r="U99" s="730"/>
      <c r="V99" s="579"/>
      <c r="W99" s="580"/>
      <c r="X99" s="579"/>
      <c r="Y99" s="579"/>
      <c r="AA99" s="466">
        <f t="shared" si="14"/>
        <v>75</v>
      </c>
    </row>
    <row r="100" spans="1:27" x14ac:dyDescent="0.25">
      <c r="A100" s="139" t="str">
        <f t="shared" ca="1" si="13"/>
        <v>KW10 / 76</v>
      </c>
      <c r="B100" s="136" t="str">
        <f ca="1">OFFSET(Sprachen!A451,0,'Allg. Informationen'!$B$4-1,1,1)</f>
        <v>Spezifische Gestehungskosten total</v>
      </c>
      <c r="C100" s="156" t="s">
        <v>39</v>
      </c>
      <c r="D100" s="640">
        <f ca="1">IFERROR(D99*100/(D36*1000000),0)</f>
        <v>0</v>
      </c>
      <c r="E100" s="375"/>
      <c r="F100" s="375"/>
      <c r="G100" s="375"/>
      <c r="H100" s="869"/>
      <c r="I100" s="869"/>
      <c r="J100" s="869"/>
      <c r="K100" s="869"/>
      <c r="L100" s="869"/>
      <c r="M100" s="730"/>
      <c r="N100" s="730"/>
      <c r="O100" s="730"/>
      <c r="P100" s="730"/>
      <c r="Q100" s="730"/>
      <c r="R100" s="730"/>
      <c r="S100" s="730"/>
      <c r="T100" s="730"/>
      <c r="U100" s="730"/>
      <c r="V100" s="541"/>
      <c r="W100" s="297"/>
      <c r="X100" s="541" t="s">
        <v>185</v>
      </c>
      <c r="Y100" s="551" t="s">
        <v>442</v>
      </c>
      <c r="AA100" s="466">
        <f>AA99+1</f>
        <v>76</v>
      </c>
    </row>
    <row r="101" spans="1:27" ht="15.75" hidden="1" customHeight="1" x14ac:dyDescent="0.25">
      <c r="A101" s="139" t="str">
        <f t="shared" ca="1" si="13"/>
        <v>KW10 / 76-G</v>
      </c>
      <c r="B101" s="136" t="str">
        <f ca="1">OFFSET(Sprachen!A452,0,'Allg. Informationen'!$B$4-1,1,1)</f>
        <v>Spezifische Gestehungskosten total</v>
      </c>
      <c r="C101" s="156" t="s">
        <v>39</v>
      </c>
      <c r="D101" s="435"/>
      <c r="E101" s="434"/>
      <c r="F101" s="434"/>
      <c r="G101" s="434"/>
      <c r="H101" s="869"/>
      <c r="I101" s="869"/>
      <c r="J101" s="869"/>
      <c r="K101" s="869"/>
      <c r="L101" s="869"/>
      <c r="M101" s="730"/>
      <c r="N101" s="730"/>
      <c r="O101" s="730"/>
      <c r="P101" s="730"/>
      <c r="Q101" s="730"/>
      <c r="R101" s="730"/>
      <c r="S101" s="730"/>
      <c r="T101" s="730"/>
      <c r="U101" s="730"/>
      <c r="V101" s="541"/>
      <c r="W101" s="582"/>
      <c r="X101" s="541"/>
      <c r="Y101" s="551"/>
      <c r="AA101" s="424" t="s">
        <v>545</v>
      </c>
    </row>
    <row r="102" spans="1:27" x14ac:dyDescent="0.25">
      <c r="A102" s="139" t="str">
        <f t="shared" ca="1" si="13"/>
        <v>KW10 / 77</v>
      </c>
      <c r="B102" s="136" t="str">
        <f ca="1">OFFSET(Sprachen!A453,0,'Allg. Informationen'!$B$4-1,1,1)</f>
        <v>Gestehungskosten Anteil Gesuchsteller</v>
      </c>
      <c r="C102" s="156" t="s">
        <v>24</v>
      </c>
      <c r="D102" s="174">
        <f ca="1">D99*D40</f>
        <v>0</v>
      </c>
      <c r="E102" s="376"/>
      <c r="F102" s="376"/>
      <c r="G102" s="376"/>
      <c r="H102" s="869"/>
      <c r="I102" s="869"/>
      <c r="J102" s="869"/>
      <c r="K102" s="869"/>
      <c r="L102" s="869"/>
      <c r="M102" s="730"/>
      <c r="N102" s="730"/>
      <c r="O102" s="730"/>
      <c r="P102" s="730"/>
      <c r="Q102" s="730"/>
      <c r="R102" s="730"/>
      <c r="S102" s="730"/>
      <c r="T102" s="730"/>
      <c r="U102" s="730"/>
      <c r="V102" s="548"/>
      <c r="W102" s="300"/>
      <c r="X102" s="548"/>
      <c r="Y102" s="548"/>
      <c r="AA102" s="466">
        <f>AA100+1</f>
        <v>77</v>
      </c>
    </row>
    <row r="103" spans="1:27" x14ac:dyDescent="0.25">
      <c r="A103" s="679"/>
      <c r="B103" s="583"/>
      <c r="C103" s="433"/>
      <c r="D103" s="466"/>
      <c r="E103" s="466"/>
      <c r="F103" s="466"/>
      <c r="G103" s="466"/>
      <c r="H103" s="466"/>
      <c r="I103" s="466"/>
    </row>
    <row r="104" spans="1:27" ht="15.6" x14ac:dyDescent="0.3">
      <c r="A104" s="181"/>
      <c r="B104" s="182"/>
      <c r="C104" s="182"/>
      <c r="D104" s="183"/>
      <c r="E104" s="175"/>
      <c r="F104" s="175"/>
      <c r="G104" s="175"/>
      <c r="H104" s="584"/>
      <c r="I104" s="584"/>
      <c r="J104" s="584"/>
      <c r="K104" s="584"/>
      <c r="L104" s="584"/>
      <c r="M104" s="584"/>
      <c r="N104" s="584"/>
      <c r="O104" s="584"/>
      <c r="P104" s="584"/>
      <c r="Q104" s="584"/>
      <c r="R104" s="584"/>
    </row>
    <row r="105" spans="1:27" ht="17.399999999999999" x14ac:dyDescent="0.25">
      <c r="A105" s="176" t="str">
        <f ca="1">OFFSET(Sprachen!A454,0,'Allg. Informationen'!$B$4-1,1,1)</f>
        <v>C. Angaben zu Erlösen</v>
      </c>
      <c r="B105" s="176"/>
      <c r="C105" s="100"/>
      <c r="D105" s="100"/>
      <c r="E105" s="356"/>
      <c r="F105" s="356"/>
      <c r="G105" s="356"/>
      <c r="H105" s="177"/>
      <c r="I105" s="177"/>
      <c r="J105" s="585"/>
      <c r="K105" s="584"/>
      <c r="L105" s="584"/>
      <c r="M105" s="586"/>
      <c r="N105" s="584"/>
      <c r="O105" s="584"/>
      <c r="P105" s="584"/>
      <c r="Q105" s="584"/>
      <c r="R105" s="584"/>
    </row>
    <row r="106" spans="1:27" x14ac:dyDescent="0.25">
      <c r="A106" s="139" t="str">
        <f ca="1">CONCATENATE($A$2," / ",AA106)</f>
        <v>KW10 / 78</v>
      </c>
      <c r="B106" s="100" t="str">
        <f ca="1">OFFSET(Sprachen!A467,0,'Allg. Informationen'!$B$4-1,1,1)</f>
        <v>Referenzmarkterlös  [CHF]</v>
      </c>
      <c r="C106" s="100" t="s">
        <v>24</v>
      </c>
      <c r="D106" s="389">
        <f ca="1">D124</f>
        <v>0</v>
      </c>
      <c r="E106" s="381"/>
      <c r="F106" s="381"/>
      <c r="G106" s="381"/>
      <c r="H106" s="13"/>
      <c r="M106" s="587"/>
      <c r="AA106" s="466">
        <f>AA102+1</f>
        <v>78</v>
      </c>
    </row>
    <row r="107" spans="1:27" x14ac:dyDescent="0.25">
      <c r="A107" s="139" t="str">
        <f ca="1">CONCATENATE($A$2," / ",AA107)</f>
        <v>KW10 / 79</v>
      </c>
      <c r="B107" s="100" t="str">
        <f ca="1">OFFSET(Sprachen!A456,0,'Allg. Informationen'!$B$4-1,1,1)</f>
        <v>Spezifischer Referenzmarkterlös</v>
      </c>
      <c r="C107" s="100" t="s">
        <v>39</v>
      </c>
      <c r="D107" s="390">
        <f ca="1">IFERROR(D124*100/(D36*10^6),0)</f>
        <v>0</v>
      </c>
      <c r="E107" s="382"/>
      <c r="F107" s="382"/>
      <c r="G107" s="382"/>
      <c r="AA107" s="466">
        <f>AA106+1</f>
        <v>79</v>
      </c>
    </row>
    <row r="108" spans="1:27" hidden="1" x14ac:dyDescent="0.25">
      <c r="A108" s="139" t="str">
        <f ca="1">CONCATENATE($A$2," / ",AA108)</f>
        <v>KW10 / 79-G</v>
      </c>
      <c r="B108" s="100" t="str">
        <f ca="1">OFFSET(Sprachen!A457,0,'Allg. Informationen'!$B$4-1,1,1)</f>
        <v>Spezifischer Referenzmarkterlös</v>
      </c>
      <c r="C108" s="100" t="s">
        <v>39</v>
      </c>
      <c r="D108" s="425"/>
      <c r="E108" s="382"/>
      <c r="F108" s="382"/>
      <c r="G108" s="382"/>
      <c r="AA108" s="424" t="s">
        <v>539</v>
      </c>
    </row>
    <row r="109" spans="1:27" x14ac:dyDescent="0.25">
      <c r="A109" s="139" t="str">
        <f ca="1">CONCATENATE($A$2," / ",AA109)</f>
        <v>KW10 / 80</v>
      </c>
      <c r="B109" s="100" t="str">
        <f ca="1">OFFSET(Sprachen!A458,0,'Allg. Informationen'!$B$4-1,1,1)</f>
        <v>Erlös Anteil Gesuchsteller</v>
      </c>
      <c r="C109" s="156" t="s">
        <v>24</v>
      </c>
      <c r="D109" s="389">
        <f ca="1">D106*D40</f>
        <v>0</v>
      </c>
      <c r="E109" s="382"/>
      <c r="F109" s="382"/>
      <c r="G109" s="382"/>
      <c r="AA109" s="466">
        <v>80</v>
      </c>
    </row>
    <row r="110" spans="1:27" ht="15.6" x14ac:dyDescent="0.3">
      <c r="A110" s="181"/>
      <c r="B110" s="182"/>
      <c r="C110" s="182"/>
      <c r="D110" s="183"/>
      <c r="E110" s="178"/>
      <c r="F110" s="178"/>
      <c r="G110" s="178"/>
      <c r="H110" s="179"/>
      <c r="I110" s="131"/>
      <c r="J110" s="131"/>
      <c r="K110" s="131"/>
      <c r="L110" s="131"/>
      <c r="M110" s="131"/>
      <c r="N110" s="131"/>
      <c r="O110" s="131"/>
      <c r="P110" s="131"/>
      <c r="Q110" s="131"/>
    </row>
    <row r="111" spans="1:27" ht="17.399999999999999" x14ac:dyDescent="0.25">
      <c r="A111" s="665" t="str">
        <f ca="1">OFFSET(Sprachen!A459,0,'Allg. Informationen'!$B$4-1,1,1)</f>
        <v>D. Angaben zu den ungedeckten Gestehungskosten</v>
      </c>
      <c r="C111" s="159"/>
      <c r="D111" s="666"/>
      <c r="E111" s="356"/>
      <c r="F111" s="356"/>
      <c r="G111" s="356"/>
    </row>
    <row r="112" spans="1:27" x14ac:dyDescent="0.25">
      <c r="A112" s="139" t="str">
        <f ca="1">CONCATENATE($A$2," / ",AA112)</f>
        <v>KW10 / 81</v>
      </c>
      <c r="B112" s="100" t="str">
        <f ca="1">OFFSET(Sprachen!A460,0,'Allg. Informationen'!$B$4-1,1,1)</f>
        <v>ungedeckte Gestehungskosten</v>
      </c>
      <c r="C112" s="100" t="s">
        <v>24</v>
      </c>
      <c r="D112" s="174">
        <f ca="1">D99-D106</f>
        <v>0</v>
      </c>
      <c r="E112" s="383"/>
      <c r="F112" s="383"/>
      <c r="G112" s="383"/>
      <c r="AA112" s="466">
        <f>AA109+1</f>
        <v>81</v>
      </c>
    </row>
    <row r="113" spans="1:27" x14ac:dyDescent="0.25">
      <c r="A113" s="139" t="str">
        <f ca="1">CONCATENATE($A$2," / ",AA113)</f>
        <v>KW10 / 82</v>
      </c>
      <c r="B113" s="100" t="str">
        <f ca="1">OFFSET(Sprachen!A461,0,'Allg. Informationen'!$B$4-1,1,1)</f>
        <v>Spezifische ungedeckte Gestehungskosten</v>
      </c>
      <c r="C113" s="100" t="s">
        <v>39</v>
      </c>
      <c r="D113" s="390">
        <f ca="1">D100-D107</f>
        <v>0</v>
      </c>
      <c r="E113" s="375"/>
      <c r="F113" s="375"/>
      <c r="G113" s="375"/>
      <c r="I113" s="180"/>
      <c r="AA113" s="466">
        <f>AA112+1</f>
        <v>82</v>
      </c>
    </row>
    <row r="114" spans="1:27" x14ac:dyDescent="0.25">
      <c r="A114" s="139" t="str">
        <f ca="1">CONCATENATE($A$2," / ",AA114)</f>
        <v>KW10 / 83</v>
      </c>
      <c r="B114" s="100" t="str">
        <f ca="1">OFFSET(Sprachen!A462,0,'Allg. Informationen'!$B$4-1,1,1)</f>
        <v>Spez. ungedeckte Gestehungskosten gekürzt</v>
      </c>
      <c r="C114" s="100" t="s">
        <v>39</v>
      </c>
      <c r="D114" s="390">
        <f ca="1">MIN(1,D113)</f>
        <v>0</v>
      </c>
      <c r="E114" s="375"/>
      <c r="F114" s="375"/>
      <c r="G114" s="375"/>
      <c r="I114" s="180"/>
      <c r="Q114" s="584"/>
      <c r="AA114" s="466">
        <f>AA113+1</f>
        <v>83</v>
      </c>
    </row>
    <row r="115" spans="1:27" ht="28.5" customHeight="1" x14ac:dyDescent="0.3">
      <c r="A115" s="139" t="str">
        <f ca="1">CONCATENATE($A$2," / ",AA115)</f>
        <v>KW10 / 84</v>
      </c>
      <c r="B115" s="136" t="str">
        <f ca="1">OFFSET(Sprachen!A463,0,'Allg. Informationen'!$B$4-1,1,1)</f>
        <v>ungedeckte Gestehungskosten Anteil Gesuchsteller</v>
      </c>
      <c r="C115" s="100" t="s">
        <v>24</v>
      </c>
      <c r="D115" s="173">
        <f ca="1">D102-D109</f>
        <v>0</v>
      </c>
      <c r="E115" s="374"/>
      <c r="F115" s="374"/>
      <c r="G115" s="374"/>
      <c r="H115" s="131"/>
      <c r="I115" s="131"/>
      <c r="J115" s="131"/>
      <c r="K115" s="131"/>
      <c r="L115" s="131"/>
      <c r="M115" s="131"/>
      <c r="N115" s="131"/>
      <c r="O115" s="131"/>
      <c r="P115" s="131"/>
      <c r="Q115" s="588"/>
      <c r="R115" s="131"/>
      <c r="S115" s="131"/>
      <c r="AA115" s="466">
        <f>AA114+1</f>
        <v>84</v>
      </c>
    </row>
    <row r="116" spans="1:27" ht="15.6" x14ac:dyDescent="0.3">
      <c r="A116" s="181"/>
      <c r="B116" s="182"/>
      <c r="C116" s="182"/>
      <c r="D116" s="182"/>
      <c r="E116" s="178"/>
      <c r="F116" s="178"/>
      <c r="G116" s="178"/>
      <c r="H116" s="182"/>
      <c r="I116" s="182"/>
      <c r="J116" s="182"/>
      <c r="K116" s="182"/>
      <c r="L116" s="182"/>
      <c r="M116" s="182"/>
      <c r="N116" s="182"/>
      <c r="O116" s="182"/>
      <c r="P116" s="182"/>
      <c r="Q116" s="183"/>
      <c r="R116" s="131"/>
      <c r="S116" s="131"/>
    </row>
    <row r="117" spans="1:27" ht="17.399999999999999" x14ac:dyDescent="0.3">
      <c r="A117" s="184" t="str">
        <f ca="1">OFFSET(Sprachen!A464,0,'Allg. Informationen'!$B$4-1,1,1)</f>
        <v>E. Referenzmarkterlös</v>
      </c>
      <c r="C117" s="589"/>
      <c r="D117" s="589"/>
      <c r="E117" s="590"/>
      <c r="F117" s="590"/>
      <c r="G117" s="590"/>
      <c r="H117" s="907" t="str">
        <f ca="1">H89</f>
        <v>Anmerkungen BFE</v>
      </c>
      <c r="I117" s="879"/>
      <c r="J117" s="879"/>
      <c r="K117" s="879"/>
      <c r="L117" s="879"/>
      <c r="M117" s="879" t="str">
        <f ca="1">M89</f>
        <v>Bemerkungen Gesuchsteller</v>
      </c>
      <c r="N117" s="879"/>
      <c r="O117" s="879"/>
      <c r="P117" s="879"/>
      <c r="Q117" s="879"/>
      <c r="R117" s="131"/>
      <c r="S117" s="163"/>
    </row>
    <row r="118" spans="1:27" ht="15.6" x14ac:dyDescent="0.3">
      <c r="A118" s="139" t="str">
        <f t="shared" ref="A118:A124" ca="1" si="15">CONCATENATE($A$2," / ",AA118)</f>
        <v>KW10 / 85</v>
      </c>
      <c r="B118" s="591" t="str">
        <f ca="1">OFFSET(Sprachen!A465,0,'Allg. Informationen'!$B$4-1,1,1)</f>
        <v xml:space="preserve">Strompreise bei EEX herungergeladen am: </v>
      </c>
      <c r="C118" s="185">
        <v>44615</v>
      </c>
      <c r="D118" s="378">
        <v>0.45833333333333331</v>
      </c>
      <c r="E118" s="384"/>
      <c r="F118" s="384"/>
      <c r="G118" s="384"/>
      <c r="H118" s="856"/>
      <c r="I118" s="869"/>
      <c r="J118" s="869"/>
      <c r="K118" s="869"/>
      <c r="L118" s="869"/>
      <c r="M118" s="871"/>
      <c r="N118" s="872"/>
      <c r="O118" s="872"/>
      <c r="P118" s="872"/>
      <c r="Q118" s="873"/>
      <c r="R118" s="131"/>
      <c r="S118" s="131"/>
      <c r="AA118" s="466">
        <f>AA115+1</f>
        <v>85</v>
      </c>
    </row>
    <row r="119" spans="1:27" ht="15.6" x14ac:dyDescent="0.3">
      <c r="A119" s="139" t="str">
        <f t="shared" ca="1" si="15"/>
        <v>KW10 / 86</v>
      </c>
      <c r="B119" s="186" t="str">
        <f ca="1">OFFSET(Sprachen!A466,0,'Allg. Informationen'!$B$4-1,1,1)</f>
        <v>Jahr</v>
      </c>
      <c r="C119" s="904">
        <f ca="1">IFERROR(IF($D$5="Nein/Non/No","-",INDIRECT(CONCATENATE(E_prod_Eingabe!A2,"!")&amp;CONCATENATE(MID("CDEFGHIJKLMNOPQRSTUVWXYZ",HLOOKUP($A$2,E_prod_Eingabe!$C$5:$AS$6,2,FALSE),1),"8"))),"")</f>
        <v>0</v>
      </c>
      <c r="D119" s="905"/>
      <c r="E119" s="385"/>
      <c r="F119" s="385"/>
      <c r="G119" s="385"/>
      <c r="H119" s="856"/>
      <c r="I119" s="869"/>
      <c r="J119" s="869"/>
      <c r="K119" s="869"/>
      <c r="L119" s="869"/>
      <c r="M119" s="871"/>
      <c r="N119" s="872"/>
      <c r="O119" s="872"/>
      <c r="P119" s="872"/>
      <c r="Q119" s="873"/>
      <c r="R119" s="131"/>
      <c r="S119" s="131"/>
      <c r="AA119" s="466">
        <f t="shared" ref="AA119:AA124" si="16">AA118+1</f>
        <v>86</v>
      </c>
    </row>
    <row r="120" spans="1:27" ht="15.6" x14ac:dyDescent="0.3">
      <c r="A120" s="139" t="str">
        <f t="shared" ca="1" si="15"/>
        <v>KW10 / 87</v>
      </c>
      <c r="B120" s="187" t="str">
        <f ca="1">OFFSET(Sprachen!A467,0,'Allg. Informationen'!$B$4-1,1,1)</f>
        <v>Referenzmarkterlös  [CHF]</v>
      </c>
      <c r="C120" s="638" t="s">
        <v>24</v>
      </c>
      <c r="D120" s="379" t="s">
        <v>82</v>
      </c>
      <c r="E120" s="377"/>
      <c r="F120" s="377"/>
      <c r="G120" s="377"/>
      <c r="H120" s="380" t="str">
        <f ca="1">OFFSET(Sprachen!A336,0,'Allg. Informationen'!$B$4-1,1,1)</f>
        <v>Zentrale 1</v>
      </c>
      <c r="I120" s="186" t="str">
        <f ca="1">OFFSET(Sprachen!A337,0,'Allg. Informationen'!$B$4-1,1,1)</f>
        <v>Zentrale 2</v>
      </c>
      <c r="J120" s="592" t="str">
        <f ca="1">OFFSET(Sprachen!A338,0,'Allg. Informationen'!$B$4-1,1,1)</f>
        <v>Zentrale 3</v>
      </c>
      <c r="K120" s="592" t="str">
        <f ca="1">OFFSET(Sprachen!A339,0,'Allg. Informationen'!$B$4-1,1,1)</f>
        <v>Zentrale 4</v>
      </c>
      <c r="L120" s="592" t="str">
        <f ca="1">OFFSET(Sprachen!A340,0,'Allg. Informationen'!$B$4-1,1,1)</f>
        <v>Zentrale 5</v>
      </c>
      <c r="M120" s="592" t="str">
        <f ca="1">OFFSET(Sprachen!A341,0,'Allg. Informationen'!$B$4-1,1,1)</f>
        <v>Zentrale 6</v>
      </c>
      <c r="N120" s="592" t="str">
        <f ca="1">OFFSET(Sprachen!A342,0,'Allg. Informationen'!$B$4-1,1,1)</f>
        <v>Zentrale 7</v>
      </c>
      <c r="O120" s="592" t="str">
        <f ca="1">OFFSET(Sprachen!A343,0,'Allg. Informationen'!$B$4-1,1,1)</f>
        <v>Zentrale 8</v>
      </c>
      <c r="P120" s="592" t="str">
        <f ca="1">OFFSET(Sprachen!A344,0,'Allg. Informationen'!$B$4-1,1,1)</f>
        <v>Zentrale 9</v>
      </c>
      <c r="Q120" s="592" t="str">
        <f ca="1">OFFSET(Sprachen!A345,0,'Allg. Informationen'!$B$4-1,1,1)</f>
        <v>Zentrale 10</v>
      </c>
      <c r="R120" s="131"/>
      <c r="S120" s="131"/>
      <c r="AA120" s="466">
        <f t="shared" si="16"/>
        <v>87</v>
      </c>
    </row>
    <row r="121" spans="1:27" ht="15.6" x14ac:dyDescent="0.3">
      <c r="A121" s="139" t="str">
        <f t="shared" ca="1" si="15"/>
        <v>KW10 / 88</v>
      </c>
      <c r="B121" s="188" t="str">
        <f ca="1">OFFSET(Sprachen!A468,0,'Allg. Informationen'!$B$4-1,1,1)</f>
        <v>alle Zentralen</v>
      </c>
      <c r="C121" s="189"/>
      <c r="D121" s="593">
        <f ca="1">+SUM(H121:Q121)</f>
        <v>0</v>
      </c>
      <c r="E121" s="594"/>
      <c r="F121" s="594"/>
      <c r="G121" s="594"/>
      <c r="H121" s="595">
        <f ca="1">IFERROR(IF($D$5="Nein/Non/No","-",VLOOKUP(H$120,E_prod_Eingabe!$A$33:$AA$42,HLOOKUP($A$2,E_prod_Eingabe!$C$5:$AS$6,2,FALSE)+2,FALSE)),"")</f>
        <v>0</v>
      </c>
      <c r="I121" s="595">
        <f ca="1">IFERROR(IF($D$5="Nein/Non/No","-",VLOOKUP(I$120,E_prod_Eingabe!$A$33:$AA$42,HLOOKUP($A$2,E_prod_Eingabe!$C$5:$AS$6,2,FALSE)+2,FALSE)),"")</f>
        <v>0</v>
      </c>
      <c r="J121" s="595">
        <f ca="1">IFERROR(IF($D$5="Nein/Non/No","-",VLOOKUP(J$120,E_prod_Eingabe!$A$33:$AA$42,HLOOKUP($A$2,E_prod_Eingabe!$C$5:$AS$6,2,FALSE)+2,FALSE)),"")</f>
        <v>0</v>
      </c>
      <c r="K121" s="595">
        <f ca="1">IFERROR(IF($D$5="Nein/Non/No","-",VLOOKUP(K$120,E_prod_Eingabe!$A$33:$AA$42,HLOOKUP($A$2,E_prod_Eingabe!$C$5:$AS$6,2,FALSE)+2,FALSE)),"")</f>
        <v>0</v>
      </c>
      <c r="L121" s="595">
        <f ca="1">IFERROR(IF($D$5="Nein/Non/No","-",VLOOKUP(L$120,E_prod_Eingabe!$A$33:$AA$42,HLOOKUP($A$2,E_prod_Eingabe!$C$5:$AS$6,2,FALSE)+2,FALSE)),"")</f>
        <v>0</v>
      </c>
      <c r="M121" s="595">
        <f ca="1">IFERROR(IF($D$5="Nein/Non/No","-",VLOOKUP(M$120,E_prod_Eingabe!$A$33:$AA$42,HLOOKUP($A$2,E_prod_Eingabe!$C$5:$AS$6,2,FALSE)+2,FALSE)),"")</f>
        <v>0</v>
      </c>
      <c r="N121" s="595">
        <f ca="1">IFERROR(IF($D$5="Nein/Non/No","-",VLOOKUP(N$120,E_prod_Eingabe!$A$33:$AA$42,HLOOKUP($A$2,E_prod_Eingabe!$C$5:$AS$6,2,FALSE)+2,FALSE)),"")</f>
        <v>0</v>
      </c>
      <c r="O121" s="595">
        <f ca="1">IFERROR(IF($D$5="Nein/Non/No","-",VLOOKUP(O$120,E_prod_Eingabe!$A$33:$AA$42,HLOOKUP($A$2,E_prod_Eingabe!$C$5:$AS$6,2,FALSE)+2,FALSE)),"")</f>
        <v>0</v>
      </c>
      <c r="P121" s="595">
        <f ca="1">IFERROR(IF($D$5="Nein/Non/No","-",VLOOKUP(P$120,E_prod_Eingabe!$A$33:$AA$42,HLOOKUP($A$2,E_prod_Eingabe!$C$5:$AS$6,2,FALSE)+2,FALSE)),"")</f>
        <v>0</v>
      </c>
      <c r="Q121" s="595">
        <f ca="1">IFERROR(IF($D$5="Nein/Non/No","-",VLOOKUP(Q$120,E_prod_Eingabe!$A$33:$AA$42,HLOOKUP($A$2,E_prod_Eingabe!$C$5:$AS$6,2,FALSE)+2,FALSE)),"")</f>
        <v>0</v>
      </c>
      <c r="R121" s="131"/>
      <c r="S121" s="190"/>
      <c r="AA121" s="466">
        <f t="shared" si="16"/>
        <v>88</v>
      </c>
    </row>
    <row r="122" spans="1:27" ht="39.6" x14ac:dyDescent="0.3">
      <c r="A122" s="139" t="str">
        <f t="shared" ca="1" si="15"/>
        <v>KW10 / 89</v>
      </c>
      <c r="B122" s="529" t="str">
        <f ca="1">OFFSET(Sprachen!A469,0,'Allg. Informationen'!$B$4-1,1,1)</f>
        <v>Abzüglich nicht hydraulisch verbundener oder gemeinsam optimierter Anlagen</v>
      </c>
      <c r="C122" s="191"/>
      <c r="D122" s="593">
        <f>+SUM(H122:Q122)</f>
        <v>0</v>
      </c>
      <c r="E122" s="594"/>
      <c r="F122" s="594"/>
      <c r="G122" s="594"/>
      <c r="H122" s="595">
        <f>+IF(OR(H50="Nein",H50="Non",H50="No"),-H121,0)</f>
        <v>0</v>
      </c>
      <c r="I122" s="595">
        <f t="shared" ref="I122:Q122" si="17">+IF(OR(I50="Nein",I50="Non",I50="No"),-I121,0)</f>
        <v>0</v>
      </c>
      <c r="J122" s="595">
        <f t="shared" si="17"/>
        <v>0</v>
      </c>
      <c r="K122" s="595">
        <f t="shared" si="17"/>
        <v>0</v>
      </c>
      <c r="L122" s="595">
        <f t="shared" si="17"/>
        <v>0</v>
      </c>
      <c r="M122" s="595">
        <f t="shared" si="17"/>
        <v>0</v>
      </c>
      <c r="N122" s="595">
        <f t="shared" si="17"/>
        <v>0</v>
      </c>
      <c r="O122" s="595">
        <f t="shared" si="17"/>
        <v>0</v>
      </c>
      <c r="P122" s="595">
        <f t="shared" si="17"/>
        <v>0</v>
      </c>
      <c r="Q122" s="595">
        <f t="shared" si="17"/>
        <v>0</v>
      </c>
      <c r="R122" s="131"/>
      <c r="S122" s="163"/>
      <c r="AA122" s="466">
        <f t="shared" si="16"/>
        <v>89</v>
      </c>
    </row>
    <row r="123" spans="1:27" ht="16.2" thickBot="1" x14ac:dyDescent="0.35">
      <c r="A123" s="139" t="str">
        <f t="shared" ca="1" si="15"/>
        <v>KW10 / 90</v>
      </c>
      <c r="B123" s="188" t="str">
        <f ca="1">OFFSET(Sprachen!A470,0,'Allg. Informationen'!$B$4-1,1,1)</f>
        <v>Abzüglich KEV-Anlagen</v>
      </c>
      <c r="C123" s="192"/>
      <c r="D123" s="596">
        <f>+SUM(H123:Q123)</f>
        <v>0</v>
      </c>
      <c r="E123" s="594"/>
      <c r="F123" s="594"/>
      <c r="G123" s="594"/>
      <c r="H123" s="595">
        <f>+IF(OR(H56="Ja",H56="Oui",H56="Si"),IF(OR(H50="Ja",H50="Oui",H50="Si"),-H121,0),0)</f>
        <v>0</v>
      </c>
      <c r="I123" s="595">
        <f t="shared" ref="I123:Q123" si="18">+IF(OR(I56="Ja",I56="Oui",I56="Si"),IF(OR(I50="Ja",I50="Oui",I50="Si"),-I121,0),0)</f>
        <v>0</v>
      </c>
      <c r="J123" s="595">
        <f t="shared" si="18"/>
        <v>0</v>
      </c>
      <c r="K123" s="595">
        <f t="shared" si="18"/>
        <v>0</v>
      </c>
      <c r="L123" s="595">
        <f t="shared" si="18"/>
        <v>0</v>
      </c>
      <c r="M123" s="595">
        <f t="shared" si="18"/>
        <v>0</v>
      </c>
      <c r="N123" s="595">
        <f t="shared" si="18"/>
        <v>0</v>
      </c>
      <c r="O123" s="595">
        <f t="shared" si="18"/>
        <v>0</v>
      </c>
      <c r="P123" s="595">
        <f t="shared" si="18"/>
        <v>0</v>
      </c>
      <c r="Q123" s="595">
        <f t="shared" si="18"/>
        <v>0</v>
      </c>
      <c r="R123" s="131"/>
      <c r="S123" s="163"/>
      <c r="AA123" s="466">
        <f t="shared" si="16"/>
        <v>90</v>
      </c>
    </row>
    <row r="124" spans="1:27" ht="26.25" customHeight="1" thickBot="1" x14ac:dyDescent="0.35">
      <c r="A124" s="139" t="str">
        <f t="shared" ca="1" si="15"/>
        <v>KW10 / 91</v>
      </c>
      <c r="B124" s="891" t="str">
        <f ca="1">+CONCATENATE(OFFSET(Sprachen!A471,0,'Allg. Informationen'!$B$4-1,1,1)," ",IF(D13=0,"",D13))</f>
        <v>gültig für KW Bitte auswählen, Prière de sélectionner, Prego selezionare</v>
      </c>
      <c r="C124" s="892"/>
      <c r="D124" s="597">
        <f ca="1">IFERROR(+MAX(SUM(D121:D123),0),"")</f>
        <v>0</v>
      </c>
      <c r="E124" s="598"/>
      <c r="F124" s="598"/>
      <c r="G124" s="599"/>
      <c r="H124" s="595">
        <f ca="1">+IF(H121&lt;0,H121,MAX(SUM(H121:H123),0))</f>
        <v>0</v>
      </c>
      <c r="I124" s="595">
        <f t="shared" ref="I124:Q124" ca="1" si="19">+IF(I121&lt;0,I121,MAX(SUM(I121:I123),0))</f>
        <v>0</v>
      </c>
      <c r="J124" s="595">
        <f t="shared" ca="1" si="19"/>
        <v>0</v>
      </c>
      <c r="K124" s="595">
        <f t="shared" ca="1" si="19"/>
        <v>0</v>
      </c>
      <c r="L124" s="595">
        <f t="shared" ca="1" si="19"/>
        <v>0</v>
      </c>
      <c r="M124" s="595">
        <f t="shared" ca="1" si="19"/>
        <v>0</v>
      </c>
      <c r="N124" s="595">
        <f t="shared" ca="1" si="19"/>
        <v>0</v>
      </c>
      <c r="O124" s="595">
        <f t="shared" ca="1" si="19"/>
        <v>0</v>
      </c>
      <c r="P124" s="595">
        <f t="shared" ca="1" si="19"/>
        <v>0</v>
      </c>
      <c r="Q124" s="595">
        <f t="shared" ca="1" si="19"/>
        <v>0</v>
      </c>
      <c r="R124" s="131"/>
      <c r="S124" s="131"/>
      <c r="AA124" s="466">
        <f t="shared" si="16"/>
        <v>91</v>
      </c>
    </row>
    <row r="125" spans="1:27" ht="15.6" x14ac:dyDescent="0.3">
      <c r="D125" s="600"/>
      <c r="E125" s="600"/>
      <c r="F125" s="600"/>
      <c r="G125" s="600"/>
      <c r="R125" s="131"/>
      <c r="S125" s="131"/>
    </row>
    <row r="126" spans="1:27" ht="15.6" x14ac:dyDescent="0.3">
      <c r="R126" s="131"/>
      <c r="S126" s="131"/>
    </row>
    <row r="127" spans="1:27" ht="15.6" x14ac:dyDescent="0.3">
      <c r="R127" s="131"/>
      <c r="S127" s="131"/>
    </row>
    <row r="128" spans="1:27" ht="15.6" x14ac:dyDescent="0.3">
      <c r="D128" s="652"/>
      <c r="R128" s="131"/>
      <c r="S128" s="131"/>
    </row>
    <row r="129" spans="18:19" ht="15.6" x14ac:dyDescent="0.3">
      <c r="R129" s="131"/>
      <c r="S129" s="131"/>
    </row>
    <row r="130" spans="18:19" ht="15.6" x14ac:dyDescent="0.3">
      <c r="R130" s="131"/>
      <c r="S130" s="131"/>
    </row>
    <row r="131" spans="18:19" ht="15.6" x14ac:dyDescent="0.3">
      <c r="R131" s="131"/>
      <c r="S131" s="131"/>
    </row>
  </sheetData>
  <sheetProtection algorithmName="SHA-512" hashValue="+3rCocHjnIC8KCboxPp1Wn0KUSDzDOiw7xl1gidHVTvMDV+kNGvPqJ3w+DXpY1nSmQTuqssNtoVxGZJsbF+T1g==" saltValue="0UuGYICTyR7JvI3ZGfI/7A==" spinCount="100000" sheet="1" objects="1" scenarios="1"/>
  <protectedRanges>
    <protectedRange sqref="C5 L15 B14:B15 D16:D24 D26 D31:D32 D34:D35 D38:D40 D42 D44:D45 H49:Q53 H56:Q59 D64:D65 D69:D73 D77:K79 D80:D83 D90:D96 D98" name="Bereichzahlenfelder"/>
    <protectedRange sqref="C5 H6:J7 L6:N7 P6:R7 T6:U7 M13:U45 T48:U59 M62:U73 M74 Q77:U87 M90:U102 M118:Q119" name="Bereichvoll_kommentarfelder"/>
    <protectedRange sqref="C5 H8 L8 B14:B15 D16:D17 D29 D37 D40 D42 D101 D108 L15 M13 M16:M17 M29 M37 M40:M42 M101" name="bereichleer"/>
  </protectedRanges>
  <mergeCells count="192">
    <mergeCell ref="C119:D119"/>
    <mergeCell ref="H119:L119"/>
    <mergeCell ref="M119:Q119"/>
    <mergeCell ref="B124:C124"/>
    <mergeCell ref="H102:L102"/>
    <mergeCell ref="M102:U102"/>
    <mergeCell ref="H117:L117"/>
    <mergeCell ref="M117:Q117"/>
    <mergeCell ref="H118:L118"/>
    <mergeCell ref="M118:Q118"/>
    <mergeCell ref="H99:L99"/>
    <mergeCell ref="M99:U99"/>
    <mergeCell ref="H100:L100"/>
    <mergeCell ref="M100:U100"/>
    <mergeCell ref="H101:L101"/>
    <mergeCell ref="M101:U101"/>
    <mergeCell ref="H96:L96"/>
    <mergeCell ref="M96:U96"/>
    <mergeCell ref="H97:L97"/>
    <mergeCell ref="M97:U97"/>
    <mergeCell ref="H98:L98"/>
    <mergeCell ref="M98:U98"/>
    <mergeCell ref="H93:L93"/>
    <mergeCell ref="M93:U93"/>
    <mergeCell ref="H94:L94"/>
    <mergeCell ref="M94:U94"/>
    <mergeCell ref="H95:L95"/>
    <mergeCell ref="M95:U95"/>
    <mergeCell ref="H90:L90"/>
    <mergeCell ref="M90:U90"/>
    <mergeCell ref="H91:L91"/>
    <mergeCell ref="M91:U91"/>
    <mergeCell ref="H92:L92"/>
    <mergeCell ref="M92:U92"/>
    <mergeCell ref="H86:P86"/>
    <mergeCell ref="Q86:U86"/>
    <mergeCell ref="H87:P87"/>
    <mergeCell ref="Q87:U87"/>
    <mergeCell ref="H89:L89"/>
    <mergeCell ref="M89:U89"/>
    <mergeCell ref="H83:P83"/>
    <mergeCell ref="Q83:U83"/>
    <mergeCell ref="H84:P84"/>
    <mergeCell ref="Q84:U84"/>
    <mergeCell ref="H85:P85"/>
    <mergeCell ref="Q85:U85"/>
    <mergeCell ref="L80:P80"/>
    <mergeCell ref="Q80:U80"/>
    <mergeCell ref="L81:P81"/>
    <mergeCell ref="Q81:U81"/>
    <mergeCell ref="L82:P82"/>
    <mergeCell ref="Q82:U82"/>
    <mergeCell ref="M73:U73"/>
    <mergeCell ref="H74:L74"/>
    <mergeCell ref="M74:U74"/>
    <mergeCell ref="L76:P76"/>
    <mergeCell ref="Q76:U76"/>
    <mergeCell ref="L77:P79"/>
    <mergeCell ref="Q77:U79"/>
    <mergeCell ref="H64:L73"/>
    <mergeCell ref="M64:U64"/>
    <mergeCell ref="M65:U65"/>
    <mergeCell ref="M66:U66"/>
    <mergeCell ref="M67:U67"/>
    <mergeCell ref="M68:U68"/>
    <mergeCell ref="M69:U69"/>
    <mergeCell ref="M70:U70"/>
    <mergeCell ref="M71:U71"/>
    <mergeCell ref="M72:U72"/>
    <mergeCell ref="H61:L61"/>
    <mergeCell ref="M61:U61"/>
    <mergeCell ref="H62:L62"/>
    <mergeCell ref="M62:U62"/>
    <mergeCell ref="H63:L63"/>
    <mergeCell ref="M63:U63"/>
    <mergeCell ref="R57:S57"/>
    <mergeCell ref="T57:U57"/>
    <mergeCell ref="R58:S58"/>
    <mergeCell ref="T58:U58"/>
    <mergeCell ref="R59:S59"/>
    <mergeCell ref="T59:U59"/>
    <mergeCell ref="R53:S53"/>
    <mergeCell ref="T53:U53"/>
    <mergeCell ref="R54:S55"/>
    <mergeCell ref="T54:U54"/>
    <mergeCell ref="T55:U55"/>
    <mergeCell ref="R56:S56"/>
    <mergeCell ref="T56:U56"/>
    <mergeCell ref="R50:S50"/>
    <mergeCell ref="T50:U50"/>
    <mergeCell ref="R51:S51"/>
    <mergeCell ref="T51:U51"/>
    <mergeCell ref="R52:S52"/>
    <mergeCell ref="T52:U52"/>
    <mergeCell ref="H45:L45"/>
    <mergeCell ref="M45:U45"/>
    <mergeCell ref="R47:S47"/>
    <mergeCell ref="R48:S48"/>
    <mergeCell ref="T48:U48"/>
    <mergeCell ref="R49:S49"/>
    <mergeCell ref="T49:U49"/>
    <mergeCell ref="H42:L42"/>
    <mergeCell ref="M42:U42"/>
    <mergeCell ref="H43:L43"/>
    <mergeCell ref="M43:U43"/>
    <mergeCell ref="H44:L44"/>
    <mergeCell ref="M44:U44"/>
    <mergeCell ref="H39:L39"/>
    <mergeCell ref="M39:U39"/>
    <mergeCell ref="H40:L40"/>
    <mergeCell ref="M40:U40"/>
    <mergeCell ref="H41:L41"/>
    <mergeCell ref="M41:U41"/>
    <mergeCell ref="H36:L36"/>
    <mergeCell ref="M36:U36"/>
    <mergeCell ref="H37:L37"/>
    <mergeCell ref="M37:U37"/>
    <mergeCell ref="H38:L38"/>
    <mergeCell ref="M38:U38"/>
    <mergeCell ref="H33:L33"/>
    <mergeCell ref="M33:U33"/>
    <mergeCell ref="H34:L34"/>
    <mergeCell ref="M34:U34"/>
    <mergeCell ref="H35:L35"/>
    <mergeCell ref="M35:U35"/>
    <mergeCell ref="H30:L30"/>
    <mergeCell ref="M30:U30"/>
    <mergeCell ref="H31:L31"/>
    <mergeCell ref="M31:U31"/>
    <mergeCell ref="H32:L32"/>
    <mergeCell ref="M32:U32"/>
    <mergeCell ref="H27:L27"/>
    <mergeCell ref="M27:U27"/>
    <mergeCell ref="H28:L28"/>
    <mergeCell ref="M28:U28"/>
    <mergeCell ref="H29:L29"/>
    <mergeCell ref="M29:U29"/>
    <mergeCell ref="H24:L24"/>
    <mergeCell ref="M24:U24"/>
    <mergeCell ref="H25:L25"/>
    <mergeCell ref="M25:U25"/>
    <mergeCell ref="H26:L26"/>
    <mergeCell ref="M26:U26"/>
    <mergeCell ref="H20:L20"/>
    <mergeCell ref="M20:U20"/>
    <mergeCell ref="H21:L22"/>
    <mergeCell ref="M21:U21"/>
    <mergeCell ref="M22:U22"/>
    <mergeCell ref="H23:L23"/>
    <mergeCell ref="M23:U23"/>
    <mergeCell ref="B17:C17"/>
    <mergeCell ref="H17:L17"/>
    <mergeCell ref="M17:U17"/>
    <mergeCell ref="H18:L18"/>
    <mergeCell ref="M18:U18"/>
    <mergeCell ref="H19:L19"/>
    <mergeCell ref="M19:U19"/>
    <mergeCell ref="V13:V15"/>
    <mergeCell ref="W13:W15"/>
    <mergeCell ref="X13:X15"/>
    <mergeCell ref="Y13:Y15"/>
    <mergeCell ref="H15:K15"/>
    <mergeCell ref="B16:C16"/>
    <mergeCell ref="H16:L16"/>
    <mergeCell ref="M16:U16"/>
    <mergeCell ref="B12:D12"/>
    <mergeCell ref="E12:G12"/>
    <mergeCell ref="H12:L12"/>
    <mergeCell ref="M12:U12"/>
    <mergeCell ref="A13:A15"/>
    <mergeCell ref="C13:C15"/>
    <mergeCell ref="D13:D15"/>
    <mergeCell ref="H13:L14"/>
    <mergeCell ref="M13:U15"/>
    <mergeCell ref="B7:C7"/>
    <mergeCell ref="H7:J7"/>
    <mergeCell ref="L7:N7"/>
    <mergeCell ref="P7:R7"/>
    <mergeCell ref="T7:U7"/>
    <mergeCell ref="B8:C8"/>
    <mergeCell ref="H8:J8"/>
    <mergeCell ref="L8:N8"/>
    <mergeCell ref="H5:U5"/>
    <mergeCell ref="B6:C6"/>
    <mergeCell ref="D6:D7"/>
    <mergeCell ref="H6:J6"/>
    <mergeCell ref="K6:K7"/>
    <mergeCell ref="L6:N6"/>
    <mergeCell ref="O6:O7"/>
    <mergeCell ref="P6:R6"/>
    <mergeCell ref="S6:S7"/>
    <mergeCell ref="T6:U6"/>
  </mergeCells>
  <conditionalFormatting sqref="X13 X16:X25 X27:X30 X33 X36:X37 X46 X54:X55 X60 X75 X84:X86 X88 X97 X99 X101:X102">
    <cfRule type="containsText" dxfId="2303" priority="141" operator="containsText" text="nicht i.O.">
      <formula>NOT(ISERROR(SEARCH("nicht i.O.",X13)))</formula>
    </cfRule>
    <cfRule type="containsText" dxfId="2302" priority="142" operator="containsText" text="in Abklärung">
      <formula>NOT(ISERROR(SEARCH("in Abklärung",X13)))</formula>
    </cfRule>
    <cfRule type="containsText" dxfId="2301" priority="143" operator="containsText" text="i.O.">
      <formula>NOT(ISERROR(SEARCH("i.O.",X13)))</formula>
    </cfRule>
    <cfRule type="containsText" dxfId="2300" priority="144" operator="containsText" text="korrigiert">
      <formula>NOT(ISERROR(SEARCH("korrigiert",X13)))</formula>
    </cfRule>
  </conditionalFormatting>
  <conditionalFormatting sqref="V16:V25 V27:V30 V33 V36:V37 V46 V54:V55 V60 V75 V84:V86 V88 V97 V99 V101:V102">
    <cfRule type="containsText" dxfId="2299" priority="137" operator="containsText" text="nicht i.O.">
      <formula>NOT(ISERROR(SEARCH("nicht i.O.",V16)))</formula>
    </cfRule>
    <cfRule type="containsText" dxfId="2298" priority="138" operator="containsText" text="in Abklärung">
      <formula>NOT(ISERROR(SEARCH("in Abklärung",V16)))</formula>
    </cfRule>
    <cfRule type="containsText" dxfId="2297" priority="139" operator="containsText" text="i.O.">
      <formula>NOT(ISERROR(SEARCH("i.O.",V16)))</formula>
    </cfRule>
    <cfRule type="containsText" dxfId="2296" priority="140" operator="containsText" text="korrigiert">
      <formula>NOT(ISERROR(SEARCH("korrigiert",V16)))</formula>
    </cfRule>
  </conditionalFormatting>
  <conditionalFormatting sqref="X26">
    <cfRule type="containsText" dxfId="2295" priority="133" operator="containsText" text="nicht i.O.">
      <formula>NOT(ISERROR(SEARCH("nicht i.O.",X26)))</formula>
    </cfRule>
    <cfRule type="containsText" dxfId="2294" priority="134" operator="containsText" text="in Abklärung">
      <formula>NOT(ISERROR(SEARCH("in Abklärung",X26)))</formula>
    </cfRule>
    <cfRule type="containsText" dxfId="2293" priority="135" operator="containsText" text="i.O.">
      <formula>NOT(ISERROR(SEARCH("i.O.",X26)))</formula>
    </cfRule>
    <cfRule type="containsText" dxfId="2292" priority="136" operator="containsText" text="korrigiert">
      <formula>NOT(ISERROR(SEARCH("korrigiert",X26)))</formula>
    </cfRule>
  </conditionalFormatting>
  <conditionalFormatting sqref="V26">
    <cfRule type="containsText" dxfId="2291" priority="129" operator="containsText" text="nicht i.O.">
      <formula>NOT(ISERROR(SEARCH("nicht i.O.",V26)))</formula>
    </cfRule>
    <cfRule type="containsText" dxfId="2290" priority="130" operator="containsText" text="in Abklärung">
      <formula>NOT(ISERROR(SEARCH("in Abklärung",V26)))</formula>
    </cfRule>
    <cfRule type="containsText" dxfId="2289" priority="131" operator="containsText" text="i.O.">
      <formula>NOT(ISERROR(SEARCH("i.O.",V26)))</formula>
    </cfRule>
    <cfRule type="containsText" dxfId="2288" priority="132" operator="containsText" text="korrigiert">
      <formula>NOT(ISERROR(SEARCH("korrigiert",V26)))</formula>
    </cfRule>
  </conditionalFormatting>
  <conditionalFormatting sqref="X31">
    <cfRule type="containsText" dxfId="2287" priority="125" operator="containsText" text="nicht i.O.">
      <formula>NOT(ISERROR(SEARCH("nicht i.O.",X31)))</formula>
    </cfRule>
    <cfRule type="containsText" dxfId="2286" priority="126" operator="containsText" text="in Abklärung">
      <formula>NOT(ISERROR(SEARCH("in Abklärung",X31)))</formula>
    </cfRule>
    <cfRule type="containsText" dxfId="2285" priority="127" operator="containsText" text="i.O.">
      <formula>NOT(ISERROR(SEARCH("i.O.",X31)))</formula>
    </cfRule>
    <cfRule type="containsText" dxfId="2284" priority="128" operator="containsText" text="korrigiert">
      <formula>NOT(ISERROR(SEARCH("korrigiert",X31)))</formula>
    </cfRule>
  </conditionalFormatting>
  <conditionalFormatting sqref="V31">
    <cfRule type="containsText" dxfId="2283" priority="121" operator="containsText" text="nicht i.O.">
      <formula>NOT(ISERROR(SEARCH("nicht i.O.",V31)))</formula>
    </cfRule>
    <cfRule type="containsText" dxfId="2282" priority="122" operator="containsText" text="in Abklärung">
      <formula>NOT(ISERROR(SEARCH("in Abklärung",V31)))</formula>
    </cfRule>
    <cfRule type="containsText" dxfId="2281" priority="123" operator="containsText" text="i.O.">
      <formula>NOT(ISERROR(SEARCH("i.O.",V31)))</formula>
    </cfRule>
    <cfRule type="containsText" dxfId="2280" priority="124" operator="containsText" text="korrigiert">
      <formula>NOT(ISERROR(SEARCH("korrigiert",V31)))</formula>
    </cfRule>
  </conditionalFormatting>
  <conditionalFormatting sqref="X32">
    <cfRule type="containsText" dxfId="2279" priority="117" operator="containsText" text="nicht i.O.">
      <formula>NOT(ISERROR(SEARCH("nicht i.O.",X32)))</formula>
    </cfRule>
    <cfRule type="containsText" dxfId="2278" priority="118" operator="containsText" text="in Abklärung">
      <formula>NOT(ISERROR(SEARCH("in Abklärung",X32)))</formula>
    </cfRule>
    <cfRule type="containsText" dxfId="2277" priority="119" operator="containsText" text="i.O.">
      <formula>NOT(ISERROR(SEARCH("i.O.",X32)))</formula>
    </cfRule>
    <cfRule type="containsText" dxfId="2276" priority="120" operator="containsText" text="korrigiert">
      <formula>NOT(ISERROR(SEARCH("korrigiert",X32)))</formula>
    </cfRule>
  </conditionalFormatting>
  <conditionalFormatting sqref="V32">
    <cfRule type="containsText" dxfId="2275" priority="113" operator="containsText" text="nicht i.O.">
      <formula>NOT(ISERROR(SEARCH("nicht i.O.",V32)))</formula>
    </cfRule>
    <cfRule type="containsText" dxfId="2274" priority="114" operator="containsText" text="in Abklärung">
      <formula>NOT(ISERROR(SEARCH("in Abklärung",V32)))</formula>
    </cfRule>
    <cfRule type="containsText" dxfId="2273" priority="115" operator="containsText" text="i.O.">
      <formula>NOT(ISERROR(SEARCH("i.O.",V32)))</formula>
    </cfRule>
    <cfRule type="containsText" dxfId="2272" priority="116" operator="containsText" text="korrigiert">
      <formula>NOT(ISERROR(SEARCH("korrigiert",V32)))</formula>
    </cfRule>
  </conditionalFormatting>
  <conditionalFormatting sqref="X34">
    <cfRule type="containsText" dxfId="2271" priority="109" operator="containsText" text="nicht i.O.">
      <formula>NOT(ISERROR(SEARCH("nicht i.O.",X34)))</formula>
    </cfRule>
    <cfRule type="containsText" dxfId="2270" priority="110" operator="containsText" text="in Abklärung">
      <formula>NOT(ISERROR(SEARCH("in Abklärung",X34)))</formula>
    </cfRule>
    <cfRule type="containsText" dxfId="2269" priority="111" operator="containsText" text="i.O.">
      <formula>NOT(ISERROR(SEARCH("i.O.",X34)))</formula>
    </cfRule>
    <cfRule type="containsText" dxfId="2268" priority="112" operator="containsText" text="korrigiert">
      <formula>NOT(ISERROR(SEARCH("korrigiert",X34)))</formula>
    </cfRule>
  </conditionalFormatting>
  <conditionalFormatting sqref="V34">
    <cfRule type="containsText" dxfId="2267" priority="105" operator="containsText" text="nicht i.O.">
      <formula>NOT(ISERROR(SEARCH("nicht i.O.",V34)))</formula>
    </cfRule>
    <cfRule type="containsText" dxfId="2266" priority="106" operator="containsText" text="in Abklärung">
      <formula>NOT(ISERROR(SEARCH("in Abklärung",V34)))</formula>
    </cfRule>
    <cfRule type="containsText" dxfId="2265" priority="107" operator="containsText" text="i.O.">
      <formula>NOT(ISERROR(SEARCH("i.O.",V34)))</formula>
    </cfRule>
    <cfRule type="containsText" dxfId="2264" priority="108" operator="containsText" text="korrigiert">
      <formula>NOT(ISERROR(SEARCH("korrigiert",V34)))</formula>
    </cfRule>
  </conditionalFormatting>
  <conditionalFormatting sqref="X35">
    <cfRule type="containsText" dxfId="2263" priority="101" operator="containsText" text="nicht i.O.">
      <formula>NOT(ISERROR(SEARCH("nicht i.O.",X35)))</formula>
    </cfRule>
    <cfRule type="containsText" dxfId="2262" priority="102" operator="containsText" text="in Abklärung">
      <formula>NOT(ISERROR(SEARCH("in Abklärung",X35)))</formula>
    </cfRule>
    <cfRule type="containsText" dxfId="2261" priority="103" operator="containsText" text="i.O.">
      <formula>NOT(ISERROR(SEARCH("i.O.",X35)))</formula>
    </cfRule>
    <cfRule type="containsText" dxfId="2260" priority="104" operator="containsText" text="korrigiert">
      <formula>NOT(ISERROR(SEARCH("korrigiert",X35)))</formula>
    </cfRule>
  </conditionalFormatting>
  <conditionalFormatting sqref="V35">
    <cfRule type="containsText" dxfId="2259" priority="97" operator="containsText" text="nicht i.O.">
      <formula>NOT(ISERROR(SEARCH("nicht i.O.",V35)))</formula>
    </cfRule>
    <cfRule type="containsText" dxfId="2258" priority="98" operator="containsText" text="in Abklärung">
      <formula>NOT(ISERROR(SEARCH("in Abklärung",V35)))</formula>
    </cfRule>
    <cfRule type="containsText" dxfId="2257" priority="99" operator="containsText" text="i.O.">
      <formula>NOT(ISERROR(SEARCH("i.O.",V35)))</formula>
    </cfRule>
    <cfRule type="containsText" dxfId="2256" priority="100" operator="containsText" text="korrigiert">
      <formula>NOT(ISERROR(SEARCH("korrigiert",V35)))</formula>
    </cfRule>
  </conditionalFormatting>
  <conditionalFormatting sqref="X38">
    <cfRule type="containsText" dxfId="2255" priority="93" operator="containsText" text="nicht i.O.">
      <formula>NOT(ISERROR(SEARCH("nicht i.O.",X38)))</formula>
    </cfRule>
    <cfRule type="containsText" dxfId="2254" priority="94" operator="containsText" text="in Abklärung">
      <formula>NOT(ISERROR(SEARCH("in Abklärung",X38)))</formula>
    </cfRule>
    <cfRule type="containsText" dxfId="2253" priority="95" operator="containsText" text="i.O.">
      <formula>NOT(ISERROR(SEARCH("i.O.",X38)))</formula>
    </cfRule>
    <cfRule type="containsText" dxfId="2252" priority="96" operator="containsText" text="korrigiert">
      <formula>NOT(ISERROR(SEARCH("korrigiert",X38)))</formula>
    </cfRule>
  </conditionalFormatting>
  <conditionalFormatting sqref="V38">
    <cfRule type="containsText" dxfId="2251" priority="89" operator="containsText" text="nicht i.O.">
      <formula>NOT(ISERROR(SEARCH("nicht i.O.",V38)))</formula>
    </cfRule>
    <cfRule type="containsText" dxfId="2250" priority="90" operator="containsText" text="in Abklärung">
      <formula>NOT(ISERROR(SEARCH("in Abklärung",V38)))</formula>
    </cfRule>
    <cfRule type="containsText" dxfId="2249" priority="91" operator="containsText" text="i.O.">
      <formula>NOT(ISERROR(SEARCH("i.O.",V38)))</formula>
    </cfRule>
    <cfRule type="containsText" dxfId="2248" priority="92" operator="containsText" text="korrigiert">
      <formula>NOT(ISERROR(SEARCH("korrigiert",V38)))</formula>
    </cfRule>
  </conditionalFormatting>
  <conditionalFormatting sqref="X39">
    <cfRule type="containsText" dxfId="2247" priority="85" operator="containsText" text="nicht i.O.">
      <formula>NOT(ISERROR(SEARCH("nicht i.O.",X39)))</formula>
    </cfRule>
    <cfRule type="containsText" dxfId="2246" priority="86" operator="containsText" text="in Abklärung">
      <formula>NOT(ISERROR(SEARCH("in Abklärung",X39)))</formula>
    </cfRule>
    <cfRule type="containsText" dxfId="2245" priority="87" operator="containsText" text="i.O.">
      <formula>NOT(ISERROR(SEARCH("i.O.",X39)))</formula>
    </cfRule>
    <cfRule type="containsText" dxfId="2244" priority="88" operator="containsText" text="korrigiert">
      <formula>NOT(ISERROR(SEARCH("korrigiert",X39)))</formula>
    </cfRule>
  </conditionalFormatting>
  <conditionalFormatting sqref="V39">
    <cfRule type="containsText" dxfId="2243" priority="81" operator="containsText" text="nicht i.O.">
      <formula>NOT(ISERROR(SEARCH("nicht i.O.",V39)))</formula>
    </cfRule>
    <cfRule type="containsText" dxfId="2242" priority="82" operator="containsText" text="in Abklärung">
      <formula>NOT(ISERROR(SEARCH("in Abklärung",V39)))</formula>
    </cfRule>
    <cfRule type="containsText" dxfId="2241" priority="83" operator="containsText" text="i.O.">
      <formula>NOT(ISERROR(SEARCH("i.O.",V39)))</formula>
    </cfRule>
    <cfRule type="containsText" dxfId="2240" priority="84" operator="containsText" text="korrigiert">
      <formula>NOT(ISERROR(SEARCH("korrigiert",V39)))</formula>
    </cfRule>
  </conditionalFormatting>
  <conditionalFormatting sqref="X40:X45">
    <cfRule type="containsText" dxfId="2239" priority="77" operator="containsText" text="nicht i.O.">
      <formula>NOT(ISERROR(SEARCH("nicht i.O.",X40)))</formula>
    </cfRule>
    <cfRule type="containsText" dxfId="2238" priority="78" operator="containsText" text="in Abklärung">
      <formula>NOT(ISERROR(SEARCH("in Abklärung",X40)))</formula>
    </cfRule>
    <cfRule type="containsText" dxfId="2237" priority="79" operator="containsText" text="i.O.">
      <formula>NOT(ISERROR(SEARCH("i.O.",X40)))</formula>
    </cfRule>
    <cfRule type="containsText" dxfId="2236" priority="80" operator="containsText" text="korrigiert">
      <formula>NOT(ISERROR(SEARCH("korrigiert",X40)))</formula>
    </cfRule>
  </conditionalFormatting>
  <conditionalFormatting sqref="V40:V45">
    <cfRule type="containsText" dxfId="2235" priority="73" operator="containsText" text="nicht i.O.">
      <formula>NOT(ISERROR(SEARCH("nicht i.O.",V40)))</formula>
    </cfRule>
    <cfRule type="containsText" dxfId="2234" priority="74" operator="containsText" text="in Abklärung">
      <formula>NOT(ISERROR(SEARCH("in Abklärung",V40)))</formula>
    </cfRule>
    <cfRule type="containsText" dxfId="2233" priority="75" operator="containsText" text="i.O.">
      <formula>NOT(ISERROR(SEARCH("i.O.",V40)))</formula>
    </cfRule>
    <cfRule type="containsText" dxfId="2232" priority="76" operator="containsText" text="korrigiert">
      <formula>NOT(ISERROR(SEARCH("korrigiert",V40)))</formula>
    </cfRule>
  </conditionalFormatting>
  <conditionalFormatting sqref="X48">
    <cfRule type="containsText" dxfId="2231" priority="69" operator="containsText" text="nicht i.O.">
      <formula>NOT(ISERROR(SEARCH("nicht i.O.",X48)))</formula>
    </cfRule>
    <cfRule type="containsText" dxfId="2230" priority="70" operator="containsText" text="in Abklärung">
      <formula>NOT(ISERROR(SEARCH("in Abklärung",X48)))</formula>
    </cfRule>
    <cfRule type="containsText" dxfId="2229" priority="71" operator="containsText" text="i.O.">
      <formula>NOT(ISERROR(SEARCH("i.O.",X48)))</formula>
    </cfRule>
    <cfRule type="containsText" dxfId="2228" priority="72" operator="containsText" text="korrigiert">
      <formula>NOT(ISERROR(SEARCH("korrigiert",X48)))</formula>
    </cfRule>
  </conditionalFormatting>
  <conditionalFormatting sqref="V48">
    <cfRule type="containsText" dxfId="2227" priority="65" operator="containsText" text="nicht i.O.">
      <formula>NOT(ISERROR(SEARCH("nicht i.O.",V48)))</formula>
    </cfRule>
    <cfRule type="containsText" dxfId="2226" priority="66" operator="containsText" text="in Abklärung">
      <formula>NOT(ISERROR(SEARCH("in Abklärung",V48)))</formula>
    </cfRule>
    <cfRule type="containsText" dxfId="2225" priority="67" operator="containsText" text="i.O.">
      <formula>NOT(ISERROR(SEARCH("i.O.",V48)))</formula>
    </cfRule>
    <cfRule type="containsText" dxfId="2224" priority="68" operator="containsText" text="korrigiert">
      <formula>NOT(ISERROR(SEARCH("korrigiert",V48)))</formula>
    </cfRule>
  </conditionalFormatting>
  <conditionalFormatting sqref="X49:X53">
    <cfRule type="containsText" dxfId="2223" priority="61" operator="containsText" text="nicht i.O.">
      <formula>NOT(ISERROR(SEARCH("nicht i.O.",X49)))</formula>
    </cfRule>
    <cfRule type="containsText" dxfId="2222" priority="62" operator="containsText" text="in Abklärung">
      <formula>NOT(ISERROR(SEARCH("in Abklärung",X49)))</formula>
    </cfRule>
    <cfRule type="containsText" dxfId="2221" priority="63" operator="containsText" text="i.O.">
      <formula>NOT(ISERROR(SEARCH("i.O.",X49)))</formula>
    </cfRule>
    <cfRule type="containsText" dxfId="2220" priority="64" operator="containsText" text="korrigiert">
      <formula>NOT(ISERROR(SEARCH("korrigiert",X49)))</formula>
    </cfRule>
  </conditionalFormatting>
  <conditionalFormatting sqref="V49:V53">
    <cfRule type="containsText" dxfId="2219" priority="57" operator="containsText" text="nicht i.O.">
      <formula>NOT(ISERROR(SEARCH("nicht i.O.",V49)))</formula>
    </cfRule>
    <cfRule type="containsText" dxfId="2218" priority="58" operator="containsText" text="in Abklärung">
      <formula>NOT(ISERROR(SEARCH("in Abklärung",V49)))</formula>
    </cfRule>
    <cfRule type="containsText" dxfId="2217" priority="59" operator="containsText" text="i.O.">
      <formula>NOT(ISERROR(SEARCH("i.O.",V49)))</formula>
    </cfRule>
    <cfRule type="containsText" dxfId="2216" priority="60" operator="containsText" text="korrigiert">
      <formula>NOT(ISERROR(SEARCH("korrigiert",V49)))</formula>
    </cfRule>
  </conditionalFormatting>
  <conditionalFormatting sqref="X56:X59">
    <cfRule type="containsText" dxfId="2215" priority="53" operator="containsText" text="nicht i.O.">
      <formula>NOT(ISERROR(SEARCH("nicht i.O.",X56)))</formula>
    </cfRule>
    <cfRule type="containsText" dxfId="2214" priority="54" operator="containsText" text="in Abklärung">
      <formula>NOT(ISERROR(SEARCH("in Abklärung",X56)))</formula>
    </cfRule>
    <cfRule type="containsText" dxfId="2213" priority="55" operator="containsText" text="i.O.">
      <formula>NOT(ISERROR(SEARCH("i.O.",X56)))</formula>
    </cfRule>
    <cfRule type="containsText" dxfId="2212" priority="56" operator="containsText" text="korrigiert">
      <formula>NOT(ISERROR(SEARCH("korrigiert",X56)))</formula>
    </cfRule>
  </conditionalFormatting>
  <conditionalFormatting sqref="V56:V59">
    <cfRule type="containsText" dxfId="2211" priority="49" operator="containsText" text="nicht i.O.">
      <formula>NOT(ISERROR(SEARCH("nicht i.O.",V56)))</formula>
    </cfRule>
    <cfRule type="containsText" dxfId="2210" priority="50" operator="containsText" text="in Abklärung">
      <formula>NOT(ISERROR(SEARCH("in Abklärung",V56)))</formula>
    </cfRule>
    <cfRule type="containsText" dxfId="2209" priority="51" operator="containsText" text="i.O.">
      <formula>NOT(ISERROR(SEARCH("i.O.",V56)))</formula>
    </cfRule>
    <cfRule type="containsText" dxfId="2208" priority="52" operator="containsText" text="korrigiert">
      <formula>NOT(ISERROR(SEARCH("korrigiert",V56)))</formula>
    </cfRule>
  </conditionalFormatting>
  <conditionalFormatting sqref="X62:X74">
    <cfRule type="containsText" dxfId="2207" priority="45" operator="containsText" text="nicht i.O.">
      <formula>NOT(ISERROR(SEARCH("nicht i.O.",X62)))</formula>
    </cfRule>
    <cfRule type="containsText" dxfId="2206" priority="46" operator="containsText" text="in Abklärung">
      <formula>NOT(ISERROR(SEARCH("in Abklärung",X62)))</formula>
    </cfRule>
    <cfRule type="containsText" dxfId="2205" priority="47" operator="containsText" text="i.O.">
      <formula>NOT(ISERROR(SEARCH("i.O.",X62)))</formula>
    </cfRule>
    <cfRule type="containsText" dxfId="2204" priority="48" operator="containsText" text="korrigiert">
      <formula>NOT(ISERROR(SEARCH("korrigiert",X62)))</formula>
    </cfRule>
  </conditionalFormatting>
  <conditionalFormatting sqref="V62:V74">
    <cfRule type="containsText" dxfId="2203" priority="41" operator="containsText" text="nicht i.O.">
      <formula>NOT(ISERROR(SEARCH("nicht i.O.",V62)))</formula>
    </cfRule>
    <cfRule type="containsText" dxfId="2202" priority="42" operator="containsText" text="in Abklärung">
      <formula>NOT(ISERROR(SEARCH("in Abklärung",V62)))</formula>
    </cfRule>
    <cfRule type="containsText" dxfId="2201" priority="43" operator="containsText" text="i.O.">
      <formula>NOT(ISERROR(SEARCH("i.O.",V62)))</formula>
    </cfRule>
    <cfRule type="containsText" dxfId="2200" priority="44" operator="containsText" text="korrigiert">
      <formula>NOT(ISERROR(SEARCH("korrigiert",V62)))</formula>
    </cfRule>
  </conditionalFormatting>
  <conditionalFormatting sqref="X77:X83">
    <cfRule type="containsText" dxfId="2199" priority="37" operator="containsText" text="nicht i.O.">
      <formula>NOT(ISERROR(SEARCH("nicht i.O.",X77)))</formula>
    </cfRule>
    <cfRule type="containsText" dxfId="2198" priority="38" operator="containsText" text="in Abklärung">
      <formula>NOT(ISERROR(SEARCH("in Abklärung",X77)))</formula>
    </cfRule>
    <cfRule type="containsText" dxfId="2197" priority="39" operator="containsText" text="i.O.">
      <formula>NOT(ISERROR(SEARCH("i.O.",X77)))</formula>
    </cfRule>
    <cfRule type="containsText" dxfId="2196" priority="40" operator="containsText" text="korrigiert">
      <formula>NOT(ISERROR(SEARCH("korrigiert",X77)))</formula>
    </cfRule>
  </conditionalFormatting>
  <conditionalFormatting sqref="V77:V83">
    <cfRule type="containsText" dxfId="2195" priority="33" operator="containsText" text="nicht i.O.">
      <formula>NOT(ISERROR(SEARCH("nicht i.O.",V77)))</formula>
    </cfRule>
    <cfRule type="containsText" dxfId="2194" priority="34" operator="containsText" text="in Abklärung">
      <formula>NOT(ISERROR(SEARCH("in Abklärung",V77)))</formula>
    </cfRule>
    <cfRule type="containsText" dxfId="2193" priority="35" operator="containsText" text="i.O.">
      <formula>NOT(ISERROR(SEARCH("i.O.",V77)))</formula>
    </cfRule>
    <cfRule type="containsText" dxfId="2192" priority="36" operator="containsText" text="korrigiert">
      <formula>NOT(ISERROR(SEARCH("korrigiert",V77)))</formula>
    </cfRule>
  </conditionalFormatting>
  <conditionalFormatting sqref="X87">
    <cfRule type="containsText" dxfId="2191" priority="29" operator="containsText" text="nicht i.O.">
      <formula>NOT(ISERROR(SEARCH("nicht i.O.",X87)))</formula>
    </cfRule>
    <cfRule type="containsText" dxfId="2190" priority="30" operator="containsText" text="in Abklärung">
      <formula>NOT(ISERROR(SEARCH("in Abklärung",X87)))</formula>
    </cfRule>
    <cfRule type="containsText" dxfId="2189" priority="31" operator="containsText" text="i.O.">
      <formula>NOT(ISERROR(SEARCH("i.O.",X87)))</formula>
    </cfRule>
    <cfRule type="containsText" dxfId="2188" priority="32" operator="containsText" text="korrigiert">
      <formula>NOT(ISERROR(SEARCH("korrigiert",X87)))</formula>
    </cfRule>
  </conditionalFormatting>
  <conditionalFormatting sqref="V87">
    <cfRule type="containsText" dxfId="2187" priority="25" operator="containsText" text="nicht i.O.">
      <formula>NOT(ISERROR(SEARCH("nicht i.O.",V87)))</formula>
    </cfRule>
    <cfRule type="containsText" dxfId="2186" priority="26" operator="containsText" text="in Abklärung">
      <formula>NOT(ISERROR(SEARCH("in Abklärung",V87)))</formula>
    </cfRule>
    <cfRule type="containsText" dxfId="2185" priority="27" operator="containsText" text="i.O.">
      <formula>NOT(ISERROR(SEARCH("i.O.",V87)))</formula>
    </cfRule>
    <cfRule type="containsText" dxfId="2184" priority="28" operator="containsText" text="korrigiert">
      <formula>NOT(ISERROR(SEARCH("korrigiert",V87)))</formula>
    </cfRule>
  </conditionalFormatting>
  <conditionalFormatting sqref="X90:X96">
    <cfRule type="containsText" dxfId="2183" priority="21" operator="containsText" text="nicht i.O.">
      <formula>NOT(ISERROR(SEARCH("nicht i.O.",X90)))</formula>
    </cfRule>
    <cfRule type="containsText" dxfId="2182" priority="22" operator="containsText" text="in Abklärung">
      <formula>NOT(ISERROR(SEARCH("in Abklärung",X90)))</formula>
    </cfRule>
    <cfRule type="containsText" dxfId="2181" priority="23" operator="containsText" text="i.O.">
      <formula>NOT(ISERROR(SEARCH("i.O.",X90)))</formula>
    </cfRule>
    <cfRule type="containsText" dxfId="2180" priority="24" operator="containsText" text="korrigiert">
      <formula>NOT(ISERROR(SEARCH("korrigiert",X90)))</formula>
    </cfRule>
  </conditionalFormatting>
  <conditionalFormatting sqref="V90:V96">
    <cfRule type="containsText" dxfId="2179" priority="17" operator="containsText" text="nicht i.O.">
      <formula>NOT(ISERROR(SEARCH("nicht i.O.",V90)))</formula>
    </cfRule>
    <cfRule type="containsText" dxfId="2178" priority="18" operator="containsText" text="in Abklärung">
      <formula>NOT(ISERROR(SEARCH("in Abklärung",V90)))</formula>
    </cfRule>
    <cfRule type="containsText" dxfId="2177" priority="19" operator="containsText" text="i.O.">
      <formula>NOT(ISERROR(SEARCH("i.O.",V90)))</formula>
    </cfRule>
    <cfRule type="containsText" dxfId="2176" priority="20" operator="containsText" text="korrigiert">
      <formula>NOT(ISERROR(SEARCH("korrigiert",V90)))</formula>
    </cfRule>
  </conditionalFormatting>
  <conditionalFormatting sqref="X98">
    <cfRule type="containsText" dxfId="2175" priority="13" operator="containsText" text="nicht i.O.">
      <formula>NOT(ISERROR(SEARCH("nicht i.O.",X98)))</formula>
    </cfRule>
    <cfRule type="containsText" dxfId="2174" priority="14" operator="containsText" text="in Abklärung">
      <formula>NOT(ISERROR(SEARCH("in Abklärung",X98)))</formula>
    </cfRule>
    <cfRule type="containsText" dxfId="2173" priority="15" operator="containsText" text="i.O.">
      <formula>NOT(ISERROR(SEARCH("i.O.",X98)))</formula>
    </cfRule>
    <cfRule type="containsText" dxfId="2172" priority="16" operator="containsText" text="korrigiert">
      <formula>NOT(ISERROR(SEARCH("korrigiert",X98)))</formula>
    </cfRule>
  </conditionalFormatting>
  <conditionalFormatting sqref="V98">
    <cfRule type="containsText" dxfId="2171" priority="9" operator="containsText" text="nicht i.O.">
      <formula>NOT(ISERROR(SEARCH("nicht i.O.",V98)))</formula>
    </cfRule>
    <cfRule type="containsText" dxfId="2170" priority="10" operator="containsText" text="in Abklärung">
      <formula>NOT(ISERROR(SEARCH("in Abklärung",V98)))</formula>
    </cfRule>
    <cfRule type="containsText" dxfId="2169" priority="11" operator="containsText" text="i.O.">
      <formula>NOT(ISERROR(SEARCH("i.O.",V98)))</formula>
    </cfRule>
    <cfRule type="containsText" dxfId="2168" priority="12" operator="containsText" text="korrigiert">
      <formula>NOT(ISERROR(SEARCH("korrigiert",V98)))</formula>
    </cfRule>
  </conditionalFormatting>
  <conditionalFormatting sqref="X100">
    <cfRule type="containsText" dxfId="2167" priority="5" operator="containsText" text="nicht i.O.">
      <formula>NOT(ISERROR(SEARCH("nicht i.O.",X100)))</formula>
    </cfRule>
    <cfRule type="containsText" dxfId="2166" priority="6" operator="containsText" text="in Abklärung">
      <formula>NOT(ISERROR(SEARCH("in Abklärung",X100)))</formula>
    </cfRule>
    <cfRule type="containsText" dxfId="2165" priority="7" operator="containsText" text="i.O.">
      <formula>NOT(ISERROR(SEARCH("i.O.",X100)))</formula>
    </cfRule>
    <cfRule type="containsText" dxfId="2164" priority="8" operator="containsText" text="korrigiert">
      <formula>NOT(ISERROR(SEARCH("korrigiert",X100)))</formula>
    </cfRule>
  </conditionalFormatting>
  <conditionalFormatting sqref="V100">
    <cfRule type="containsText" dxfId="2163" priority="1" operator="containsText" text="nicht i.O.">
      <formula>NOT(ISERROR(SEARCH("nicht i.O.",V100)))</formula>
    </cfRule>
    <cfRule type="containsText" dxfId="2162" priority="2" operator="containsText" text="in Abklärung">
      <formula>NOT(ISERROR(SEARCH("in Abklärung",V100)))</formula>
    </cfRule>
    <cfRule type="containsText" dxfId="2161" priority="3" operator="containsText" text="i.O.">
      <formula>NOT(ISERROR(SEARCH("i.O.",V100)))</formula>
    </cfRule>
    <cfRule type="containsText" dxfId="2160" priority="4" operator="containsText" text="korrigiert">
      <formula>NOT(ISERROR(SEARCH("korrigiert",V100)))</formula>
    </cfRule>
  </conditionalFormatting>
  <dataValidations count="5">
    <dataValidation type="date" operator="lessThan" allowBlank="1" showInputMessage="1" showErrorMessage="1" sqref="D21" xr:uid="{6B4BE27B-A8F3-46A1-958E-184B8E2396DE}">
      <formula1>44197</formula1>
    </dataValidation>
    <dataValidation type="list" allowBlank="1" showInputMessage="1" showErrorMessage="1" sqref="X16:X17 X13 X101" xr:uid="{75D61913-F7DC-4C87-90B3-186F223011C4}">
      <formula1>"',i.O.,in Abklärung,nicht i.O.,korrigiert"</formula1>
    </dataValidation>
    <dataValidation type="date" operator="greaterThan" allowBlank="1" showInputMessage="1" showErrorMessage="1" sqref="D44:G44" xr:uid="{DB5468D9-64AB-4A56-8179-A868AE0A0E7C}">
      <formula1>42370</formula1>
    </dataValidation>
    <dataValidation type="date" operator="greaterThan" allowBlank="1" showInputMessage="1" showErrorMessage="1" sqref="D22:G22" xr:uid="{0AE54DC7-0825-4BC7-BE71-181DED26BE85}">
      <formula1>D21</formula1>
    </dataValidation>
    <dataValidation type="date" operator="lessThan" allowBlank="1" showInputMessage="1" showErrorMessage="1" sqref="E21:G21" xr:uid="{37AAB422-BA5B-47DC-B814-DC235FAFFFC8}">
      <formula1>43101</formula1>
    </dataValidation>
  </dataValidations>
  <hyperlinks>
    <hyperlink ref="L80:P80" r:id="rId1" display="download" xr:uid="{FB5F89E7-FFB5-4479-8DDC-480F8F9595FD}"/>
    <hyperlink ref="H74:L74" r:id="rId2" display="download" xr:uid="{1376743F-B3E4-4446-AB13-3E318E873F52}"/>
  </hyperlinks>
  <pageMargins left="0.70866141732283472" right="0.70866141732283472" top="0.78740157480314965" bottom="0.78740157480314965" header="0.31496062992125984" footer="0.31496062992125984"/>
  <pageSetup paperSize="8" scale="67" fitToHeight="0" orientation="landscape" r:id="rId3"/>
  <headerFooter>
    <oddHeader>&amp;LBFE-MP&amp;C &amp;A&amp;R&amp;D</oddHeader>
    <oddFooter>&amp;L&amp;F, &amp;T&amp;RS. &amp;P / &amp;N</oddFooter>
  </headerFooter>
  <drawing r:id="rId4"/>
  <legacyDrawing r:id="rId5"/>
  <controls>
    <mc:AlternateContent xmlns:mc="http://schemas.openxmlformats.org/markup-compatibility/2006">
      <mc:Choice Requires="x14">
        <control shapeId="112642" r:id="rId6" name="CheckBox2">
          <controlPr locked="0" defaultSize="0" autoLine="0" r:id="rId7">
            <anchor moveWithCells="1">
              <from>
                <xdr:col>2</xdr:col>
                <xdr:colOff>236220</xdr:colOff>
                <xdr:row>4</xdr:row>
                <xdr:rowOff>106680</xdr:rowOff>
              </from>
              <to>
                <xdr:col>2</xdr:col>
                <xdr:colOff>403860</xdr:colOff>
                <xdr:row>4</xdr:row>
                <xdr:rowOff>297180</xdr:rowOff>
              </to>
            </anchor>
          </controlPr>
        </control>
      </mc:Choice>
      <mc:Fallback>
        <control shapeId="112642" r:id="rId6" name="CheckBox2"/>
      </mc:Fallback>
    </mc:AlternateContent>
    <mc:AlternateContent xmlns:mc="http://schemas.openxmlformats.org/markup-compatibility/2006">
      <mc:Choice Requires="x14">
        <control shapeId="112641" r:id="rId8" name="CheckBox1">
          <controlPr locked="0" defaultSize="0" autoLine="0" r:id="rId9">
            <anchor moveWithCells="1">
              <from>
                <xdr:col>11</xdr:col>
                <xdr:colOff>304800</xdr:colOff>
                <xdr:row>14</xdr:row>
                <xdr:rowOff>45720</xdr:rowOff>
              </from>
              <to>
                <xdr:col>11</xdr:col>
                <xdr:colOff>464820</xdr:colOff>
                <xdr:row>14</xdr:row>
                <xdr:rowOff>198120</xdr:rowOff>
              </to>
            </anchor>
          </controlPr>
        </control>
      </mc:Choice>
      <mc:Fallback>
        <control shapeId="112641" r:id="rId8" name="CheckBox1"/>
      </mc:Fallback>
    </mc:AlternateContent>
  </controls>
  <extLst>
    <ext xmlns:x14="http://schemas.microsoft.com/office/spreadsheetml/2009/9/main" uri="{CCE6A557-97BC-4b89-ADB6-D9C93CAAB3DF}">
      <x14:dataValidations xmlns:xm="http://schemas.microsoft.com/office/excel/2006/main" count="13">
        <x14:dataValidation type="list" allowBlank="1" showInputMessage="1" showErrorMessage="1" xr:uid="{A662CEBA-383B-4D55-BB13-5C1095839C14}">
          <x14:formula1>
            <xm:f>OFFSET(Dropdown!$AS$7:$AU$19,0,'Allg. Informationen'!$B$4-1,4,1)</xm:f>
          </x14:formula1>
          <xm:sqref>X18:X24 X26 X31:X32 X34:X35 X38:X45 X48:X53 X56:X59 X100 X77:X83 X87 X90:X96 X98 X62:X74</xm:sqref>
        </x14:dataValidation>
        <x14:dataValidation type="list" allowBlank="1" showInputMessage="1" showErrorMessage="1" xr:uid="{C2180560-EE37-4FB0-AB0D-B69F2CE1F152}">
          <x14:formula1>
            <xm:f>OFFSET(Dropdown!$AP$7:$AR$19,0,'Allg. Informationen'!$B$4-1,3,1)</xm:f>
          </x14:formula1>
          <xm:sqref>V13:V15 V18:V24 V26 V31:V32 V34:V35 V38:V45 V48:V53 V56:V59 V100 V77:V83 V87 V90:V96 V98 V62:V74</xm:sqref>
        </x14:dataValidation>
        <x14:dataValidation type="list" allowBlank="1" showInputMessage="1" showErrorMessage="1" xr:uid="{DC9B8045-30EB-43E2-8A85-FF01CACAB04A}">
          <x14:formula1>
            <xm:f>OFFSET(Dropdown!$P$7:$R$10,0,'Allg. Informationen'!$B$4-1,4,1)</xm:f>
          </x14:formula1>
          <xm:sqref>D77</xm:sqref>
        </x14:dataValidation>
        <x14:dataValidation type="list" allowBlank="1" showInputMessage="1" showErrorMessage="1" xr:uid="{BD263B96-43E1-4E23-9A9C-F9A46F413A8D}">
          <x14:formula1>
            <xm:f>OFFSET(Dropdown!$D$7:$F$8,0,'Allg. Informationen'!$B$4-1,2,1)</xm:f>
          </x14:formula1>
          <xm:sqref>H50:Q50 H56:Q56</xm:sqref>
        </x14:dataValidation>
        <x14:dataValidation type="list" allowBlank="1" showInputMessage="1" showErrorMessage="1" xr:uid="{90A9A987-E8B8-4582-8F18-CFF9F54770E9}">
          <x14:formula1>
            <xm:f>OFFSET(Dropdown!$M$7:$O$11,0,'Allg. Informationen'!$B$4-1,5,1)</xm:f>
          </x14:formula1>
          <xm:sqref>D45</xm:sqref>
        </x14:dataValidation>
        <x14:dataValidation type="list" allowBlank="1" showInputMessage="1" showErrorMessage="1" xr:uid="{07AE0018-3F15-4312-9A4F-B4BEDACCAD6F}">
          <x14:formula1>
            <xm:f>OFFSET(Dropdown!$A$7:$C$9,0,'Allg. Informationen'!$B$4-1,3,1)</xm:f>
          </x14:formula1>
          <xm:sqref>D42</xm:sqref>
        </x14:dataValidation>
        <x14:dataValidation type="list" allowBlank="1" showInputMessage="1" showErrorMessage="1" xr:uid="{D3E04542-B0DB-4777-B847-DF5959F0A788}">
          <x14:formula1>
            <xm:f>OFFSET(Dropdown!$G$7:$I$11,0,'Allg. Informationen'!$B$4-1,5,1)</xm:f>
          </x14:formula1>
          <xm:sqref>D20</xm:sqref>
        </x14:dataValidation>
        <x14:dataValidation type="list" allowBlank="1" showInputMessage="1" showErrorMessage="1" xr:uid="{D4CC8251-783F-4599-9180-32EA8AC5BC36}">
          <x14:formula1>
            <xm:f>Dropdown!$AP$7:$AP$9</xm:f>
          </x14:formula1>
          <xm:sqref>V84:V86 V33 V54:V55 V36:V37 V25 V27:V30 V97 V99 V101:V102</xm:sqref>
        </x14:dataValidation>
        <x14:dataValidation type="list" allowBlank="1" showInputMessage="1" showErrorMessage="1" xr:uid="{17C5DA46-096D-4E55-85C3-1E3DF962A4CA}">
          <x14:formula1>
            <xm:f>Dropdown!$P$7:$P$10</xm:f>
          </x14:formula1>
          <xm:sqref>E77:K77</xm:sqref>
        </x14:dataValidation>
        <x14:dataValidation type="list" allowBlank="1" showInputMessage="1" showErrorMessage="1" xr:uid="{EECE2F20-C8EE-43D2-8636-E848D5598337}">
          <x14:formula1>
            <xm:f>Dropdown!$G$7:$G$11</xm:f>
          </x14:formula1>
          <xm:sqref>E20:G20</xm:sqref>
        </x14:dataValidation>
        <x14:dataValidation type="list" allowBlank="1" showInputMessage="1" showErrorMessage="1" xr:uid="{AFFF4715-0952-48B2-9F65-A188E3A2B728}">
          <x14:formula1>
            <xm:f>Dropdown!$A$7:$A$9</xm:f>
          </x14:formula1>
          <xm:sqref>E42:G42</xm:sqref>
        </x14:dataValidation>
        <x14:dataValidation type="list" allowBlank="1" showInputMessage="1" showErrorMessage="1" xr:uid="{15570C12-AE08-4632-88F3-461D5F3FF04B}">
          <x14:formula1>
            <xm:f>Dropdown!$M$7:$M$11</xm:f>
          </x14:formula1>
          <xm:sqref>E45:G45</xm:sqref>
        </x14:dataValidation>
        <x14:dataValidation type="list" allowBlank="1" showInputMessage="1" showErrorMessage="1" xr:uid="{1B1792F8-59A2-4EF6-B86C-BC300C6DF7AC}">
          <x14:formula1>
            <xm:f>Dropdown!$AI$6:$AI$136</xm:f>
          </x14:formula1>
          <xm:sqref>B14</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3">
    <tabColor theme="7" tint="0.39997558519241921"/>
    <pageSetUpPr fitToPage="1"/>
  </sheetPr>
  <dimension ref="A1:E39"/>
  <sheetViews>
    <sheetView workbookViewId="0">
      <selection activeCell="B4" sqref="B4"/>
    </sheetView>
  </sheetViews>
  <sheetFormatPr baseColWidth="10" defaultColWidth="11.44140625" defaultRowHeight="13.2" x14ac:dyDescent="0.25"/>
  <cols>
    <col min="1" max="1" width="23.33203125" style="114" customWidth="1"/>
    <col min="2" max="2" width="45.44140625" style="114" customWidth="1"/>
    <col min="3" max="3" width="11.44140625" style="114"/>
    <col min="4" max="4" width="19.109375" style="114" customWidth="1"/>
    <col min="5" max="5" width="42.109375" style="114" customWidth="1"/>
    <col min="6" max="16384" width="11.44140625" style="114"/>
  </cols>
  <sheetData>
    <row r="1" spans="1:5" ht="21" x14ac:dyDescent="0.4">
      <c r="A1" s="70" t="str">
        <f ca="1">OFFSET(Sprachen!A62,0,'Allg. Informationen'!$B$4-1,1,1)</f>
        <v>Angaben zum Gesuchsteller</v>
      </c>
      <c r="B1" s="70"/>
      <c r="C1" s="70"/>
      <c r="D1" s="70"/>
      <c r="E1" s="70"/>
    </row>
    <row r="2" spans="1:5" x14ac:dyDescent="0.25">
      <c r="A2" s="453" t="str">
        <f ca="1">VLOOKUP(_xlfn.SHEET(),Dropdown!$BC$7:$BF$15,'Allg. Informationen'!$B$4+1,FALSE)</f>
        <v>Gesuchsteller</v>
      </c>
    </row>
    <row r="3" spans="1:5" x14ac:dyDescent="0.25">
      <c r="A3" s="453"/>
    </row>
    <row r="4" spans="1:5" x14ac:dyDescent="0.25">
      <c r="A4" s="114" t="str">
        <f ca="1">OFFSET(Sprachen!A63,0,'Allg. Informationen'!$B$4-1,1,1)</f>
        <v>Gesuchsnummer</v>
      </c>
      <c r="B4" s="20" t="s">
        <v>1718</v>
      </c>
    </row>
    <row r="6" spans="1:5" x14ac:dyDescent="0.25">
      <c r="A6" s="86" t="str">
        <f ca="1">OFFSET(Sprachen!A64,0,'Allg. Informationen'!$B$4-1,1,1)</f>
        <v>Gesuchsteller</v>
      </c>
      <c r="D6" s="118" t="str">
        <f ca="1">OFFSET(Sprachen!A85,0,'Allg. Informationen'!$B$4-1,1,1)</f>
        <v>vertreten durch</v>
      </c>
      <c r="E6" s="45"/>
    </row>
    <row r="7" spans="1:5" x14ac:dyDescent="0.25">
      <c r="A7" s="43" t="str">
        <f ca="1">OFFSET(Sprachen!A65,0,'Allg. Informationen'!$B$4-1,1,1)</f>
        <v>(Träger des wirtschaftlichen Risikos)</v>
      </c>
      <c r="D7" s="45" t="str">
        <f ca="1">OFFSET(Sprachen!A86,0,'Allg. Informationen'!$B$4-1,1,1)</f>
        <v>(bei Vertretung Vollmacht beilegen, falls keine Vertretung leer lassen)</v>
      </c>
      <c r="E7" s="45"/>
    </row>
    <row r="9" spans="1:5" x14ac:dyDescent="0.25">
      <c r="A9" s="31" t="str">
        <f ca="1">OFFSET(Sprachen!A66,0,'Allg. Informationen'!$B$4-1,1,1)</f>
        <v>Name</v>
      </c>
      <c r="B9" s="20"/>
      <c r="D9" s="23" t="str">
        <f ca="1">OFFSET(Sprachen!A87,0,'Allg. Informationen'!$B$4-1,1,1)</f>
        <v>Name</v>
      </c>
      <c r="E9" s="20"/>
    </row>
    <row r="10" spans="1:5" x14ac:dyDescent="0.25">
      <c r="A10" s="31" t="str">
        <f ca="1">OFFSET(Sprachen!A67,0,'Allg. Informationen'!$B$4-1,1,1)</f>
        <v>Strasse, Nr.</v>
      </c>
      <c r="B10" s="20"/>
      <c r="D10" s="494" t="str">
        <f ca="1">OFFSET(Sprachen!A88,0,'Allg. Informationen'!$B$4-1,1,1)</f>
        <v>Strasse, Nr.</v>
      </c>
      <c r="E10" s="20"/>
    </row>
    <row r="11" spans="1:5" x14ac:dyDescent="0.25">
      <c r="A11" s="31" t="str">
        <f ca="1">OFFSET(Sprachen!A68,0,'Allg. Informationen'!$B$4-1,1,1)</f>
        <v>Postleitzahl</v>
      </c>
      <c r="B11" s="20"/>
      <c r="D11" s="494" t="str">
        <f ca="1">OFFSET(Sprachen!A89,0,'Allg. Informationen'!$B$4-1,1,1)</f>
        <v>Postleitzahl</v>
      </c>
      <c r="E11" s="20"/>
    </row>
    <row r="12" spans="1:5" x14ac:dyDescent="0.25">
      <c r="A12" s="31" t="str">
        <f ca="1">OFFSET(Sprachen!A69,0,'Allg. Informationen'!$B$4-1,1,1)</f>
        <v>Ort</v>
      </c>
      <c r="B12" s="20"/>
      <c r="D12" s="494" t="str">
        <f ca="1">OFFSET(Sprachen!A90,0,'Allg. Informationen'!$B$4-1,1,1)</f>
        <v>Ort</v>
      </c>
      <c r="E12" s="20"/>
    </row>
    <row r="13" spans="1:5" x14ac:dyDescent="0.25">
      <c r="A13" s="13"/>
      <c r="B13" s="49"/>
      <c r="D13" s="31"/>
      <c r="E13" s="85"/>
    </row>
    <row r="14" spans="1:5" x14ac:dyDescent="0.25">
      <c r="A14" s="74"/>
      <c r="B14" s="98"/>
      <c r="C14" s="45"/>
      <c r="D14" s="31"/>
      <c r="E14" s="127"/>
    </row>
    <row r="15" spans="1:5" x14ac:dyDescent="0.25">
      <c r="A15" s="26"/>
      <c r="B15" s="130"/>
      <c r="C15" s="45"/>
      <c r="D15" s="31"/>
    </row>
    <row r="16" spans="1:5" x14ac:dyDescent="0.25">
      <c r="A16" s="77" t="str">
        <f ca="1">OFFSET(Sprachen!A70,0,'Allg. Informationen'!$B$4-1,1,1)</f>
        <v>Fachkontakt Gesuchsteller</v>
      </c>
      <c r="C16" s="45"/>
      <c r="D16" s="57" t="str">
        <f ca="1">OFFSET(Sprachen!A91,0,'Allg. Informationen'!$B$4-1,1,1)</f>
        <v>Fachkontakt Vertretung</v>
      </c>
    </row>
    <row r="17" spans="1:5" x14ac:dyDescent="0.25">
      <c r="A17" s="31" t="str">
        <f ca="1">OFFSET(Sprachen!A71,0,'Allg. Informationen'!$B$4-1,1,1)</f>
        <v xml:space="preserve">Vorname </v>
      </c>
      <c r="B17" s="20"/>
      <c r="C17" s="45"/>
      <c r="D17" s="31" t="str">
        <f ca="1">OFFSET(Sprachen!A92,0,'Allg. Informationen'!$B$4-1,1,1)</f>
        <v xml:space="preserve">Vorname </v>
      </c>
      <c r="E17" s="20"/>
    </row>
    <row r="18" spans="1:5" x14ac:dyDescent="0.25">
      <c r="A18" s="31" t="str">
        <f ca="1">OFFSET(Sprachen!A72,0,'Allg. Informationen'!$B$4-1,1,1)</f>
        <v xml:space="preserve">Name </v>
      </c>
      <c r="B18" s="20"/>
      <c r="C18" s="45"/>
      <c r="D18" s="31" t="str">
        <f ca="1">OFFSET(Sprachen!A93,0,'Allg. Informationen'!$B$4-1,1,1)</f>
        <v xml:space="preserve">Name </v>
      </c>
      <c r="E18" s="20"/>
    </row>
    <row r="19" spans="1:5" x14ac:dyDescent="0.25">
      <c r="A19" s="31" t="str">
        <f ca="1">OFFSET(Sprachen!A73,0,'Allg. Informationen'!$B$4-1,1,1)</f>
        <v>Firma</v>
      </c>
      <c r="B19" s="20"/>
      <c r="C19" s="45"/>
      <c r="D19" s="31" t="str">
        <f ca="1">OFFSET(Sprachen!A94,0,'Allg. Informationen'!$B$4-1,1,1)</f>
        <v>Firma</v>
      </c>
      <c r="E19" s="20"/>
    </row>
    <row r="20" spans="1:5" x14ac:dyDescent="0.25">
      <c r="A20" s="31" t="str">
        <f ca="1">OFFSET(Sprachen!A74,0,'Allg. Informationen'!$B$4-1,1,1)</f>
        <v>Funktion</v>
      </c>
      <c r="B20" s="20"/>
      <c r="C20" s="45"/>
      <c r="D20" s="31" t="str">
        <f ca="1">OFFSET(Sprachen!A95,0,'Allg. Informationen'!$B$4-1,1,1)</f>
        <v>Funktion</v>
      </c>
      <c r="E20" s="20"/>
    </row>
    <row r="21" spans="1:5" x14ac:dyDescent="0.25">
      <c r="A21" s="31" t="str">
        <f ca="1">OFFSET(Sprachen!A75,0,'Allg. Informationen'!$B$4-1,1,1)</f>
        <v>Tel. Festnetz</v>
      </c>
      <c r="B21" s="20"/>
      <c r="C21" s="45"/>
      <c r="D21" s="31" t="str">
        <f ca="1">OFFSET(Sprachen!A96,0,'Allg. Informationen'!$B$4-1,1,1)</f>
        <v>Tel. Festnetz</v>
      </c>
      <c r="E21" s="20"/>
    </row>
    <row r="22" spans="1:5" x14ac:dyDescent="0.25">
      <c r="A22" s="31" t="str">
        <f ca="1">OFFSET(Sprachen!A76,0,'Allg. Informationen'!$B$4-1,1,1)</f>
        <v>Tel. Mobile</v>
      </c>
      <c r="B22" s="20"/>
      <c r="C22" s="45"/>
      <c r="D22" s="31" t="str">
        <f ca="1">OFFSET(Sprachen!A97,0,'Allg. Informationen'!$B$4-1,1,1)</f>
        <v>Tel. Mobile</v>
      </c>
      <c r="E22" s="20"/>
    </row>
    <row r="23" spans="1:5" x14ac:dyDescent="0.25">
      <c r="A23" s="31" t="str">
        <f ca="1">OFFSET(Sprachen!A77,0,'Allg. Informationen'!$B$4-1,1,1)</f>
        <v>E-Mail-Adresse</v>
      </c>
      <c r="B23" s="20"/>
      <c r="C23" s="45"/>
      <c r="D23" s="31" t="str">
        <f ca="1">OFFSET(Sprachen!A98,0,'Allg. Informationen'!$B$4-1,1,1)</f>
        <v>E-Mail-Adresse</v>
      </c>
      <c r="E23" s="20"/>
    </row>
    <row r="24" spans="1:5" x14ac:dyDescent="0.25">
      <c r="A24" s="31"/>
      <c r="C24" s="45"/>
      <c r="D24" s="31"/>
    </row>
    <row r="25" spans="1:5" x14ac:dyDescent="0.25">
      <c r="A25" s="31"/>
      <c r="C25" s="45"/>
      <c r="D25" s="26"/>
      <c r="E25" s="45"/>
    </row>
    <row r="26" spans="1:5" x14ac:dyDescent="0.25">
      <c r="A26" s="31"/>
      <c r="C26" s="45"/>
      <c r="D26" s="26"/>
      <c r="E26" s="45"/>
    </row>
    <row r="27" spans="1:5" x14ac:dyDescent="0.25">
      <c r="A27" s="77" t="str">
        <f ca="1">OFFSET(Sprachen!A78,0,'Allg. Informationen'!$B$4-1,1,1)</f>
        <v>Kontoangaben für die Überweisung der Marktprämie</v>
      </c>
      <c r="C27" s="45"/>
      <c r="D27" s="103"/>
      <c r="E27" s="45"/>
    </row>
    <row r="28" spans="1:5" x14ac:dyDescent="0.25">
      <c r="A28" s="31" t="str">
        <f ca="1">OFFSET(Sprachen!A79,0,'Allg. Informationen'!$B$4-1,1,1)</f>
        <v>Name Kontoinhaber</v>
      </c>
      <c r="B28" s="20"/>
      <c r="C28" s="45"/>
      <c r="D28" s="61"/>
      <c r="E28" s="130"/>
    </row>
    <row r="29" spans="1:5" x14ac:dyDescent="0.25">
      <c r="A29" s="31" t="str">
        <f ca="1">OFFSET(Sprachen!A80,0,'Allg. Informationen'!$B$4-1,1,1)</f>
        <v>Strasse, Nr.</v>
      </c>
      <c r="B29" s="20"/>
      <c r="C29" s="45"/>
      <c r="D29" s="61"/>
      <c r="E29" s="130"/>
    </row>
    <row r="30" spans="1:5" x14ac:dyDescent="0.25">
      <c r="A30" s="31" t="str">
        <f ca="1">OFFSET(Sprachen!A81,0,'Allg. Informationen'!$B$4-1,1,1)</f>
        <v>Postleitzahl</v>
      </c>
      <c r="B30" s="20"/>
      <c r="C30" s="45"/>
      <c r="D30" s="26"/>
      <c r="E30" s="130"/>
    </row>
    <row r="31" spans="1:5" x14ac:dyDescent="0.25">
      <c r="A31" s="31" t="str">
        <f ca="1">OFFSET(Sprachen!A82,0,'Allg. Informationen'!$B$4-1,1,1)</f>
        <v>Bank</v>
      </c>
      <c r="B31" s="20"/>
      <c r="C31" s="45"/>
      <c r="D31" s="26"/>
      <c r="E31" s="130"/>
    </row>
    <row r="32" spans="1:5" x14ac:dyDescent="0.25">
      <c r="A32" s="31" t="str">
        <f ca="1">OFFSET(Sprachen!A83,0,'Allg. Informationen'!$B$4-1,1,1)</f>
        <v>Filiale/Standort</v>
      </c>
      <c r="B32" s="20"/>
      <c r="C32" s="45"/>
      <c r="D32" s="26"/>
      <c r="E32" s="130"/>
    </row>
    <row r="33" spans="1:5" x14ac:dyDescent="0.25">
      <c r="A33" s="31" t="str">
        <f ca="1">OFFSET(Sprachen!A84,0,'Allg. Informationen'!$B$4-1,1,1)</f>
        <v>IBAN</v>
      </c>
      <c r="B33" s="20"/>
      <c r="C33" s="45"/>
      <c r="D33" s="26"/>
      <c r="E33" s="130"/>
    </row>
    <row r="34" spans="1:5" x14ac:dyDescent="0.25">
      <c r="B34" s="98"/>
      <c r="C34" s="45"/>
      <c r="D34" s="26"/>
      <c r="E34" s="130"/>
    </row>
    <row r="35" spans="1:5" x14ac:dyDescent="0.25">
      <c r="A35" s="98"/>
      <c r="B35" s="98"/>
      <c r="C35" s="45"/>
      <c r="D35" s="26"/>
      <c r="E35" s="130"/>
    </row>
    <row r="36" spans="1:5" x14ac:dyDescent="0.25">
      <c r="A36" s="89"/>
      <c r="B36" s="98"/>
      <c r="C36" s="45"/>
      <c r="D36" s="61"/>
      <c r="E36" s="130"/>
    </row>
    <row r="37" spans="1:5" x14ac:dyDescent="0.25">
      <c r="C37" s="45"/>
      <c r="D37" s="45"/>
      <c r="E37" s="45"/>
    </row>
    <row r="38" spans="1:5" x14ac:dyDescent="0.25">
      <c r="C38" s="45"/>
    </row>
    <row r="39" spans="1:5" x14ac:dyDescent="0.25">
      <c r="C39" s="45"/>
    </row>
  </sheetData>
  <sheetProtection algorithmName="SHA-512" hashValue="ZPTNuNJW0kBYnQ5KhgsoOKUiicxHA0KIH7dIz83uCTHk7WCwooUValc964+ivcsAGjkUsTGpPv+KppeKQeavWw==" saltValue="zhJHfYWjBndRGI2wtwbFjA==" spinCount="100000" sheet="1" objects="1" scenarios="1"/>
  <protectedRanges>
    <protectedRange sqref="B2 B4 B9:B12 B17:B23 B28:B33 E9:E12 E17:E23" name="Bereich1"/>
  </protectedRanges>
  <pageMargins left="0.70866141732283472" right="0.70866141732283472" top="0.78740157480314965" bottom="0.78740157480314965" header="0.31496062992125984" footer="0.31496062992125984"/>
  <pageSetup paperSize="9" scale="96" orientation="landscape" r:id="rId1"/>
  <headerFooter>
    <oddHeader>&amp;LBFE-MP&amp;C &amp;A&amp;R&amp;D</oddHeader>
    <oddFooter>&amp;L&amp;F, &amp;T&amp;RS. &amp;P / &amp;N</oddFooter>
  </headerFooter>
  <customProperties>
    <customPr name="EpmWorksheetKeyString_GUID" r:id="rId2"/>
  </customProperties>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785769-077C-45A6-A13F-AB81E210BEC1}">
  <sheetPr codeName="Tabelle21">
    <tabColor theme="7" tint="0.39997558519241921"/>
    <pageSetUpPr fitToPage="1"/>
  </sheetPr>
  <dimension ref="A1:AC131"/>
  <sheetViews>
    <sheetView workbookViewId="0">
      <selection activeCell="A20" sqref="A20"/>
    </sheetView>
  </sheetViews>
  <sheetFormatPr baseColWidth="10" defaultColWidth="11.44140625" defaultRowHeight="13.2" outlineLevelCol="1" x14ac:dyDescent="0.25"/>
  <cols>
    <col min="1" max="1" width="11" style="466" customWidth="1"/>
    <col min="2" max="2" width="40.5546875" style="31" customWidth="1"/>
    <col min="3" max="3" width="10.5546875" style="31" customWidth="1"/>
    <col min="4" max="4" width="18.5546875" style="31" customWidth="1"/>
    <col min="5" max="7" width="18.5546875" style="31" hidden="1" customWidth="1"/>
    <col min="8" max="9" width="13.109375" style="31" customWidth="1"/>
    <col min="10" max="10" width="13.33203125" style="466" customWidth="1"/>
    <col min="11" max="11" width="13.5546875" style="466" customWidth="1"/>
    <col min="12" max="14" width="11.88671875" style="466" customWidth="1"/>
    <col min="15" max="15" width="13" style="466" customWidth="1"/>
    <col min="16" max="17" width="11.88671875" style="466" customWidth="1"/>
    <col min="18" max="18" width="12.5546875" style="466" customWidth="1"/>
    <col min="19" max="19" width="14.88671875" style="466" customWidth="1"/>
    <col min="20" max="20" width="11.5546875" style="466" customWidth="1"/>
    <col min="21" max="21" width="16.44140625" style="466" customWidth="1"/>
    <col min="22" max="22" width="16.44140625" style="531" hidden="1" customWidth="1" outlineLevel="1"/>
    <col min="23" max="23" width="16.44140625" style="466" hidden="1" customWidth="1" outlineLevel="1"/>
    <col min="24" max="24" width="11.44140625" style="466" hidden="1" customWidth="1" outlineLevel="1"/>
    <col min="25" max="25" width="23.5546875" style="466" hidden="1" customWidth="1" outlineLevel="1"/>
    <col min="26" max="26" width="5.5546875" style="466" customWidth="1" collapsed="1"/>
    <col min="27" max="27" width="8.5546875" style="466" hidden="1" customWidth="1"/>
    <col min="28" max="16384" width="11.44140625" style="466"/>
  </cols>
  <sheetData>
    <row r="1" spans="1:29" ht="21" x14ac:dyDescent="0.4">
      <c r="A1" s="490" t="str">
        <f>VLOOKUP(D13,Dropdown!$AI$6:$AI$136,1,FALSE)</f>
        <v>Bitte auswählen, Prière de sélectionner, Prego selezionare</v>
      </c>
      <c r="B1" s="48"/>
      <c r="C1" s="488"/>
      <c r="D1" s="489"/>
      <c r="E1" s="48"/>
      <c r="F1" s="48"/>
      <c r="G1" s="48"/>
      <c r="H1" s="48"/>
      <c r="I1" s="48"/>
      <c r="J1" s="59"/>
      <c r="K1" s="59"/>
      <c r="L1" s="59"/>
      <c r="M1" s="59"/>
      <c r="N1" s="59"/>
      <c r="O1" s="59"/>
      <c r="P1" s="59"/>
      <c r="Q1" s="59"/>
      <c r="R1" s="59"/>
      <c r="S1" s="59"/>
      <c r="T1" s="59"/>
      <c r="U1" s="59"/>
      <c r="V1" s="59"/>
      <c r="W1" s="59"/>
      <c r="X1" s="59"/>
      <c r="Y1" s="59"/>
    </row>
    <row r="2" spans="1:29" s="531" customFormat="1" ht="15.6" x14ac:dyDescent="0.3">
      <c r="A2" s="530" t="str">
        <f ca="1">IF(D17="",IF(D13=Dropdown!$AI$6,CONCATENATE(OFFSET(Sprachen!A369,0,'Allg. Informationen'!$B$4-1,1,1),_xlfn.SHEET()-9),VLOOKUP($D$13,Dropdown!$AI$6:$AJ$136,2,FALSE)),D17)</f>
        <v>KW11</v>
      </c>
      <c r="B2" s="177" t="str">
        <f ca="1">CONCATENATE(Gesuchsteller!$A$4,": ",Gesuchsteller!$B$4)</f>
        <v>Gesuchsnummer: MP.24.xxx</v>
      </c>
      <c r="C2" s="10"/>
      <c r="E2" s="47"/>
      <c r="F2" s="47"/>
      <c r="G2" s="47"/>
      <c r="H2" s="120"/>
      <c r="J2" s="120"/>
      <c r="K2" s="120"/>
      <c r="L2" s="120"/>
      <c r="M2" s="120"/>
      <c r="N2" s="120"/>
      <c r="O2" s="120"/>
      <c r="P2" s="120"/>
      <c r="Q2" s="47"/>
      <c r="R2" s="120"/>
      <c r="U2" s="532"/>
      <c r="V2" s="532"/>
      <c r="W2" s="532"/>
    </row>
    <row r="3" spans="1:29" s="531" customFormat="1" ht="15.6" x14ac:dyDescent="0.3">
      <c r="A3" s="530"/>
      <c r="B3" s="10"/>
      <c r="C3" s="10"/>
      <c r="E3" s="47"/>
      <c r="F3" s="47"/>
      <c r="G3" s="47"/>
      <c r="H3" s="120"/>
      <c r="I3" s="630"/>
      <c r="J3" s="120"/>
      <c r="K3" s="120"/>
      <c r="L3" s="120"/>
      <c r="M3" s="120"/>
      <c r="N3" s="120"/>
      <c r="O3" s="120"/>
      <c r="P3" s="120"/>
      <c r="Q3" s="47"/>
      <c r="R3" s="120"/>
      <c r="U3" s="532"/>
      <c r="V3" s="532"/>
      <c r="W3" s="532"/>
    </row>
    <row r="4" spans="1:29" s="531" customFormat="1" ht="17.399999999999999" x14ac:dyDescent="0.3">
      <c r="A4" s="133" t="str">
        <f ca="1">OFFSET(Sprachen!A351,0,'Allg. Informationen'!$B$4-1,1,1)</f>
        <v>i. Vollmacht und Auskunftsberechtigung</v>
      </c>
      <c r="C4" s="131"/>
      <c r="E4" s="347"/>
      <c r="F4" s="398"/>
      <c r="G4" s="348"/>
    </row>
    <row r="5" spans="1:29" s="531" customFormat="1" ht="30.75" customHeight="1" x14ac:dyDescent="0.25">
      <c r="B5" s="655" t="str">
        <f ca="1">OFFSET(Sprachen!A352,0,'Allg. Informationen'!$B$4-1,1,1)</f>
        <v>Gesuchsteller ist Kraftwerksbevollmächtigter</v>
      </c>
      <c r="C5" s="601"/>
      <c r="D5" s="533" t="s">
        <v>1706</v>
      </c>
      <c r="H5" s="886" t="str">
        <f ca="1">OFFSET(Sprachen!A356,0,'Allg. Informationen'!$B$4-1,1,1)</f>
        <v>Falls Gesuchsteller nicht kraftwerksbevollmächtigt ist, aber am Kraftwerk beteiligt ist, bitte Kästchen in Zelle C5 nicht ankreuzen. Die kraftwerkspezifischen Daten werden automatisch vom Kraftwerksbevollmächtigten während der Gesuchsprüfung übernommen</v>
      </c>
      <c r="I5" s="886"/>
      <c r="J5" s="886"/>
      <c r="K5" s="886"/>
      <c r="L5" s="886"/>
      <c r="M5" s="886"/>
      <c r="N5" s="886"/>
      <c r="O5" s="886"/>
      <c r="P5" s="886"/>
      <c r="Q5" s="886"/>
      <c r="R5" s="886"/>
      <c r="S5" s="886"/>
      <c r="T5" s="886"/>
      <c r="U5" s="886"/>
    </row>
    <row r="6" spans="1:29" s="531" customFormat="1" ht="18" customHeight="1" x14ac:dyDescent="0.25">
      <c r="B6" s="806" t="str">
        <f ca="1">OFFSET(Sprachen!A353,0,'Allg. Informationen'!$B$4-1,1,1)</f>
        <v>Auskunftsberechtigte Person zu diesem KW</v>
      </c>
      <c r="C6" s="806"/>
      <c r="D6" s="888" t="str">
        <f ca="1">OFFSET(Sprachen!A357,0,'Allg. Informationen'!$B$4-1,1,1)</f>
        <v>Name</v>
      </c>
      <c r="H6" s="887"/>
      <c r="I6" s="887"/>
      <c r="J6" s="887"/>
      <c r="K6" s="889" t="str">
        <f ca="1">OFFSET(Sprachen!A358,0,'Allg. Informationen'!$B$4-1,1,1)</f>
        <v>Organisation</v>
      </c>
      <c r="L6" s="887"/>
      <c r="M6" s="887"/>
      <c r="N6" s="887"/>
      <c r="O6" s="889" t="str">
        <f ca="1">OFFSET(Sprachen!A359,0,'Allg. Informationen'!$B$4-1,1,1)</f>
        <v>Email</v>
      </c>
      <c r="P6" s="887"/>
      <c r="Q6" s="887"/>
      <c r="R6" s="887"/>
      <c r="S6" s="890" t="str">
        <f ca="1">OFFSET(Sprachen!A360,0,'Allg. Informationen'!$B$4-1,1,1)</f>
        <v>Telefon</v>
      </c>
      <c r="T6" s="887"/>
      <c r="U6" s="887"/>
    </row>
    <row r="7" spans="1:29" s="531" customFormat="1" ht="17.25" customHeight="1" x14ac:dyDescent="0.25">
      <c r="B7" s="899" t="str">
        <f ca="1">OFFSET(Sprachen!A354,0,'Allg. Informationen'!$B$4-1,1,1)</f>
        <v>Stellvertretend auskunftsberechtigte Person</v>
      </c>
      <c r="C7" s="899"/>
      <c r="D7" s="888"/>
      <c r="H7" s="887"/>
      <c r="I7" s="887"/>
      <c r="J7" s="887"/>
      <c r="K7" s="889"/>
      <c r="L7" s="887"/>
      <c r="M7" s="887"/>
      <c r="N7" s="887"/>
      <c r="O7" s="889"/>
      <c r="P7" s="887"/>
      <c r="Q7" s="887"/>
      <c r="R7" s="887"/>
      <c r="S7" s="890"/>
      <c r="T7" s="887"/>
      <c r="U7" s="887"/>
      <c r="V7" s="429"/>
      <c r="W7" s="398"/>
      <c r="X7" s="398"/>
      <c r="Y7" s="429"/>
      <c r="Z7" s="429"/>
      <c r="AA7" s="429"/>
      <c r="AC7" s="132"/>
    </row>
    <row r="8" spans="1:29" s="531" customFormat="1" ht="39" hidden="1" customHeight="1" x14ac:dyDescent="0.25">
      <c r="B8" s="864" t="str">
        <f ca="1">OFFSET(Sprachen!A355,0,'Allg. Informationen'!$B$4-1,1,1)</f>
        <v>Zur Prüfung des Gesuchs kann das BFE die Daten und Angaben des Kraftwerksbevollmächtigten übernehmen von:</v>
      </c>
      <c r="C8" s="865"/>
      <c r="D8" s="675" t="str">
        <f ca="1">OFFSET(Sprachen!A361,0,'Allg. Informationen'!$B$4-1,1,1)</f>
        <v>Gesuchsnummer</v>
      </c>
      <c r="E8" s="534"/>
      <c r="F8" s="534"/>
      <c r="G8" s="534"/>
      <c r="H8" s="900"/>
      <c r="I8" s="900"/>
      <c r="J8" s="900"/>
      <c r="K8" s="675" t="str">
        <f ca="1">OFFSET(Sprachen!A362,0,'Allg. Informationen'!$B$4-1,1,1)</f>
        <v>Datum</v>
      </c>
      <c r="L8" s="900"/>
      <c r="M8" s="900"/>
      <c r="N8" s="900"/>
    </row>
    <row r="9" spans="1:29" s="531" customFormat="1" x14ac:dyDescent="0.25"/>
    <row r="10" spans="1:29" ht="17.399999999999999" x14ac:dyDescent="0.25">
      <c r="A10" s="133" t="str">
        <f ca="1">OFFSET(Sprachen!A363,0,'Allg. Informationen'!$B$4-1,1,1)</f>
        <v>A. Angaben zu Kraftwerksanlage und Zentralen</v>
      </c>
      <c r="D10" s="430"/>
      <c r="E10" s="430"/>
      <c r="F10" s="430"/>
      <c r="G10" s="430"/>
      <c r="H10" s="431"/>
      <c r="I10" s="26"/>
      <c r="J10" s="531"/>
      <c r="K10" s="531"/>
      <c r="L10" s="531"/>
      <c r="M10" s="398"/>
      <c r="N10" s="398"/>
      <c r="O10" s="398"/>
      <c r="P10" s="398"/>
      <c r="Q10" s="398"/>
      <c r="R10" s="398"/>
      <c r="S10" s="398"/>
      <c r="T10" s="398"/>
      <c r="U10" s="398"/>
      <c r="V10" s="398"/>
      <c r="W10" s="398"/>
      <c r="X10" s="398"/>
      <c r="Y10" s="429"/>
      <c r="Z10" s="429"/>
      <c r="AA10" s="429"/>
      <c r="AB10" s="531"/>
      <c r="AC10" s="132"/>
    </row>
    <row r="11" spans="1:29" ht="15.6" x14ac:dyDescent="0.3">
      <c r="A11" s="386"/>
      <c r="B11" s="386"/>
      <c r="C11" s="386"/>
      <c r="D11" s="386"/>
      <c r="E11" s="386"/>
      <c r="F11" s="386"/>
      <c r="G11" s="386"/>
      <c r="H11" s="386"/>
      <c r="I11" s="386"/>
      <c r="J11" s="386"/>
      <c r="K11" s="386"/>
      <c r="L11" s="386"/>
      <c r="M11" s="386"/>
      <c r="N11" s="386"/>
      <c r="O11" s="386"/>
      <c r="P11" s="386"/>
      <c r="Q11" s="386"/>
      <c r="R11" s="386"/>
      <c r="S11" s="386"/>
      <c r="T11" s="386"/>
      <c r="U11" s="386"/>
      <c r="V11" s="386"/>
      <c r="W11" s="386"/>
      <c r="X11" s="386"/>
      <c r="Y11" s="386"/>
    </row>
    <row r="12" spans="1:29" ht="26.4" x14ac:dyDescent="0.25">
      <c r="A12" s="134" t="str">
        <f ca="1">OFFSET(Sprachen!A364,0,'Allg. Informationen'!$B$4-1,1,1)</f>
        <v>Ziffer</v>
      </c>
      <c r="B12" s="875" t="str">
        <f ca="1">OFFSET(Sprachen!A365,0,'Allg. Informationen'!$B$4-1,1,1)</f>
        <v>A1. Angaben zur Kraftwerksanlage</v>
      </c>
      <c r="C12" s="876"/>
      <c r="D12" s="877"/>
      <c r="E12" s="901" t="s">
        <v>428</v>
      </c>
      <c r="F12" s="902"/>
      <c r="G12" s="903"/>
      <c r="H12" s="838" t="str">
        <f ca="1">OFFSET(Sprachen!A366,0,'Allg. Informationen'!$B$4-1,1,1)</f>
        <v>Anmerkungen BFE</v>
      </c>
      <c r="I12" s="839"/>
      <c r="J12" s="839"/>
      <c r="K12" s="839"/>
      <c r="L12" s="840"/>
      <c r="M12" s="836" t="str">
        <f ca="1">OFFSET(Sprachen!A367,0,'Allg. Informationen'!$B$4-1,1,1)</f>
        <v>Bemerkungen Gesuchsteller</v>
      </c>
      <c r="N12" s="836"/>
      <c r="O12" s="836"/>
      <c r="P12" s="836"/>
      <c r="Q12" s="836"/>
      <c r="R12" s="836"/>
      <c r="S12" s="836"/>
      <c r="T12" s="836"/>
      <c r="U12" s="836"/>
      <c r="V12" s="450" t="str">
        <f ca="1">OFFSET(Sprachen!A506,0,'Allg. Informationen'!$B$4-1,1,1)</f>
        <v>Prüfung auf Plausibilität</v>
      </c>
      <c r="W12" s="135" t="str">
        <f ca="1">OFFSET(Sprachen!A507,0,'Allg. Informationen'!$B$4-1,1,1)</f>
        <v>Bemerkungen Plausibilität</v>
      </c>
      <c r="X12" s="450" t="str">
        <f ca="1">OFFSET(Sprachen!A508,0,'Allg. Informationen'!$B$4-1,1,1)</f>
        <v>Materielle Prüfung</v>
      </c>
      <c r="Y12" s="135" t="str">
        <f ca="1">OFFSET(Sprachen!A509,0,'Allg. Informationen'!$B$4-1,1,1)</f>
        <v>Bemerkungen Materielle Prüfung</v>
      </c>
    </row>
    <row r="13" spans="1:29" ht="21" x14ac:dyDescent="0.25">
      <c r="A13" s="781" t="str">
        <f ca="1">CONCATENATE($A$2," / ",AA14)</f>
        <v>KW11 / 1</v>
      </c>
      <c r="B13" s="145" t="str">
        <f ca="1">OFFSET(Sprachen!A368,0,'Allg. Informationen'!$B$4-1,1,1)</f>
        <v>Name Kraftwerksanlage:</v>
      </c>
      <c r="C13" s="719"/>
      <c r="D13" s="785" t="str">
        <f>B14</f>
        <v>Bitte auswählen, Prière de sélectionner, Prego selezionare</v>
      </c>
      <c r="E13" s="695"/>
      <c r="F13" s="695"/>
      <c r="G13" s="695"/>
      <c r="H13" s="788" t="str">
        <f ca="1">OFFSET(Sprachen!A472,0,'Allg. Informationen'!$B$4-1,1,1)</f>
        <v>Bitte zuerst die Energieproduktion im Blatt E_prod_Eingabe für dieses Kraftwerk eingeben! Falls Gesuchsteller nicht kraftwerksbevollmächtigt ist, so werden die Daten während der Gesuchsprüfung automatisch vom Kraftwerksbevollmächtigten übernommen. Der Gesuchsteller braucht nur die reduzierten Felder auszufüllen. Dabei sind Kennzahlen mit Ziffern endend auf -G vom Kraftwerksbevollmächtigten zu übernehmen. Massgebend für die MP ist die Bruttoleistung, wobei in der Liste Kraftwerke ab 10 MW installierter Leistung erscheinen können.</v>
      </c>
      <c r="I13" s="789"/>
      <c r="J13" s="789"/>
      <c r="K13" s="789"/>
      <c r="L13" s="790"/>
      <c r="M13" s="793"/>
      <c r="N13" s="794"/>
      <c r="O13" s="794"/>
      <c r="P13" s="794"/>
      <c r="Q13" s="794"/>
      <c r="R13" s="794"/>
      <c r="S13" s="794"/>
      <c r="T13" s="794"/>
      <c r="U13" s="795"/>
      <c r="V13" s="802"/>
      <c r="W13" s="769"/>
      <c r="X13" s="721" t="s">
        <v>185</v>
      </c>
      <c r="Y13" s="769"/>
    </row>
    <row r="14" spans="1:29" ht="117" customHeight="1" x14ac:dyDescent="0.25">
      <c r="A14" s="782"/>
      <c r="B14" s="631" t="s">
        <v>1000</v>
      </c>
      <c r="C14" s="784"/>
      <c r="D14" s="786"/>
      <c r="E14" s="696" t="s">
        <v>1758</v>
      </c>
      <c r="F14" s="696" t="s">
        <v>438</v>
      </c>
      <c r="G14" s="696" t="s">
        <v>429</v>
      </c>
      <c r="H14" s="791"/>
      <c r="I14" s="755"/>
      <c r="J14" s="755"/>
      <c r="K14" s="755"/>
      <c r="L14" s="792"/>
      <c r="M14" s="796"/>
      <c r="N14" s="797"/>
      <c r="O14" s="797"/>
      <c r="P14" s="797"/>
      <c r="Q14" s="797"/>
      <c r="R14" s="797"/>
      <c r="S14" s="797"/>
      <c r="T14" s="797"/>
      <c r="U14" s="798"/>
      <c r="V14" s="803"/>
      <c r="W14" s="821"/>
      <c r="X14" s="823"/>
      <c r="Y14" s="821"/>
      <c r="AA14" s="466">
        <v>1</v>
      </c>
    </row>
    <row r="15" spans="1:29" ht="21.75" customHeight="1" x14ac:dyDescent="0.25">
      <c r="A15" s="783"/>
      <c r="B15" s="456"/>
      <c r="C15" s="720"/>
      <c r="D15" s="787"/>
      <c r="E15" s="696"/>
      <c r="F15" s="696"/>
      <c r="G15" s="696"/>
      <c r="H15" s="826" t="str">
        <f ca="1">OFFSET(Sprachen!A473,0,'Allg. Informationen'!$B$4-1,1,1)</f>
        <v>Falls KW in Liste nicht vorhanden, bitte ankreuzen:</v>
      </c>
      <c r="I15" s="827"/>
      <c r="J15" s="827"/>
      <c r="K15" s="827"/>
      <c r="L15" s="536"/>
      <c r="M15" s="799"/>
      <c r="N15" s="800"/>
      <c r="O15" s="800"/>
      <c r="P15" s="800"/>
      <c r="Q15" s="800"/>
      <c r="R15" s="800"/>
      <c r="S15" s="800"/>
      <c r="T15" s="800"/>
      <c r="U15" s="801"/>
      <c r="V15" s="804"/>
      <c r="W15" s="822"/>
      <c r="X15" s="722"/>
      <c r="Y15" s="822"/>
    </row>
    <row r="16" spans="1:29" ht="38.1" hidden="1" customHeight="1" x14ac:dyDescent="0.25">
      <c r="A16" s="680" t="str">
        <f ca="1">CONCATENATE($A$2," / ",AA16)</f>
        <v>KW11 / 1-G1</v>
      </c>
      <c r="B16" s="833" t="str">
        <f ca="1">OFFSET(Sprachen!A370,0,'Allg. Informationen'!$B$4-1,1,1)</f>
        <v>Kraftwerkname (Angabe Gesuchsteller falls nicht in Liste)</v>
      </c>
      <c r="C16" s="833"/>
      <c r="D16" s="650"/>
      <c r="E16" s="535"/>
      <c r="F16" s="535"/>
      <c r="G16" s="535"/>
      <c r="H16" s="845" t="str">
        <f ca="1">OFFSET(Sprachen!A474,0,'Allg. Informationen'!$B$4-1,1,1)</f>
        <v>Bitte nur eintragen, falls Kraftwerk nicht in Liste</v>
      </c>
      <c r="I16" s="845"/>
      <c r="J16" s="845"/>
      <c r="K16" s="845"/>
      <c r="L16" s="846"/>
      <c r="M16" s="849"/>
      <c r="N16" s="849"/>
      <c r="O16" s="849"/>
      <c r="P16" s="849"/>
      <c r="Q16" s="849"/>
      <c r="R16" s="849"/>
      <c r="S16" s="849"/>
      <c r="T16" s="849"/>
      <c r="U16" s="850"/>
      <c r="V16" s="672"/>
      <c r="W16" s="671"/>
      <c r="X16" s="672"/>
      <c r="Y16" s="538"/>
      <c r="AA16" s="422" t="s">
        <v>537</v>
      </c>
    </row>
    <row r="17" spans="1:27" ht="44.1" hidden="1" customHeight="1" x14ac:dyDescent="0.25">
      <c r="A17" s="539" t="str">
        <f ca="1">CONCATENATE($A$2," / ",AA17)</f>
        <v>KW11 / 1-G2</v>
      </c>
      <c r="B17" s="833" t="str">
        <f ca="1">OFFSET(Sprachen!A371,0,'Allg. Informationen'!$B$4-1,1,1)</f>
        <v>Kürzelvorschlag  (Angabe Gesuchsteller falls nicht in Liste)</v>
      </c>
      <c r="C17" s="833"/>
      <c r="D17" s="651"/>
      <c r="E17" s="540"/>
      <c r="F17" s="540"/>
      <c r="G17" s="540"/>
      <c r="H17" s="847" t="str">
        <f ca="1">OFFSET(Sprachen!A475,0,'Allg. Informationen'!$B$4-1,1,1)</f>
        <v>Bitte nur eintragen, falls Kraftwerk nicht in Liste vorhanden. Auswahl nochmals auf "Bitte auswählen" stellen, damit vorgeschlagenes Kürzel übernommen wird.</v>
      </c>
      <c r="I17" s="847"/>
      <c r="J17" s="847"/>
      <c r="K17" s="847"/>
      <c r="L17" s="848"/>
      <c r="M17" s="851"/>
      <c r="N17" s="851"/>
      <c r="O17" s="851"/>
      <c r="P17" s="851"/>
      <c r="Q17" s="851"/>
      <c r="R17" s="851"/>
      <c r="S17" s="851"/>
      <c r="T17" s="851"/>
      <c r="U17" s="852"/>
      <c r="V17" s="541"/>
      <c r="W17" s="297"/>
      <c r="X17" s="541"/>
      <c r="Y17" s="152"/>
      <c r="AA17" s="424" t="s">
        <v>538</v>
      </c>
    </row>
    <row r="18" spans="1:27" x14ac:dyDescent="0.25">
      <c r="A18" s="139" t="str">
        <f t="shared" ref="A18:A45" ca="1" si="0">CONCATENATE($A$2," / ",AA18)</f>
        <v>KW11 / 2</v>
      </c>
      <c r="B18" s="538" t="str">
        <f ca="1">OFFSET(Sprachen!A372,0,'Allg. Informationen'!$B$4-1,1,1)</f>
        <v>Standortgemeinde(n)</v>
      </c>
      <c r="C18" s="159"/>
      <c r="D18" s="542"/>
      <c r="E18" s="543"/>
      <c r="F18" s="543"/>
      <c r="G18" s="543"/>
      <c r="H18" s="908"/>
      <c r="I18" s="908"/>
      <c r="J18" s="908"/>
      <c r="K18" s="908"/>
      <c r="L18" s="908"/>
      <c r="M18" s="807"/>
      <c r="N18" s="807"/>
      <c r="O18" s="807"/>
      <c r="P18" s="807"/>
      <c r="Q18" s="807"/>
      <c r="R18" s="807"/>
      <c r="S18" s="807"/>
      <c r="T18" s="807"/>
      <c r="U18" s="807"/>
      <c r="V18" s="541"/>
      <c r="W18" s="297"/>
      <c r="X18" s="541" t="s">
        <v>185</v>
      </c>
      <c r="Y18" s="152"/>
      <c r="AA18" s="466">
        <f>+AA14+1</f>
        <v>2</v>
      </c>
    </row>
    <row r="19" spans="1:27" x14ac:dyDescent="0.25">
      <c r="A19" s="139" t="str">
        <f t="shared" ca="1" si="0"/>
        <v>KW11 / 3</v>
      </c>
      <c r="B19" s="538" t="str">
        <f ca="1">OFFSET(Sprachen!A373,0,'Allg. Informationen'!$B$4-1,1,1)</f>
        <v>Standortkanton</v>
      </c>
      <c r="C19" s="100"/>
      <c r="D19" s="193"/>
      <c r="E19" s="349"/>
      <c r="F19" s="349"/>
      <c r="G19" s="349"/>
      <c r="H19" s="805"/>
      <c r="I19" s="805"/>
      <c r="J19" s="805"/>
      <c r="K19" s="805"/>
      <c r="L19" s="805"/>
      <c r="M19" s="807"/>
      <c r="N19" s="807"/>
      <c r="O19" s="807"/>
      <c r="P19" s="807"/>
      <c r="Q19" s="807"/>
      <c r="R19" s="807"/>
      <c r="S19" s="807"/>
      <c r="T19" s="807"/>
      <c r="U19" s="807"/>
      <c r="V19" s="541"/>
      <c r="W19" s="297"/>
      <c r="X19" s="541" t="s">
        <v>185</v>
      </c>
      <c r="Y19" s="152"/>
      <c r="AA19" s="466">
        <f t="shared" ref="AA19:AA45" si="1">+AA18+1</f>
        <v>3</v>
      </c>
    </row>
    <row r="20" spans="1:27" ht="46.5" customHeight="1" x14ac:dyDescent="0.25">
      <c r="A20" s="139" t="str">
        <f t="shared" ca="1" si="0"/>
        <v>KW11 / 4</v>
      </c>
      <c r="B20" s="159" t="str">
        <f ca="1">OFFSET(Sprachen!A374,0,'Allg. Informationen'!$B$4-1,1,1)</f>
        <v>Nutzungsrecht</v>
      </c>
      <c r="C20" s="100"/>
      <c r="D20" s="193"/>
      <c r="E20" s="349"/>
      <c r="F20" s="349"/>
      <c r="G20" s="349"/>
      <c r="H20" s="834" t="str">
        <f ca="1">OFFSET(Sprachen!A476,0,'Allg. Informationen'!$B$4-1,1,1)</f>
        <v>Vertrag für Nutzungsrecht dem Gesuch beilegen.
Falls weder Konzession noch ehaftes Recht, bitte im Bemerkungsfeld spezifizieren.</v>
      </c>
      <c r="I20" s="834"/>
      <c r="J20" s="834"/>
      <c r="K20" s="834"/>
      <c r="L20" s="834"/>
      <c r="M20" s="807"/>
      <c r="N20" s="807"/>
      <c r="O20" s="807"/>
      <c r="P20" s="807"/>
      <c r="Q20" s="807"/>
      <c r="R20" s="807"/>
      <c r="S20" s="807"/>
      <c r="T20" s="807"/>
      <c r="U20" s="807"/>
      <c r="V20" s="541"/>
      <c r="W20" s="297"/>
      <c r="X20" s="541" t="s">
        <v>185</v>
      </c>
      <c r="Y20" s="152"/>
      <c r="AA20" s="466">
        <f t="shared" si="1"/>
        <v>4</v>
      </c>
    </row>
    <row r="21" spans="1:27" ht="12.75" customHeight="1" x14ac:dyDescent="0.25">
      <c r="A21" s="139" t="str">
        <f t="shared" ca="1" si="0"/>
        <v>KW11 / 5</v>
      </c>
      <c r="B21" s="538" t="str">
        <f ca="1">OFFSET(Sprachen!A375,0,'Allg. Informationen'!$B$4-1,1,1)</f>
        <v>Datum der Vergabe des Nutzungsrechts</v>
      </c>
      <c r="C21" s="100" t="s">
        <v>46</v>
      </c>
      <c r="D21" s="544"/>
      <c r="E21" s="545"/>
      <c r="F21" s="545"/>
      <c r="G21" s="545"/>
      <c r="H21" s="841" t="str">
        <f ca="1">OFFSET(Sprachen!A477,0,'Allg. Informationen'!$B$4-1,1,1)</f>
        <v>Frühestes Ende bei zentralenspezifischen Unterschieden.</v>
      </c>
      <c r="I21" s="842"/>
      <c r="J21" s="842"/>
      <c r="K21" s="842"/>
      <c r="L21" s="843"/>
      <c r="M21" s="807"/>
      <c r="N21" s="807"/>
      <c r="O21" s="807"/>
      <c r="P21" s="807"/>
      <c r="Q21" s="807"/>
      <c r="R21" s="807"/>
      <c r="S21" s="807"/>
      <c r="T21" s="807"/>
      <c r="U21" s="807"/>
      <c r="V21" s="541"/>
      <c r="W21" s="297"/>
      <c r="X21" s="541" t="s">
        <v>185</v>
      </c>
      <c r="Y21" s="152"/>
      <c r="AA21" s="466">
        <f t="shared" si="1"/>
        <v>5</v>
      </c>
    </row>
    <row r="22" spans="1:27" ht="12.75" customHeight="1" x14ac:dyDescent="0.25">
      <c r="A22" s="139" t="str">
        <f t="shared" ca="1" si="0"/>
        <v>KW11 / 6</v>
      </c>
      <c r="B22" s="538" t="str">
        <f ca="1">OFFSET(Sprachen!A376,0,'Allg. Informationen'!$B$4-1,1,1)</f>
        <v>Ende des Nutzungsrechts</v>
      </c>
      <c r="C22" s="100" t="s">
        <v>46</v>
      </c>
      <c r="D22" s="544"/>
      <c r="E22" s="545"/>
      <c r="F22" s="545"/>
      <c r="G22" s="545"/>
      <c r="H22" s="826"/>
      <c r="I22" s="827"/>
      <c r="J22" s="827"/>
      <c r="K22" s="827"/>
      <c r="L22" s="844"/>
      <c r="M22" s="807"/>
      <c r="N22" s="807"/>
      <c r="O22" s="807"/>
      <c r="P22" s="807"/>
      <c r="Q22" s="807"/>
      <c r="R22" s="807"/>
      <c r="S22" s="807"/>
      <c r="T22" s="807"/>
      <c r="U22" s="807"/>
      <c r="V22" s="541"/>
      <c r="W22" s="297"/>
      <c r="X22" s="541" t="s">
        <v>185</v>
      </c>
      <c r="Y22" s="152" t="s">
        <v>602</v>
      </c>
      <c r="AA22" s="466">
        <f t="shared" si="1"/>
        <v>6</v>
      </c>
    </row>
    <row r="23" spans="1:27" x14ac:dyDescent="0.25">
      <c r="A23" s="139" t="str">
        <f t="shared" ca="1" si="0"/>
        <v>KW11 / 7</v>
      </c>
      <c r="B23" s="538" t="str">
        <f ca="1">OFFSET(Sprachen!A377,0,'Allg. Informationen'!$B$4-1,1,1)</f>
        <v>Anzahl Zentralen</v>
      </c>
      <c r="C23" s="100" t="s">
        <v>47</v>
      </c>
      <c r="D23" s="207"/>
      <c r="E23" s="350"/>
      <c r="F23" s="350"/>
      <c r="G23" s="350"/>
      <c r="H23" s="805"/>
      <c r="I23" s="805"/>
      <c r="J23" s="805"/>
      <c r="K23" s="805"/>
      <c r="L23" s="805"/>
      <c r="M23" s="837"/>
      <c r="N23" s="807"/>
      <c r="O23" s="807"/>
      <c r="P23" s="807"/>
      <c r="Q23" s="807"/>
      <c r="R23" s="807"/>
      <c r="S23" s="807"/>
      <c r="T23" s="807"/>
      <c r="U23" s="807"/>
      <c r="V23" s="541"/>
      <c r="W23" s="297"/>
      <c r="X23" s="541" t="s">
        <v>185</v>
      </c>
      <c r="Y23" s="152"/>
      <c r="AA23" s="466">
        <f t="shared" si="1"/>
        <v>7</v>
      </c>
    </row>
    <row r="24" spans="1:27" x14ac:dyDescent="0.25">
      <c r="A24" s="139" t="str">
        <f t="shared" ca="1" si="0"/>
        <v>KW11 / 8</v>
      </c>
      <c r="B24" s="538" t="str">
        <f ca="1">OFFSET(Sprachen!A378,0,'Allg. Informationen'!$B$4-1,1,1)</f>
        <v>Hoheitsanteil Schweiz</v>
      </c>
      <c r="C24" s="100" t="s">
        <v>4</v>
      </c>
      <c r="D24" s="546"/>
      <c r="E24" s="547"/>
      <c r="F24" s="547"/>
      <c r="G24" s="547"/>
      <c r="H24" s="805"/>
      <c r="I24" s="805"/>
      <c r="J24" s="805"/>
      <c r="K24" s="805"/>
      <c r="L24" s="805"/>
      <c r="M24" s="807"/>
      <c r="N24" s="807"/>
      <c r="O24" s="807"/>
      <c r="P24" s="807"/>
      <c r="Q24" s="807"/>
      <c r="R24" s="807"/>
      <c r="S24" s="807"/>
      <c r="T24" s="807"/>
      <c r="U24" s="807"/>
      <c r="V24" s="541"/>
      <c r="W24" s="297"/>
      <c r="X24" s="541" t="s">
        <v>185</v>
      </c>
      <c r="Y24" s="152"/>
      <c r="AA24" s="466">
        <f t="shared" si="1"/>
        <v>8</v>
      </c>
    </row>
    <row r="25" spans="1:27" x14ac:dyDescent="0.25">
      <c r="A25" s="139" t="str">
        <f t="shared" ca="1" si="0"/>
        <v>KW11 / 9</v>
      </c>
      <c r="B25" s="538" t="str">
        <f ca="1">OFFSET(Sprachen!A379,0,'Allg. Informationen'!$B$4-1,1,1)</f>
        <v>mittlere mechanische Bruttoleistung</v>
      </c>
      <c r="C25" s="100" t="s">
        <v>6</v>
      </c>
      <c r="D25" s="141">
        <f>D51</f>
        <v>0</v>
      </c>
      <c r="E25" s="351"/>
      <c r="F25" s="351"/>
      <c r="G25" s="351"/>
      <c r="H25" s="805"/>
      <c r="I25" s="805"/>
      <c r="J25" s="805"/>
      <c r="K25" s="805"/>
      <c r="L25" s="805"/>
      <c r="M25" s="807"/>
      <c r="N25" s="807"/>
      <c r="O25" s="807"/>
      <c r="P25" s="807"/>
      <c r="Q25" s="807"/>
      <c r="R25" s="807"/>
      <c r="S25" s="807"/>
      <c r="T25" s="807"/>
      <c r="U25" s="807"/>
      <c r="V25" s="548"/>
      <c r="W25" s="300"/>
      <c r="X25" s="548"/>
      <c r="Y25" s="548"/>
      <c r="AA25" s="466">
        <f t="shared" si="1"/>
        <v>9</v>
      </c>
    </row>
    <row r="26" spans="1:27" ht="33.75" customHeight="1" x14ac:dyDescent="0.25">
      <c r="A26" s="139" t="str">
        <f t="shared" ca="1" si="0"/>
        <v>KW11 / 10</v>
      </c>
      <c r="B26" s="159" t="str">
        <f ca="1">OFFSET(Sprachen!A380,0,'Allg. Informationen'!$B$4-1,1,1)</f>
        <v>Kantonales Wasserzinsregime</v>
      </c>
      <c r="C26" s="156" t="s">
        <v>370</v>
      </c>
      <c r="D26" s="549"/>
      <c r="E26" s="550"/>
      <c r="F26" s="550"/>
      <c r="G26" s="550"/>
      <c r="H26" s="834" t="str">
        <f ca="1">OFFSET(Sprachen!A478,0,'Allg. Informationen'!$B$4-1,1,1)</f>
        <v>Wasserzinssatz oder Bemessung aller äquivalenten kantonalen Abgaben angeben.</v>
      </c>
      <c r="I26" s="834"/>
      <c r="J26" s="834"/>
      <c r="K26" s="834"/>
      <c r="L26" s="834"/>
      <c r="M26" s="807"/>
      <c r="N26" s="807"/>
      <c r="O26" s="807"/>
      <c r="P26" s="807"/>
      <c r="Q26" s="807"/>
      <c r="R26" s="807"/>
      <c r="S26" s="807"/>
      <c r="T26" s="807"/>
      <c r="U26" s="807"/>
      <c r="V26" s="541"/>
      <c r="W26" s="297"/>
      <c r="X26" s="541" t="s">
        <v>185</v>
      </c>
      <c r="Y26" s="551" t="s">
        <v>185</v>
      </c>
      <c r="AA26" s="466">
        <f t="shared" si="1"/>
        <v>10</v>
      </c>
    </row>
    <row r="27" spans="1:27" x14ac:dyDescent="0.25">
      <c r="A27" s="139" t="str">
        <f t="shared" ca="1" si="0"/>
        <v>KW11 / 11</v>
      </c>
      <c r="B27" s="538" t="str">
        <f ca="1">OFFSET(Sprachen!A381,0,'Allg. Informationen'!$B$4-1,1,1)</f>
        <v>Installierte Turbinenleistung</v>
      </c>
      <c r="C27" s="100" t="s">
        <v>6</v>
      </c>
      <c r="D27" s="141">
        <f>D52</f>
        <v>0</v>
      </c>
      <c r="E27" s="351"/>
      <c r="F27" s="351"/>
      <c r="G27" s="351"/>
      <c r="H27" s="805"/>
      <c r="I27" s="805"/>
      <c r="J27" s="805"/>
      <c r="K27" s="805"/>
      <c r="L27" s="805"/>
      <c r="M27" s="807"/>
      <c r="N27" s="807"/>
      <c r="O27" s="807"/>
      <c r="P27" s="807"/>
      <c r="Q27" s="807"/>
      <c r="R27" s="807"/>
      <c r="S27" s="807"/>
      <c r="T27" s="807"/>
      <c r="U27" s="807"/>
      <c r="V27" s="548"/>
      <c r="W27" s="300"/>
      <c r="X27" s="548"/>
      <c r="Y27" s="548"/>
      <c r="AA27" s="466">
        <f t="shared" si="1"/>
        <v>11</v>
      </c>
    </row>
    <row r="28" spans="1:27" x14ac:dyDescent="0.25">
      <c r="A28" s="139" t="str">
        <f t="shared" ca="1" si="0"/>
        <v>KW11 / 12</v>
      </c>
      <c r="B28" s="538" t="str">
        <f ca="1">OFFSET(Sprachen!A382,0,'Allg. Informationen'!$B$4-1,1,1)</f>
        <v>Max. mögliche Leistung ab Generator</v>
      </c>
      <c r="C28" s="100" t="s">
        <v>6</v>
      </c>
      <c r="D28" s="141">
        <f>D53</f>
        <v>0</v>
      </c>
      <c r="E28" s="351"/>
      <c r="F28" s="351"/>
      <c r="G28" s="351"/>
      <c r="H28" s="805"/>
      <c r="I28" s="805"/>
      <c r="J28" s="805"/>
      <c r="K28" s="805"/>
      <c r="L28" s="805"/>
      <c r="M28" s="807"/>
      <c r="N28" s="807"/>
      <c r="O28" s="807"/>
      <c r="P28" s="807"/>
      <c r="Q28" s="807"/>
      <c r="R28" s="807"/>
      <c r="S28" s="807"/>
      <c r="T28" s="807"/>
      <c r="U28" s="807"/>
      <c r="V28" s="548"/>
      <c r="W28" s="300"/>
      <c r="X28" s="548"/>
      <c r="Y28" s="548"/>
      <c r="AA28" s="466">
        <f t="shared" si="1"/>
        <v>12</v>
      </c>
    </row>
    <row r="29" spans="1:27" hidden="1" x14ac:dyDescent="0.25">
      <c r="A29" s="139" t="str">
        <f t="shared" ca="1" si="0"/>
        <v>KW11 / 12-G</v>
      </c>
      <c r="B29" s="538" t="str">
        <f ca="1">OFFSET(Sprachen!A383,0,'Allg. Informationen'!$B$4-1,1,1)</f>
        <v>Max. mögliche Leistung ab Generator</v>
      </c>
      <c r="C29" s="100" t="s">
        <v>6</v>
      </c>
      <c r="D29" s="439"/>
      <c r="E29" s="351"/>
      <c r="F29" s="351"/>
      <c r="G29" s="351"/>
      <c r="H29" s="805"/>
      <c r="I29" s="805"/>
      <c r="J29" s="805"/>
      <c r="K29" s="805"/>
      <c r="L29" s="805"/>
      <c r="M29" s="807"/>
      <c r="N29" s="807"/>
      <c r="O29" s="807"/>
      <c r="P29" s="807"/>
      <c r="Q29" s="807"/>
      <c r="R29" s="807"/>
      <c r="S29" s="807"/>
      <c r="T29" s="807"/>
      <c r="U29" s="807"/>
      <c r="V29" s="548"/>
      <c r="W29" s="300"/>
      <c r="X29" s="548"/>
      <c r="Y29" s="548"/>
      <c r="AA29" s="424" t="s">
        <v>546</v>
      </c>
    </row>
    <row r="30" spans="1:27" x14ac:dyDescent="0.25">
      <c r="A30" s="139" t="str">
        <f t="shared" ca="1" si="0"/>
        <v>KW11 / 13</v>
      </c>
      <c r="B30" s="538" t="str">
        <f ca="1">OFFSET(Sprachen!A384,0,'Allg. Informationen'!$B$4-1,1,1)</f>
        <v>Bruttoproduktion Jahr 2023</v>
      </c>
      <c r="C30" s="100" t="s">
        <v>8</v>
      </c>
      <c r="D30" s="142">
        <f>D31+D32+D33</f>
        <v>0</v>
      </c>
      <c r="E30" s="352"/>
      <c r="F30" s="352"/>
      <c r="G30" s="352"/>
      <c r="H30" s="805"/>
      <c r="I30" s="805"/>
      <c r="J30" s="805"/>
      <c r="K30" s="805"/>
      <c r="L30" s="805"/>
      <c r="M30" s="807"/>
      <c r="N30" s="807"/>
      <c r="O30" s="807"/>
      <c r="P30" s="807"/>
      <c r="Q30" s="807"/>
      <c r="R30" s="807"/>
      <c r="S30" s="807"/>
      <c r="T30" s="807"/>
      <c r="U30" s="807"/>
      <c r="V30" s="548"/>
      <c r="W30" s="300"/>
      <c r="X30" s="548"/>
      <c r="Y30" s="548"/>
      <c r="AA30" s="466">
        <f>+AA28+1</f>
        <v>13</v>
      </c>
    </row>
    <row r="31" spans="1:27" ht="27.6" customHeight="1" x14ac:dyDescent="0.25">
      <c r="A31" s="139" t="str">
        <f t="shared" ca="1" si="0"/>
        <v>KW11 / 14</v>
      </c>
      <c r="B31" s="448" t="str">
        <f ca="1">OFFSET(Sprachen!A385,0,'Allg. Informationen'!$B$4-1,1,1)</f>
        <v>Eigenbedarf Strom (exkl. Pumpenergie)</v>
      </c>
      <c r="C31" s="100" t="s">
        <v>8</v>
      </c>
      <c r="D31" s="552"/>
      <c r="E31" s="553"/>
      <c r="F31" s="553"/>
      <c r="G31" s="553"/>
      <c r="H31" s="806" t="str">
        <f ca="1">OFFSET(Sprachen!A479,0,'Allg. Informationen'!$B$4-1,1,1)</f>
        <v>ist von Nettoproduktion abzuziehen</v>
      </c>
      <c r="I31" s="806"/>
      <c r="J31" s="806"/>
      <c r="K31" s="806"/>
      <c r="L31" s="806"/>
      <c r="M31" s="807"/>
      <c r="N31" s="807"/>
      <c r="O31" s="807"/>
      <c r="P31" s="807"/>
      <c r="Q31" s="807"/>
      <c r="R31" s="807"/>
      <c r="S31" s="807"/>
      <c r="T31" s="807"/>
      <c r="U31" s="807"/>
      <c r="V31" s="541"/>
      <c r="W31" s="297"/>
      <c r="X31" s="541" t="s">
        <v>185</v>
      </c>
      <c r="Y31" s="399"/>
      <c r="AA31" s="466">
        <f t="shared" si="1"/>
        <v>14</v>
      </c>
    </row>
    <row r="32" spans="1:27" x14ac:dyDescent="0.25">
      <c r="A32" s="139" t="str">
        <f t="shared" ca="1" si="0"/>
        <v>KW11 / 15</v>
      </c>
      <c r="B32" s="538" t="str">
        <f ca="1">OFFSET(Sprachen!A386,0,'Allg. Informationen'!$B$4-1,1,1)</f>
        <v>Trafo- und Leitungsverluste</v>
      </c>
      <c r="C32" s="100" t="s">
        <v>8</v>
      </c>
      <c r="D32" s="552"/>
      <c r="E32" s="553"/>
      <c r="F32" s="553"/>
      <c r="G32" s="553"/>
      <c r="H32" s="805" t="str">
        <f ca="1">OFFSET(Sprachen!A480,0,'Allg. Informationen'!$B$4-1,1,1)</f>
        <v>ist von Nettoproduktion abzuziehen</v>
      </c>
      <c r="I32" s="805"/>
      <c r="J32" s="805"/>
      <c r="K32" s="805"/>
      <c r="L32" s="805"/>
      <c r="M32" s="807"/>
      <c r="N32" s="807"/>
      <c r="O32" s="807"/>
      <c r="P32" s="807"/>
      <c r="Q32" s="807"/>
      <c r="R32" s="807"/>
      <c r="S32" s="807"/>
      <c r="T32" s="807"/>
      <c r="U32" s="807"/>
      <c r="V32" s="541"/>
      <c r="W32" s="297"/>
      <c r="X32" s="541" t="s">
        <v>185</v>
      </c>
      <c r="Y32" s="399"/>
      <c r="AA32" s="466">
        <f t="shared" si="1"/>
        <v>15</v>
      </c>
    </row>
    <row r="33" spans="1:27" ht="27" customHeight="1" x14ac:dyDescent="0.25">
      <c r="A33" s="139" t="str">
        <f t="shared" ca="1" si="0"/>
        <v>KW11 / 16</v>
      </c>
      <c r="B33" s="159" t="str">
        <f ca="1">OFFSET(Sprachen!A387,0,'Allg. Informationen'!$B$4-1,1,1)</f>
        <v>Nettoproduktion Jahr 2023</v>
      </c>
      <c r="C33" s="100" t="s">
        <v>8</v>
      </c>
      <c r="D33" s="142">
        <f>D55</f>
        <v>0</v>
      </c>
      <c r="E33" s="352"/>
      <c r="F33" s="352"/>
      <c r="G33" s="352"/>
      <c r="H33" s="835" t="str">
        <f ca="1">OFFSET(Sprachen!A481,0,'Allg. Informationen'!$B$4-1,1,1)</f>
        <v>Trafo- und Leitungsverluste sowie Eigenbedarf müssen abgezogen sein.</v>
      </c>
      <c r="I33" s="835"/>
      <c r="J33" s="835"/>
      <c r="K33" s="835"/>
      <c r="L33" s="835"/>
      <c r="M33" s="807"/>
      <c r="N33" s="807"/>
      <c r="O33" s="807"/>
      <c r="P33" s="807"/>
      <c r="Q33" s="807"/>
      <c r="R33" s="807"/>
      <c r="S33" s="807"/>
      <c r="T33" s="807"/>
      <c r="U33" s="807"/>
      <c r="V33" s="548"/>
      <c r="W33" s="300"/>
      <c r="X33" s="548"/>
      <c r="Y33" s="548"/>
      <c r="AA33" s="466">
        <f t="shared" si="1"/>
        <v>16</v>
      </c>
    </row>
    <row r="34" spans="1:27" ht="36" customHeight="1" x14ac:dyDescent="0.25">
      <c r="A34" s="139" t="str">
        <f t="shared" ca="1" si="0"/>
        <v>KW11 / 17a</v>
      </c>
      <c r="B34" s="448" t="str">
        <f ca="1">OFFSET(Sprachen!A388,0,'Allg. Informationen'!$B$4-1,1,1)</f>
        <v>Abgabe von Einstauersatz / Austauschenergie</v>
      </c>
      <c r="C34" s="100" t="s">
        <v>8</v>
      </c>
      <c r="D34" s="552"/>
      <c r="E34" s="553"/>
      <c r="F34" s="553"/>
      <c r="G34" s="553"/>
      <c r="H34" s="833" t="str">
        <f ca="1">OFFSET(Sprachen!A482,0,'Allg. Informationen'!$B$4-1,1,1)</f>
        <v>Angabe aller Energiemengen. Bitte bei mehreren Energiemengen, detaillierte Auflistung in A.5.xxx.7 auflisten und Summe übertragen.</v>
      </c>
      <c r="I34" s="833"/>
      <c r="J34" s="833"/>
      <c r="K34" s="833"/>
      <c r="L34" s="833"/>
      <c r="M34" s="807"/>
      <c r="N34" s="807"/>
      <c r="O34" s="807"/>
      <c r="P34" s="807"/>
      <c r="Q34" s="807"/>
      <c r="R34" s="807"/>
      <c r="S34" s="807"/>
      <c r="T34" s="807"/>
      <c r="U34" s="807"/>
      <c r="V34" s="541"/>
      <c r="W34" s="297"/>
      <c r="X34" s="541" t="s">
        <v>185</v>
      </c>
      <c r="Y34" s="551" t="s">
        <v>185</v>
      </c>
      <c r="AA34" s="520" t="s">
        <v>946</v>
      </c>
    </row>
    <row r="35" spans="1:27" s="531" customFormat="1" ht="39.6" x14ac:dyDescent="0.25">
      <c r="A35" s="449" t="str">
        <f t="shared" ca="1" si="0"/>
        <v>KW11 / 17b</v>
      </c>
      <c r="B35" s="428" t="str">
        <f ca="1">OFFSET(Sprachen!A389,0,'Allg. Informationen'!$B$4-1,1,1)</f>
        <v>Lieferant / Empfänger von Einstauersatz/Austauschenergie</v>
      </c>
      <c r="C35" s="674" t="s">
        <v>202</v>
      </c>
      <c r="D35" s="682"/>
      <c r="E35" s="554"/>
      <c r="F35" s="554"/>
      <c r="G35" s="554"/>
      <c r="H35" s="806" t="str">
        <f ca="1">OFFSET(Sprachen!A483,0,'Allg. Informationen'!$B$4-1,1,1)</f>
        <v>Lieferung von wem an wen?</v>
      </c>
      <c r="I35" s="806"/>
      <c r="J35" s="806"/>
      <c r="K35" s="806"/>
      <c r="L35" s="806"/>
      <c r="M35" s="807"/>
      <c r="N35" s="807"/>
      <c r="O35" s="807"/>
      <c r="P35" s="807"/>
      <c r="Q35" s="807"/>
      <c r="R35" s="807"/>
      <c r="S35" s="807"/>
      <c r="T35" s="807"/>
      <c r="U35" s="807"/>
      <c r="V35" s="541"/>
      <c r="W35" s="675"/>
      <c r="X35" s="541" t="s">
        <v>185</v>
      </c>
      <c r="Y35" s="551" t="s">
        <v>185</v>
      </c>
      <c r="AA35" s="522" t="s">
        <v>947</v>
      </c>
    </row>
    <row r="36" spans="1:27" ht="26.4" x14ac:dyDescent="0.25">
      <c r="A36" s="139" t="str">
        <f t="shared" ca="1" si="0"/>
        <v>KW11 / 19</v>
      </c>
      <c r="B36" s="428" t="str">
        <f ca="1">OFFSET(Sprachen!A390,0,'Allg. Informationen'!$B$4-1,1,1)</f>
        <v>Jahresenergie zur Verfügung der Energiebezüger</v>
      </c>
      <c r="C36" s="100" t="s">
        <v>8</v>
      </c>
      <c r="D36" s="142">
        <f>D34+D33</f>
        <v>0</v>
      </c>
      <c r="E36" s="352"/>
      <c r="F36" s="352"/>
      <c r="G36" s="352"/>
      <c r="H36" s="805"/>
      <c r="I36" s="805"/>
      <c r="J36" s="805"/>
      <c r="K36" s="805"/>
      <c r="L36" s="805"/>
      <c r="M36" s="807"/>
      <c r="N36" s="807"/>
      <c r="O36" s="807"/>
      <c r="P36" s="807"/>
      <c r="Q36" s="807"/>
      <c r="R36" s="807"/>
      <c r="S36" s="807"/>
      <c r="T36" s="807"/>
      <c r="U36" s="807"/>
      <c r="V36" s="548"/>
      <c r="W36" s="300"/>
      <c r="X36" s="548"/>
      <c r="Y36" s="548"/>
      <c r="AA36" s="422" t="s">
        <v>536</v>
      </c>
    </row>
    <row r="37" spans="1:27" ht="30.75" hidden="1" customHeight="1" x14ac:dyDescent="0.25">
      <c r="A37" s="139" t="str">
        <f t="shared" ca="1" si="0"/>
        <v>KW11 / 19-G</v>
      </c>
      <c r="B37" s="448" t="str">
        <f ca="1">OFFSET(Sprachen!A391,0,'Allg. Informationen'!$B$4-1,1,1)</f>
        <v>Jahresenergie zur Verfügung der Energiebezüger (Angabe Gesuchsteller)</v>
      </c>
      <c r="C37" s="100" t="s">
        <v>8</v>
      </c>
      <c r="D37" s="423"/>
      <c r="E37" s="352"/>
      <c r="F37" s="352"/>
      <c r="G37" s="352"/>
      <c r="H37" s="833" t="str">
        <f ca="1">OFFSET(Sprachen!A484,0,'Allg. Informationen'!$B$4-1,1,1)</f>
        <v>Zahl aus Position xxx / 19 einzutragen, kommuniziert durch Kraftwerksbevollmächtigter</v>
      </c>
      <c r="I37" s="833"/>
      <c r="J37" s="833"/>
      <c r="K37" s="833"/>
      <c r="L37" s="833"/>
      <c r="M37" s="807"/>
      <c r="N37" s="807"/>
      <c r="O37" s="807"/>
      <c r="P37" s="807"/>
      <c r="Q37" s="807"/>
      <c r="R37" s="807"/>
      <c r="S37" s="807"/>
      <c r="T37" s="807"/>
      <c r="U37" s="807"/>
      <c r="V37" s="548"/>
      <c r="W37" s="300"/>
      <c r="X37" s="548"/>
      <c r="Y37" s="548"/>
      <c r="AA37" s="422" t="s">
        <v>535</v>
      </c>
    </row>
    <row r="38" spans="1:27" ht="134.25" customHeight="1" x14ac:dyDescent="0.25">
      <c r="A38" s="139" t="str">
        <f t="shared" ca="1" si="0"/>
        <v>KW11 / 20</v>
      </c>
      <c r="B38" s="159" t="str">
        <f ca="1">OFFSET(Sprachen!A392,0,'Allg. Informationen'!$B$4-1,1,1)</f>
        <v>Eigentümerstruktur</v>
      </c>
      <c r="C38" s="100"/>
      <c r="D38" s="681"/>
      <c r="E38" s="349"/>
      <c r="F38" s="349"/>
      <c r="G38" s="349"/>
      <c r="H38" s="832"/>
      <c r="I38" s="832"/>
      <c r="J38" s="832"/>
      <c r="K38" s="832"/>
      <c r="L38" s="832"/>
      <c r="M38" s="807"/>
      <c r="N38" s="807"/>
      <c r="O38" s="807"/>
      <c r="P38" s="807"/>
      <c r="Q38" s="807"/>
      <c r="R38" s="807"/>
      <c r="S38" s="807"/>
      <c r="T38" s="807"/>
      <c r="U38" s="807"/>
      <c r="V38" s="541"/>
      <c r="W38" s="297"/>
      <c r="X38" s="541" t="s">
        <v>185</v>
      </c>
      <c r="Y38" s="152"/>
      <c r="AA38" s="466">
        <v>20</v>
      </c>
    </row>
    <row r="39" spans="1:27" ht="32.25" customHeight="1" x14ac:dyDescent="0.25">
      <c r="A39" s="139" t="str">
        <f t="shared" ca="1" si="0"/>
        <v>KW11 / 21</v>
      </c>
      <c r="B39" s="159" t="str">
        <f ca="1">OFFSET(Sprachen!A393,0,'Allg. Informationen'!$B$4-1,1,1)</f>
        <v>Struktur Energiebezug Kraftwerk</v>
      </c>
      <c r="C39" s="100"/>
      <c r="D39" s="193"/>
      <c r="E39" s="349"/>
      <c r="F39" s="349"/>
      <c r="G39" s="349"/>
      <c r="H39" s="834" t="str">
        <f ca="1">OFFSET(Sprachen!A485,0,'Allg. Informationen'!$B$4-1,1,1)</f>
        <v>Angabe aller Energiebezüger Kraftwerk; 
wenn leer = wie Eigentümerstruktur.</v>
      </c>
      <c r="I39" s="834"/>
      <c r="J39" s="834"/>
      <c r="K39" s="834"/>
      <c r="L39" s="834"/>
      <c r="M39" s="807"/>
      <c r="N39" s="807"/>
      <c r="O39" s="807"/>
      <c r="P39" s="807"/>
      <c r="Q39" s="807"/>
      <c r="R39" s="807"/>
      <c r="S39" s="807"/>
      <c r="T39" s="807"/>
      <c r="U39" s="807"/>
      <c r="V39" s="541"/>
      <c r="W39" s="297"/>
      <c r="X39" s="541" t="s">
        <v>185</v>
      </c>
      <c r="Y39" s="152"/>
      <c r="AA39" s="466">
        <f t="shared" si="1"/>
        <v>21</v>
      </c>
    </row>
    <row r="40" spans="1:27" x14ac:dyDescent="0.25">
      <c r="A40" s="139" t="str">
        <f t="shared" ca="1" si="0"/>
        <v>KW11 / 22</v>
      </c>
      <c r="B40" s="538" t="str">
        <f ca="1">OFFSET(Sprachen!A394,0,'Allg. Informationen'!$B$4-1,1,1)</f>
        <v>Anteil Energiebezug Gesuchsteller</v>
      </c>
      <c r="C40" s="100" t="s">
        <v>4</v>
      </c>
      <c r="D40" s="555"/>
      <c r="E40" s="556"/>
      <c r="F40" s="556"/>
      <c r="G40" s="556"/>
      <c r="H40" s="805"/>
      <c r="I40" s="805"/>
      <c r="J40" s="805"/>
      <c r="K40" s="805"/>
      <c r="L40" s="805"/>
      <c r="M40" s="807"/>
      <c r="N40" s="807"/>
      <c r="O40" s="807"/>
      <c r="P40" s="807"/>
      <c r="Q40" s="807"/>
      <c r="R40" s="807"/>
      <c r="S40" s="807"/>
      <c r="T40" s="807"/>
      <c r="U40" s="807"/>
      <c r="V40" s="541"/>
      <c r="W40" s="297"/>
      <c r="X40" s="541" t="s">
        <v>185</v>
      </c>
      <c r="Y40" s="152"/>
      <c r="AA40" s="466">
        <f t="shared" si="1"/>
        <v>22</v>
      </c>
    </row>
    <row r="41" spans="1:27" x14ac:dyDescent="0.25">
      <c r="A41" s="139" t="str">
        <f t="shared" ca="1" si="0"/>
        <v>KW11 / 23</v>
      </c>
      <c r="B41" s="538" t="str">
        <f ca="1">OFFSET(Sprachen!A395,0,'Allg. Informationen'!$B$4-1,1,1)</f>
        <v>Jahresenergie Anteil Gesuchsteller</v>
      </c>
      <c r="C41" s="100" t="s">
        <v>8</v>
      </c>
      <c r="D41" s="143">
        <f>IF(D5="Ja/Oui/Si",D36*D40,D37*D40)</f>
        <v>0</v>
      </c>
      <c r="E41" s="353"/>
      <c r="F41" s="353"/>
      <c r="G41" s="353"/>
      <c r="H41" s="805"/>
      <c r="I41" s="805"/>
      <c r="J41" s="805"/>
      <c r="K41" s="805"/>
      <c r="L41" s="805"/>
      <c r="M41" s="807"/>
      <c r="N41" s="807"/>
      <c r="O41" s="807"/>
      <c r="P41" s="807"/>
      <c r="Q41" s="807"/>
      <c r="R41" s="807"/>
      <c r="S41" s="807"/>
      <c r="T41" s="807"/>
      <c r="U41" s="807"/>
      <c r="V41" s="541"/>
      <c r="W41" s="297"/>
      <c r="X41" s="541" t="s">
        <v>185</v>
      </c>
      <c r="Y41" s="152"/>
      <c r="AA41" s="466">
        <v>23</v>
      </c>
    </row>
    <row r="42" spans="1:27" ht="37.5" customHeight="1" x14ac:dyDescent="0.25">
      <c r="A42" s="139" t="str">
        <f t="shared" ca="1" si="0"/>
        <v>KW11 / 24</v>
      </c>
      <c r="B42" s="159" t="str">
        <f ca="1">OFFSET(Sprachen!A396,0,'Allg. Informationen'!$B$4-1,1,1)</f>
        <v>Bezug Gesuchsteller zum Kraftwerk</v>
      </c>
      <c r="C42" s="100"/>
      <c r="D42" s="194"/>
      <c r="E42" s="557"/>
      <c r="F42" s="557"/>
      <c r="G42" s="557"/>
      <c r="H42" s="833" t="str">
        <f ca="1">OFFSET(Sprachen!A486,0,'Allg. Informationen'!$B$4-1,1,1)</f>
        <v>Abnahmevertrag und Bestätgigung der Riskotragung von Betreiber und Eigentümer / Partner in Anhang beilegen</v>
      </c>
      <c r="I42" s="833"/>
      <c r="J42" s="833"/>
      <c r="K42" s="833"/>
      <c r="L42" s="833"/>
      <c r="M42" s="807"/>
      <c r="N42" s="807"/>
      <c r="O42" s="807"/>
      <c r="P42" s="807"/>
      <c r="Q42" s="807"/>
      <c r="R42" s="807"/>
      <c r="S42" s="807"/>
      <c r="T42" s="807"/>
      <c r="U42" s="807"/>
      <c r="V42" s="541"/>
      <c r="W42" s="297"/>
      <c r="X42" s="541" t="s">
        <v>185</v>
      </c>
      <c r="Y42" s="558"/>
      <c r="AA42" s="466">
        <v>24</v>
      </c>
    </row>
    <row r="43" spans="1:27" ht="30.75" customHeight="1" x14ac:dyDescent="0.25">
      <c r="A43" s="139" t="str">
        <f t="shared" ca="1" si="0"/>
        <v>KW11 / 25</v>
      </c>
      <c r="B43" s="159" t="str">
        <f ca="1">OFFSET(Sprachen!A397,0,'Allg. Informationen'!$B$4-1,1,1)</f>
        <v>Geschäftsperiode</v>
      </c>
      <c r="C43" s="100"/>
      <c r="D43" s="144">
        <f ca="1">C119</f>
        <v>0</v>
      </c>
      <c r="E43" s="354"/>
      <c r="F43" s="354"/>
      <c r="G43" s="354"/>
      <c r="H43" s="833" t="str">
        <f ca="1">OFFSET(Sprachen!A487,0,'Allg. Informationen'!$B$4-1,1,1)</f>
        <v>Nur Kalenderjahr oder hydrologisches Jahr (1. Okt. – 30. ‎Sept.) möglich, für alle Zentralen ‎gleich.</v>
      </c>
      <c r="I43" s="833"/>
      <c r="J43" s="833"/>
      <c r="K43" s="833"/>
      <c r="L43" s="833"/>
      <c r="M43" s="807"/>
      <c r="N43" s="807"/>
      <c r="O43" s="807"/>
      <c r="P43" s="807"/>
      <c r="Q43" s="807"/>
      <c r="R43" s="807"/>
      <c r="S43" s="807"/>
      <c r="T43" s="807"/>
      <c r="U43" s="807"/>
      <c r="V43" s="541"/>
      <c r="W43" s="297"/>
      <c r="X43" s="541" t="s">
        <v>185</v>
      </c>
      <c r="Y43" s="558"/>
      <c r="AA43" s="466">
        <f t="shared" si="1"/>
        <v>25</v>
      </c>
    </row>
    <row r="44" spans="1:27" x14ac:dyDescent="0.25">
      <c r="A44" s="139" t="str">
        <f t="shared" ca="1" si="0"/>
        <v>KW11 / 26</v>
      </c>
      <c r="B44" s="538" t="str">
        <f ca="1">OFFSET(Sprachen!A398,0,'Allg. Informationen'!$B$4-1,1,1)</f>
        <v>Datum testierter Einzelabschluss Kraftwerk</v>
      </c>
      <c r="C44" s="100"/>
      <c r="D44" s="195"/>
      <c r="E44" s="355"/>
      <c r="F44" s="355"/>
      <c r="G44" s="355"/>
      <c r="H44" s="806" t="str">
        <f ca="1">OFFSET(Sprachen!A488,0,'Allg. Informationen'!$B$4-1,1,1)</f>
        <v>Einzelabschluss Kraftwerk in Anhang beilegen.</v>
      </c>
      <c r="I44" s="806"/>
      <c r="J44" s="806"/>
      <c r="K44" s="806"/>
      <c r="L44" s="806"/>
      <c r="M44" s="807"/>
      <c r="N44" s="807"/>
      <c r="O44" s="807"/>
      <c r="P44" s="807"/>
      <c r="Q44" s="807"/>
      <c r="R44" s="807"/>
      <c r="S44" s="807"/>
      <c r="T44" s="807"/>
      <c r="U44" s="807"/>
      <c r="V44" s="541"/>
      <c r="W44" s="297"/>
      <c r="X44" s="541" t="s">
        <v>185</v>
      </c>
      <c r="Y44" s="152"/>
      <c r="AA44" s="466">
        <f t="shared" si="1"/>
        <v>26</v>
      </c>
    </row>
    <row r="45" spans="1:27" x14ac:dyDescent="0.25">
      <c r="A45" s="139" t="str">
        <f t="shared" ca="1" si="0"/>
        <v>KW11 / 27</v>
      </c>
      <c r="B45" s="538" t="str">
        <f ca="1">OFFSET(Sprachen!A399,0,'Allg. Informationen'!$B$4-1,1,1)</f>
        <v>Rechnungslegungsstandard</v>
      </c>
      <c r="C45" s="145"/>
      <c r="D45" s="559"/>
      <c r="E45" s="560"/>
      <c r="F45" s="560"/>
      <c r="G45" s="560"/>
      <c r="H45" s="858"/>
      <c r="I45" s="858"/>
      <c r="J45" s="858"/>
      <c r="K45" s="858"/>
      <c r="L45" s="858"/>
      <c r="M45" s="807"/>
      <c r="N45" s="807"/>
      <c r="O45" s="807"/>
      <c r="P45" s="807"/>
      <c r="Q45" s="807"/>
      <c r="R45" s="807"/>
      <c r="S45" s="807"/>
      <c r="T45" s="807"/>
      <c r="U45" s="807"/>
      <c r="V45" s="541"/>
      <c r="W45" s="297"/>
      <c r="X45" s="541" t="s">
        <v>185</v>
      </c>
      <c r="Y45" s="152"/>
      <c r="AA45" s="466">
        <f t="shared" si="1"/>
        <v>27</v>
      </c>
    </row>
    <row r="46" spans="1:27" ht="15.6" x14ac:dyDescent="0.3">
      <c r="A46" s="146"/>
      <c r="B46" s="147"/>
      <c r="C46" s="147"/>
      <c r="D46" s="147"/>
      <c r="E46" s="147"/>
      <c r="F46" s="147"/>
      <c r="G46" s="147"/>
      <c r="H46" s="147"/>
      <c r="I46" s="147"/>
      <c r="J46" s="147"/>
      <c r="K46" s="147"/>
      <c r="L46" s="147"/>
      <c r="M46" s="147"/>
      <c r="N46" s="147"/>
      <c r="O46" s="147"/>
      <c r="P46" s="147"/>
      <c r="Q46" s="147"/>
      <c r="R46" s="147"/>
      <c r="S46" s="147"/>
      <c r="T46" s="147"/>
      <c r="U46" s="147"/>
      <c r="V46" s="147"/>
      <c r="W46" s="561"/>
      <c r="X46" s="147"/>
      <c r="Y46" s="147"/>
      <c r="Z46" s="562"/>
    </row>
    <row r="47" spans="1:27" ht="26.4" x14ac:dyDescent="0.25">
      <c r="A47" s="139"/>
      <c r="B47" s="148" t="str">
        <f ca="1">OFFSET(Sprachen!A400,0,'Allg. Informationen'!$B$4-1,1,1)</f>
        <v>A2. Angaben zu den Zentralen</v>
      </c>
      <c r="C47" s="100"/>
      <c r="D47" s="100"/>
      <c r="E47" s="356"/>
      <c r="F47" s="356"/>
      <c r="G47" s="356"/>
      <c r="H47" s="673" t="str">
        <f ca="1">OFFSET(Sprachen!A336,0,'Allg. Informationen'!$B$4-1,1,1)</f>
        <v>Zentrale 1</v>
      </c>
      <c r="I47" s="673" t="str">
        <f ca="1">OFFSET(Sprachen!A337,0,'Allg. Informationen'!$B$4-1,1,1)</f>
        <v>Zentrale 2</v>
      </c>
      <c r="J47" s="673" t="str">
        <f ca="1">OFFSET(Sprachen!A338,0,'Allg. Informationen'!$B$4-1,1,1)</f>
        <v>Zentrale 3</v>
      </c>
      <c r="K47" s="673" t="str">
        <f ca="1">OFFSET(Sprachen!A339,0,'Allg. Informationen'!$B$4-1,1,1)</f>
        <v>Zentrale 4</v>
      </c>
      <c r="L47" s="673" t="str">
        <f ca="1">OFFSET(Sprachen!A340,0,'Allg. Informationen'!$B$4-1,1,1)</f>
        <v>Zentrale 5</v>
      </c>
      <c r="M47" s="673" t="str">
        <f ca="1">OFFSET(Sprachen!A341,0,'Allg. Informationen'!$B$4-1,1,1)</f>
        <v>Zentrale 6</v>
      </c>
      <c r="N47" s="673" t="str">
        <f ca="1">OFFSET(Sprachen!A342,0,'Allg. Informationen'!$B$4-1,1,1)</f>
        <v>Zentrale 7</v>
      </c>
      <c r="O47" s="673" t="str">
        <f ca="1">OFFSET(Sprachen!A343,0,'Allg. Informationen'!$B$4-1,1,1)</f>
        <v>Zentrale 8</v>
      </c>
      <c r="P47" s="673" t="str">
        <f ca="1">OFFSET(Sprachen!A344,0,'Allg. Informationen'!$B$4-1,1,1)</f>
        <v>Zentrale 9</v>
      </c>
      <c r="Q47" s="673" t="str">
        <f ca="1">OFFSET(Sprachen!A345,0,'Allg. Informationen'!$B$4-1,1,1)</f>
        <v>Zentrale 10</v>
      </c>
      <c r="R47" s="830" t="str">
        <f ca="1">H12</f>
        <v>Anmerkungen BFE</v>
      </c>
      <c r="S47" s="831"/>
      <c r="T47" s="676" t="str">
        <f ca="1">M12</f>
        <v>Bemerkungen Gesuchsteller</v>
      </c>
      <c r="U47" s="677"/>
      <c r="V47" s="450" t="str">
        <f ca="1">V12</f>
        <v>Prüfung auf Plausibilität</v>
      </c>
      <c r="W47" s="450" t="str">
        <f t="shared" ref="W47:Y47" ca="1" si="2">W12</f>
        <v>Bemerkungen Plausibilität</v>
      </c>
      <c r="X47" s="450" t="str">
        <f t="shared" ca="1" si="2"/>
        <v>Materielle Prüfung</v>
      </c>
      <c r="Y47" s="450" t="str">
        <f t="shared" ca="1" si="2"/>
        <v>Bemerkungen Materielle Prüfung</v>
      </c>
      <c r="Z47" s="562"/>
    </row>
    <row r="48" spans="1:27" ht="81.75" customHeight="1" x14ac:dyDescent="0.25">
      <c r="A48" s="139" t="str">
        <f t="shared" ref="A48:A59" ca="1" si="3">CONCATENATE($A$2," / ",AA48)</f>
        <v>KW11 / 28</v>
      </c>
      <c r="B48" s="150" t="str">
        <f ca="1">OFFSET(Sprachen!A401,0,'Allg. Informationen'!$B$4-1,1,1)</f>
        <v>Name Zentrale (oder Einzelanlage im Sinne von Art. 88 EnFV)</v>
      </c>
      <c r="C48" s="100"/>
      <c r="D48" s="388"/>
      <c r="E48" s="356"/>
      <c r="F48" s="356"/>
      <c r="G48" s="356"/>
      <c r="H48" s="635">
        <f ca="1">IFERROR(IF($D$5="Nein","-",VLOOKUP(H$47,E_prod_Eingabe!$A$10:$AA$19,HLOOKUP($A$2,E_prod_Eingabe!$C$5:$AS$6,2,FALSE)+2,FALSE)),"")</f>
        <v>0</v>
      </c>
      <c r="I48" s="635">
        <f ca="1">IFERROR(IF($D$5="Nein","-",VLOOKUP(I$47,E_prod_Eingabe!$A$10:$AA$19,HLOOKUP($A$2,E_prod_Eingabe!$C$5:$AS$6,2,FALSE)+2,FALSE)),"")</f>
        <v>0</v>
      </c>
      <c r="J48" s="635">
        <f ca="1">IFERROR(IF($D$5="Nein","-",VLOOKUP(J$47,E_prod_Eingabe!$A$10:$AA$19,HLOOKUP($A$2,E_prod_Eingabe!$C$5:$AS$6,2,FALSE)+2,FALSE)),"")</f>
        <v>0</v>
      </c>
      <c r="K48" s="635">
        <f ca="1">IFERROR(IF($D$5="Nein","-",VLOOKUP(K$47,E_prod_Eingabe!$A$10:$AA$19,HLOOKUP($A$2,E_prod_Eingabe!$C$5:$AS$6,2,FALSE)+2,FALSE)),"")</f>
        <v>0</v>
      </c>
      <c r="L48" s="635">
        <f ca="1">IFERROR(IF($D$5="Nein","-",VLOOKUP(L$47,E_prod_Eingabe!$A$10:$AA$19,HLOOKUP($A$2,E_prod_Eingabe!$C$5:$AS$6,2,FALSE)+2,FALSE)),"")</f>
        <v>0</v>
      </c>
      <c r="M48" s="635">
        <f ca="1">IFERROR(IF($D$5="Nein","-",VLOOKUP(M$47,E_prod_Eingabe!$A$10:$AA$19,HLOOKUP($A$2,E_prod_Eingabe!$C$5:$AS$6,2,FALSE)+2,FALSE)),"")</f>
        <v>0</v>
      </c>
      <c r="N48" s="635">
        <f ca="1">IFERROR(IF($D$5="Nein","-",VLOOKUP(N$47,E_prod_Eingabe!$A$10:$AA$19,HLOOKUP($A$2,E_prod_Eingabe!$C$5:$AS$6,2,FALSE)+2,FALSE)),"")</f>
        <v>0</v>
      </c>
      <c r="O48" s="635">
        <f ca="1">IFERROR(IF($D$5="Nein","-",VLOOKUP(O$47,E_prod_Eingabe!$A$10:$AA$19,HLOOKUP($A$2,E_prod_Eingabe!$C$5:$AS$6,2,FALSE)+2,FALSE)),"")</f>
        <v>0</v>
      </c>
      <c r="P48" s="635">
        <f ca="1">IFERROR(IF($D$5="Nein","-",VLOOKUP(P$47,E_prod_Eingabe!$A$10:$AA$19,HLOOKUP($A$2,E_prod_Eingabe!$C$5:$AS$6,2,FALSE)+2,FALSE)),"")</f>
        <v>0</v>
      </c>
      <c r="Q48" s="635">
        <f ca="1">IFERROR(IF($D$5="Nein","-",VLOOKUP(Q$47,E_prod_Eingabe!$A$10:$AA$19,HLOOKUP($A$2,E_prod_Eingabe!$C$5:$AS$6,2,FALSE)+2,FALSE)),"")</f>
        <v>0</v>
      </c>
      <c r="R48" s="867" t="str">
        <f ca="1">OFFSET(Sprachen!A491,0,'Allg. Informationen'!$B$4-1,1,1)</f>
        <v>Vertrag für Nutzungsrecht beilegen.</v>
      </c>
      <c r="S48" s="868"/>
      <c r="T48" s="828"/>
      <c r="U48" s="829"/>
      <c r="V48" s="541"/>
      <c r="W48" s="297"/>
      <c r="X48" s="541" t="s">
        <v>185</v>
      </c>
      <c r="Y48" s="152"/>
      <c r="Z48" s="562"/>
      <c r="AA48" s="466">
        <f>+AA45+1</f>
        <v>28</v>
      </c>
    </row>
    <row r="49" spans="1:27" x14ac:dyDescent="0.25">
      <c r="A49" s="139" t="str">
        <f t="shared" ca="1" si="3"/>
        <v>KW11 / 29</v>
      </c>
      <c r="B49" s="136" t="str">
        <f ca="1">OFFSET(Sprachen!A402,0,'Allg. Informationen'!$B$4-1,1,1)</f>
        <v>Nr. Zentrale aus WASTA</v>
      </c>
      <c r="C49" s="100"/>
      <c r="D49" s="388"/>
      <c r="E49" s="356"/>
      <c r="F49" s="356"/>
      <c r="G49" s="356"/>
      <c r="H49" s="193"/>
      <c r="I49" s="193"/>
      <c r="J49" s="193"/>
      <c r="K49" s="193"/>
      <c r="L49" s="193"/>
      <c r="M49" s="193"/>
      <c r="N49" s="563"/>
      <c r="O49" s="563"/>
      <c r="P49" s="563"/>
      <c r="Q49" s="563"/>
      <c r="R49" s="859"/>
      <c r="S49" s="860"/>
      <c r="T49" s="828"/>
      <c r="U49" s="829"/>
      <c r="V49" s="541"/>
      <c r="W49" s="297"/>
      <c r="X49" s="541" t="s">
        <v>185</v>
      </c>
      <c r="Y49" s="152"/>
      <c r="Z49" s="562"/>
      <c r="AA49" s="466">
        <f>+AA48+1</f>
        <v>29</v>
      </c>
    </row>
    <row r="50" spans="1:27" ht="26.4" x14ac:dyDescent="0.25">
      <c r="A50" s="139" t="str">
        <f t="shared" ca="1" si="3"/>
        <v>KW11 / 30</v>
      </c>
      <c r="B50" s="136" t="str">
        <f ca="1">OFFSET(Sprachen!A403,0,'Allg. Informationen'!$B$4-1,1,1)</f>
        <v>Hydraulische Verknüpfung und gemeinsame Optimierung vorhanden</v>
      </c>
      <c r="C50" s="100" t="str">
        <f ca="1">OFFSET(Sprachen!A404,0,'Allg. Informationen'!$B$4-1,1,1)</f>
        <v>[Ja/Nein]</v>
      </c>
      <c r="D50" s="153"/>
      <c r="E50" s="357"/>
      <c r="F50" s="357"/>
      <c r="G50" s="357"/>
      <c r="H50" s="564"/>
      <c r="I50" s="564"/>
      <c r="J50" s="564"/>
      <c r="K50" s="564"/>
      <c r="L50" s="564"/>
      <c r="M50" s="564"/>
      <c r="N50" s="564"/>
      <c r="O50" s="564"/>
      <c r="P50" s="564"/>
      <c r="Q50" s="564"/>
      <c r="R50" s="824" t="str">
        <f ca="1">OFFSET(Sprachen!A492,0,'Allg. Informationen'!$B$4-1,1,1)</f>
        <v>Plan der Kraftwerksanlage beilegen.</v>
      </c>
      <c r="S50" s="825"/>
      <c r="T50" s="828"/>
      <c r="U50" s="829"/>
      <c r="V50" s="541"/>
      <c r="W50" s="297"/>
      <c r="X50" s="541" t="s">
        <v>185</v>
      </c>
      <c r="Y50" s="565"/>
      <c r="Z50" s="562"/>
      <c r="AA50" s="466">
        <f t="shared" ref="AA50:AA57" si="4">+AA49+1</f>
        <v>30</v>
      </c>
    </row>
    <row r="51" spans="1:27" x14ac:dyDescent="0.25">
      <c r="A51" s="139" t="str">
        <f t="shared" ca="1" si="3"/>
        <v>KW11 / 31</v>
      </c>
      <c r="B51" s="136" t="str">
        <f ca="1">OFFSET(Sprachen!A405,0,'Allg. Informationen'!$B$4-1,1,1)</f>
        <v>mittlere mechanische Bruttoleistung</v>
      </c>
      <c r="C51" s="100" t="s">
        <v>6</v>
      </c>
      <c r="D51" s="646">
        <f>SUMIF($H$50:$Q$50,"Ja",H51:Q51)+SUMIF($H$50:$Q$50,"Oui",H51:Q51)+SUMIF($H$50:$Q$50,"Si",H51:Q51)</f>
        <v>0</v>
      </c>
      <c r="E51" s="351"/>
      <c r="F51" s="351"/>
      <c r="G51" s="351"/>
      <c r="H51" s="566"/>
      <c r="I51" s="566"/>
      <c r="J51" s="566"/>
      <c r="K51" s="566"/>
      <c r="L51" s="566"/>
      <c r="M51" s="566"/>
      <c r="N51" s="566"/>
      <c r="O51" s="566"/>
      <c r="P51" s="566"/>
      <c r="Q51" s="566"/>
      <c r="R51" s="859"/>
      <c r="S51" s="860"/>
      <c r="T51" s="828"/>
      <c r="U51" s="829"/>
      <c r="V51" s="541"/>
      <c r="W51" s="297"/>
      <c r="X51" s="541" t="s">
        <v>185</v>
      </c>
      <c r="Y51" s="565" t="s">
        <v>185</v>
      </c>
      <c r="Z51" s="562"/>
      <c r="AA51" s="466">
        <f t="shared" si="4"/>
        <v>31</v>
      </c>
    </row>
    <row r="52" spans="1:27" x14ac:dyDescent="0.25">
      <c r="A52" s="139" t="str">
        <f t="shared" ca="1" si="3"/>
        <v>KW11 / 32</v>
      </c>
      <c r="B52" s="136" t="str">
        <f ca="1">OFFSET(Sprachen!A406,0,'Allg. Informationen'!$B$4-1,1,1)</f>
        <v>Installierte Turbinenleistung</v>
      </c>
      <c r="C52" s="100" t="s">
        <v>6</v>
      </c>
      <c r="D52" s="646">
        <f>SUMIF($H$50:$Q$50,"Ja",H52:Q52)+SUMIF($H$50:$Q$50,"Oui",H52:Q52)+SUMIF($H$50:$Q$50,"Si",H52:Q52)</f>
        <v>0</v>
      </c>
      <c r="E52" s="351"/>
      <c r="F52" s="351"/>
      <c r="G52" s="351"/>
      <c r="H52" s="566"/>
      <c r="I52" s="566"/>
      <c r="J52" s="566"/>
      <c r="K52" s="566"/>
      <c r="L52" s="566"/>
      <c r="M52" s="566"/>
      <c r="N52" s="566"/>
      <c r="O52" s="566"/>
      <c r="P52" s="566"/>
      <c r="Q52" s="566"/>
      <c r="R52" s="859"/>
      <c r="S52" s="860"/>
      <c r="T52" s="828"/>
      <c r="U52" s="829"/>
      <c r="V52" s="541"/>
      <c r="W52" s="297"/>
      <c r="X52" s="541" t="s">
        <v>185</v>
      </c>
      <c r="Y52" s="152"/>
      <c r="Z52" s="562"/>
      <c r="AA52" s="466">
        <f t="shared" si="4"/>
        <v>32</v>
      </c>
    </row>
    <row r="53" spans="1:27" x14ac:dyDescent="0.25">
      <c r="A53" s="139" t="str">
        <f t="shared" ca="1" si="3"/>
        <v>KW11 / 33</v>
      </c>
      <c r="B53" s="136" t="str">
        <f ca="1">OFFSET(Sprachen!A407,0,'Allg. Informationen'!$B$4-1,1,1)</f>
        <v>Max. mögliche Leistung ab Generator</v>
      </c>
      <c r="C53" s="100" t="s">
        <v>6</v>
      </c>
      <c r="D53" s="646">
        <f>SUMIF($H$50:$Q$50,"Ja",H53:Q53)+SUMIF($H$50:$Q$50,"Oui",H53:Q53)+SUMIF($H$50:$Q$50,"Si",H53:Q53)</f>
        <v>0</v>
      </c>
      <c r="E53" s="351"/>
      <c r="F53" s="351"/>
      <c r="G53" s="351"/>
      <c r="H53" s="566"/>
      <c r="I53" s="566"/>
      <c r="J53" s="566"/>
      <c r="K53" s="566"/>
      <c r="L53" s="566"/>
      <c r="M53" s="566"/>
      <c r="N53" s="566"/>
      <c r="O53" s="566"/>
      <c r="P53" s="566"/>
      <c r="Q53" s="566"/>
      <c r="R53" s="859"/>
      <c r="S53" s="860"/>
      <c r="T53" s="828"/>
      <c r="U53" s="829"/>
      <c r="V53" s="541"/>
      <c r="W53" s="297"/>
      <c r="X53" s="541" t="s">
        <v>185</v>
      </c>
      <c r="Y53" s="152"/>
      <c r="Z53" s="562"/>
      <c r="AA53" s="466">
        <f t="shared" si="4"/>
        <v>33</v>
      </c>
    </row>
    <row r="54" spans="1:27" ht="31.5" customHeight="1" x14ac:dyDescent="0.25">
      <c r="A54" s="139" t="str">
        <f t="shared" ca="1" si="3"/>
        <v>KW11 / 34</v>
      </c>
      <c r="B54" s="136" t="str">
        <f ca="1">OFFSET(Sprachen!A408,0,'Allg. Informationen'!$B$4-1,1,1)</f>
        <v>Nettoproduktion alle Zentralen</v>
      </c>
      <c r="C54" s="100" t="s">
        <v>8</v>
      </c>
      <c r="D54" s="647">
        <f ca="1">IFERROR(SUM(H54:Q54),"")</f>
        <v>0</v>
      </c>
      <c r="E54" s="358"/>
      <c r="F54" s="358"/>
      <c r="G54" s="358"/>
      <c r="H54" s="154">
        <f ca="1">IFERROR(IF($D$5="Nein/Non/No","-",VLOOKUP(H$47,E_prod_Eingabe!$A$21:$AA$30,HLOOKUP($A$2,E_prod_Eingabe!$C$5:$AS$6,2,FALSE)+2,FALSE)),"")</f>
        <v>0</v>
      </c>
      <c r="I54" s="154">
        <f ca="1">IFERROR(IF($D$5="Nein/Non/No","-",VLOOKUP(I$47,E_prod_Eingabe!$A$21:$AA$30,HLOOKUP($A$2,E_prod_Eingabe!$C$5:$AS$6,2,FALSE)+2,FALSE)),"")</f>
        <v>0</v>
      </c>
      <c r="J54" s="154">
        <f ca="1">IFERROR(IF($D$5="Nein/Non/No","-",VLOOKUP(J$47,E_prod_Eingabe!$A$21:$AA$30,HLOOKUP($A$2,E_prod_Eingabe!$C$5:$AS$6,2,FALSE)+2,FALSE)),"")</f>
        <v>0</v>
      </c>
      <c r="K54" s="154">
        <f ca="1">IFERROR(IF($D$5="Nein/Non/No","-",VLOOKUP(K$47,E_prod_Eingabe!$A$21:$AA$30,HLOOKUP($A$2,E_prod_Eingabe!$C$5:$AS$6,2,FALSE)+2,FALSE)),"")</f>
        <v>0</v>
      </c>
      <c r="L54" s="154">
        <f ca="1">IFERROR(IF($D$5="Nein/Non/No","-",VLOOKUP(L$47,E_prod_Eingabe!$A$21:$AA$30,HLOOKUP($A$2,E_prod_Eingabe!$C$5:$AS$6,2,FALSE)+2,FALSE)),"")</f>
        <v>0</v>
      </c>
      <c r="M54" s="154">
        <f ca="1">IFERROR(IF($D$5="Nein/Non/No","-",VLOOKUP(M$47,E_prod_Eingabe!$A$21:$AA$30,HLOOKUP($A$2,E_prod_Eingabe!$C$5:$AS$6,2,FALSE)+2,FALSE)),"")</f>
        <v>0</v>
      </c>
      <c r="N54" s="154">
        <f ca="1">IFERROR(IF($D$5="Nein/Non/No","-",VLOOKUP(N$47,E_prod_Eingabe!$A$21:$AA$30,HLOOKUP($A$2,E_prod_Eingabe!$C$5:$AS$6,2,FALSE)+2,FALSE)),"")</f>
        <v>0</v>
      </c>
      <c r="O54" s="154">
        <f ca="1">IFERROR(IF($D$5="Nein/Non/No","-",VLOOKUP(O$47,E_prod_Eingabe!$A$21:$AA$30,HLOOKUP($A$2,E_prod_Eingabe!$C$5:$AS$6,2,FALSE)+2,FALSE)),"")</f>
        <v>0</v>
      </c>
      <c r="P54" s="154">
        <f ca="1">IFERROR(IF($D$5="Nein/Non/No","-",VLOOKUP(P$47,E_prod_Eingabe!$A$21:$AA$30,HLOOKUP($A$2,E_prod_Eingabe!$C$5:$AS$6,2,FALSE)+2,FALSE)),"")</f>
        <v>0</v>
      </c>
      <c r="Q54" s="154">
        <f ca="1">IFERROR(IF($D$5="Nein/Non/No","-",VLOOKUP(Q$47,E_prod_Eingabe!$A$21:$AA$30,HLOOKUP($A$2,E_prod_Eingabe!$C$5:$AS$6,2,FALSE)+2,FALSE)),"")</f>
        <v>0</v>
      </c>
      <c r="R54" s="862" t="str">
        <f ca="1">OFFSET(Sprachen!A493,0,'Allg. Informationen'!$B$4-1,1,1)</f>
        <v>Nur hydraulisch verknüpfte und gemeinsam optimierte Anlagen werden berücksichtigt.</v>
      </c>
      <c r="S54" s="863"/>
      <c r="T54" s="861"/>
      <c r="U54" s="861"/>
      <c r="V54" s="567"/>
      <c r="W54" s="300"/>
      <c r="X54" s="567"/>
      <c r="Y54" s="400"/>
      <c r="Z54" s="562"/>
      <c r="AA54" s="466">
        <f t="shared" si="4"/>
        <v>34</v>
      </c>
    </row>
    <row r="55" spans="1:27" ht="31.5" customHeight="1" x14ac:dyDescent="0.25">
      <c r="A55" s="139" t="str">
        <f t="shared" ca="1" si="3"/>
        <v>KW11 / 35</v>
      </c>
      <c r="B55" s="136" t="str">
        <f ca="1">OFFSET(Sprachen!A409,0,'Allg. Informationen'!$B$4-1,1,1)</f>
        <v>Nettoproduktion hydraulisch verknüpfter und gemeinsam optimierter Anlagen</v>
      </c>
      <c r="C55" s="100" t="s">
        <v>8</v>
      </c>
      <c r="D55" s="647">
        <f>SUM(H55:Q55)</f>
        <v>0</v>
      </c>
      <c r="E55" s="358"/>
      <c r="F55" s="358"/>
      <c r="G55" s="358"/>
      <c r="H55" s="154">
        <f>+IF(H50="Ja",H54,0)+IF(H50="Oui",H54,0)+IF(H50="Si",H54,0)</f>
        <v>0</v>
      </c>
      <c r="I55" s="154">
        <f t="shared" ref="I55:Q55" si="5">+IF(I50="Ja",I54,0)+IF(I50="Oui",I54,0)+IF(I50="Si",I54,0)</f>
        <v>0</v>
      </c>
      <c r="J55" s="154">
        <f t="shared" si="5"/>
        <v>0</v>
      </c>
      <c r="K55" s="154">
        <f t="shared" si="5"/>
        <v>0</v>
      </c>
      <c r="L55" s="154">
        <f t="shared" si="5"/>
        <v>0</v>
      </c>
      <c r="M55" s="154">
        <f t="shared" si="5"/>
        <v>0</v>
      </c>
      <c r="N55" s="154">
        <f t="shared" si="5"/>
        <v>0</v>
      </c>
      <c r="O55" s="154">
        <f t="shared" si="5"/>
        <v>0</v>
      </c>
      <c r="P55" s="154">
        <f t="shared" si="5"/>
        <v>0</v>
      </c>
      <c r="Q55" s="154">
        <f t="shared" si="5"/>
        <v>0</v>
      </c>
      <c r="R55" s="864"/>
      <c r="S55" s="865"/>
      <c r="T55" s="861"/>
      <c r="U55" s="861"/>
      <c r="V55" s="567"/>
      <c r="W55" s="300"/>
      <c r="X55" s="567"/>
      <c r="Y55" s="400"/>
      <c r="Z55" s="562"/>
      <c r="AA55" s="466">
        <f t="shared" si="4"/>
        <v>35</v>
      </c>
    </row>
    <row r="56" spans="1:27" x14ac:dyDescent="0.25">
      <c r="A56" s="139" t="str">
        <f t="shared" ca="1" si="3"/>
        <v>KW11 / 36</v>
      </c>
      <c r="B56" s="136" t="str">
        <f ca="1">OFFSET(Sprachen!A410,0,'Allg. Informationen'!$B$4-1,1,1)</f>
        <v>Bezug EV/KEV</v>
      </c>
      <c r="C56" s="100" t="str">
        <f ca="1">OFFSET(Sprachen!A404,0,'Allg. Informationen'!$B$4-1,1,1)</f>
        <v>[Ja/Nein]</v>
      </c>
      <c r="D56" s="648">
        <f>IF(COUNTIF(H56:Q56,"Ja")&gt;0,COUNTIF(H56:Q56,"Ja"),0)</f>
        <v>0</v>
      </c>
      <c r="E56" s="359"/>
      <c r="F56" s="359"/>
      <c r="G56" s="359"/>
      <c r="H56" s="564"/>
      <c r="I56" s="564"/>
      <c r="J56" s="564"/>
      <c r="K56" s="564"/>
      <c r="L56" s="564"/>
      <c r="M56" s="564"/>
      <c r="N56" s="564"/>
      <c r="O56" s="564"/>
      <c r="P56" s="564"/>
      <c r="Q56" s="564"/>
      <c r="R56" s="824"/>
      <c r="S56" s="825"/>
      <c r="T56" s="828"/>
      <c r="U56" s="829"/>
      <c r="V56" s="541"/>
      <c r="W56" s="297"/>
      <c r="X56" s="541" t="s">
        <v>185</v>
      </c>
      <c r="Y56" s="565" t="s">
        <v>185</v>
      </c>
      <c r="Z56" s="562"/>
      <c r="AA56" s="466">
        <f t="shared" si="4"/>
        <v>36</v>
      </c>
    </row>
    <row r="57" spans="1:27" x14ac:dyDescent="0.25">
      <c r="A57" s="139" t="str">
        <f t="shared" ca="1" si="3"/>
        <v>KW11 / 37</v>
      </c>
      <c r="B57" s="136" t="str">
        <f ca="1">OFFSET(Sprachen!A411,0,'Allg. Informationen'!$B$4-1,1,1)</f>
        <v>Erlös EV/KEV Jahr</v>
      </c>
      <c r="C57" s="100" t="s">
        <v>24</v>
      </c>
      <c r="D57" s="649">
        <f>SUMIF(H50:Q50,"Ja",H57:Q57)+SUMIF(H50:Q50,"Oui",H57:Q57)+SUMIF(H50:Q50,"Si",H57:Q57)</f>
        <v>0</v>
      </c>
      <c r="E57" s="360"/>
      <c r="F57" s="360"/>
      <c r="G57" s="360"/>
      <c r="H57" s="207"/>
      <c r="I57" s="207"/>
      <c r="J57" s="207"/>
      <c r="K57" s="207"/>
      <c r="L57" s="207"/>
      <c r="M57" s="207"/>
      <c r="N57" s="207"/>
      <c r="O57" s="207"/>
      <c r="P57" s="207"/>
      <c r="Q57" s="207"/>
      <c r="R57" s="859"/>
      <c r="S57" s="860"/>
      <c r="T57" s="828"/>
      <c r="U57" s="829"/>
      <c r="V57" s="541"/>
      <c r="W57" s="297"/>
      <c r="X57" s="541" t="s">
        <v>185</v>
      </c>
      <c r="Y57" s="565" t="s">
        <v>185</v>
      </c>
      <c r="Z57" s="562"/>
      <c r="AA57" s="466">
        <f t="shared" si="4"/>
        <v>37</v>
      </c>
    </row>
    <row r="58" spans="1:27" ht="26.4" x14ac:dyDescent="0.25">
      <c r="A58" s="139" t="str">
        <f t="shared" ca="1" si="3"/>
        <v>KW11 / 39</v>
      </c>
      <c r="B58" s="136" t="str">
        <f ca="1">OFFSET(Sprachen!A412,0,'Allg. Informationen'!$B$4-1,1,1)</f>
        <v>Erlös aus Entschädigungen Sanierungen nach Gewässerschutzgesetz</v>
      </c>
      <c r="C58" s="157" t="s">
        <v>24</v>
      </c>
      <c r="D58" s="649">
        <f>SUMIF($H$50:$Q$50,"Ja",H58:Q58)+SUMIF($H$50:$Q$50,"Oui",H58:Q58)+SUMIF($H$50:$Q$50,"Si",H58:Q58)</f>
        <v>0</v>
      </c>
      <c r="E58" s="360"/>
      <c r="F58" s="360"/>
      <c r="G58" s="360"/>
      <c r="H58" s="207"/>
      <c r="I58" s="207"/>
      <c r="J58" s="207"/>
      <c r="K58" s="207"/>
      <c r="L58" s="207"/>
      <c r="M58" s="207"/>
      <c r="N58" s="207"/>
      <c r="O58" s="207"/>
      <c r="P58" s="207"/>
      <c r="Q58" s="207"/>
      <c r="R58" s="813"/>
      <c r="S58" s="814"/>
      <c r="T58" s="828"/>
      <c r="U58" s="829"/>
      <c r="V58" s="541"/>
      <c r="W58" s="297"/>
      <c r="X58" s="541" t="s">
        <v>185</v>
      </c>
      <c r="Y58" s="565" t="s">
        <v>185</v>
      </c>
      <c r="Z58" s="562"/>
      <c r="AA58" s="466">
        <v>39</v>
      </c>
    </row>
    <row r="59" spans="1:27" ht="26.4" x14ac:dyDescent="0.25">
      <c r="A59" s="139" t="str">
        <f t="shared" ca="1" si="3"/>
        <v>KW11 / 41</v>
      </c>
      <c r="B59" s="136" t="str">
        <f ca="1">OFFSET(Sprachen!A413,0,'Allg. Informationen'!$B$4-1,1,1)</f>
        <v>Erlös aus weiterer Förderung der öffentlichen Hand</v>
      </c>
      <c r="C59" s="157" t="s">
        <v>24</v>
      </c>
      <c r="D59" s="649">
        <f>SUMIF(H50:Q50,"Ja",H59:Q59)+SUMIF(H50:Q50,"Qui",H59:Q59)+SUMIF(H50:Q50,"Si",H59:Q59)</f>
        <v>0</v>
      </c>
      <c r="E59" s="360"/>
      <c r="F59" s="360"/>
      <c r="G59" s="360"/>
      <c r="H59" s="207"/>
      <c r="I59" s="207"/>
      <c r="J59" s="207"/>
      <c r="K59" s="207"/>
      <c r="L59" s="207"/>
      <c r="M59" s="207"/>
      <c r="N59" s="207"/>
      <c r="O59" s="207"/>
      <c r="P59" s="207"/>
      <c r="Q59" s="207"/>
      <c r="R59" s="813"/>
      <c r="S59" s="814"/>
      <c r="T59" s="828"/>
      <c r="U59" s="829"/>
      <c r="V59" s="541"/>
      <c r="W59" s="297"/>
      <c r="X59" s="541" t="s">
        <v>185</v>
      </c>
      <c r="Y59" s="152"/>
      <c r="Z59" s="562"/>
      <c r="AA59" s="466">
        <v>41</v>
      </c>
    </row>
    <row r="60" spans="1:27" ht="15.6" x14ac:dyDescent="0.3">
      <c r="A60" s="146"/>
      <c r="B60" s="147"/>
      <c r="C60" s="147"/>
      <c r="D60" s="147"/>
      <c r="E60" s="147"/>
      <c r="F60" s="147"/>
      <c r="G60" s="147"/>
      <c r="H60" s="147"/>
      <c r="I60" s="147"/>
      <c r="J60" s="147"/>
      <c r="K60" s="147"/>
      <c r="L60" s="147"/>
      <c r="M60" s="147"/>
      <c r="N60" s="147"/>
      <c r="O60" s="147"/>
      <c r="P60" s="147"/>
      <c r="Q60" s="147"/>
      <c r="R60" s="147"/>
      <c r="S60" s="147"/>
      <c r="T60" s="147"/>
      <c r="U60" s="147"/>
      <c r="V60" s="147"/>
      <c r="W60" s="561"/>
      <c r="X60" s="147"/>
      <c r="Y60" s="147"/>
      <c r="Z60" s="562"/>
    </row>
    <row r="61" spans="1:27" ht="26.4" x14ac:dyDescent="0.25">
      <c r="A61" s="158" t="str">
        <f ca="1">OFFSET(Sprachen!A414,0,'Allg. Informationen'!$B$4-1,1,1)</f>
        <v>B. Angaben zu den Gestehungskosten</v>
      </c>
      <c r="B61" s="158"/>
      <c r="C61" s="159"/>
      <c r="D61" s="160"/>
      <c r="E61" s="361"/>
      <c r="F61" s="361"/>
      <c r="G61" s="361"/>
      <c r="H61" s="866" t="str">
        <f ca="1">R47</f>
        <v>Anmerkungen BFE</v>
      </c>
      <c r="I61" s="866"/>
      <c r="J61" s="866"/>
      <c r="K61" s="866"/>
      <c r="L61" s="866"/>
      <c r="M61" s="809" t="str">
        <f ca="1">T47</f>
        <v>Bemerkungen Gesuchsteller</v>
      </c>
      <c r="N61" s="810"/>
      <c r="O61" s="810"/>
      <c r="P61" s="810"/>
      <c r="Q61" s="810"/>
      <c r="R61" s="810"/>
      <c r="S61" s="810"/>
      <c r="T61" s="810"/>
      <c r="U61" s="811"/>
      <c r="V61" s="450" t="str">
        <f ca="1">V47</f>
        <v>Prüfung auf Plausibilität</v>
      </c>
      <c r="W61" s="450" t="str">
        <f t="shared" ref="W61:Y61" ca="1" si="6">W47</f>
        <v>Bemerkungen Plausibilität</v>
      </c>
      <c r="X61" s="450" t="str">
        <f t="shared" ca="1" si="6"/>
        <v>Materielle Prüfung</v>
      </c>
      <c r="Y61" s="450" t="str">
        <f t="shared" ca="1" si="6"/>
        <v>Bemerkungen Materielle Prüfung</v>
      </c>
    </row>
    <row r="62" spans="1:27" ht="27.75" customHeight="1" x14ac:dyDescent="0.25">
      <c r="A62" s="139"/>
      <c r="B62" s="161" t="str">
        <f ca="1">OFFSET(Sprachen!A415,0,'Allg. Informationen'!$B$4-1,1,1)</f>
        <v>B 1. Betriebserträge und -kosten</v>
      </c>
      <c r="C62" s="100"/>
      <c r="D62" s="100"/>
      <c r="E62" s="362"/>
      <c r="F62" s="362"/>
      <c r="G62" s="362"/>
      <c r="H62" s="808"/>
      <c r="I62" s="808"/>
      <c r="J62" s="808"/>
      <c r="K62" s="808"/>
      <c r="L62" s="808"/>
      <c r="M62" s="812"/>
      <c r="N62" s="812"/>
      <c r="O62" s="812"/>
      <c r="P62" s="812"/>
      <c r="Q62" s="812"/>
      <c r="R62" s="812"/>
      <c r="S62" s="812"/>
      <c r="T62" s="812"/>
      <c r="U62" s="812"/>
      <c r="V62" s="541"/>
      <c r="W62" s="297"/>
      <c r="X62" s="541" t="s">
        <v>185</v>
      </c>
      <c r="Y62" s="551" t="s">
        <v>185</v>
      </c>
    </row>
    <row r="63" spans="1:27" ht="26.4" x14ac:dyDescent="0.25">
      <c r="A63" s="139" t="str">
        <f t="shared" ref="A63:A72" ca="1" si="7">CONCATENATE($A$2," / ",AA63)</f>
        <v>KW11 / 42</v>
      </c>
      <c r="B63" s="136" t="str">
        <f ca="1">OFFSET(Sprachen!A416,0,'Allg. Informationen'!$B$4-1,1,1)</f>
        <v>Summe Förderungen/Vergütungen der öffentlichen Hand</v>
      </c>
      <c r="C63" s="100"/>
      <c r="D63" s="634">
        <f>D59+D57</f>
        <v>0</v>
      </c>
      <c r="E63" s="633"/>
      <c r="F63" s="633"/>
      <c r="G63" s="633"/>
      <c r="H63" s="815"/>
      <c r="I63" s="816"/>
      <c r="J63" s="816"/>
      <c r="K63" s="816"/>
      <c r="L63" s="817"/>
      <c r="M63" s="818"/>
      <c r="N63" s="819"/>
      <c r="O63" s="819"/>
      <c r="P63" s="819"/>
      <c r="Q63" s="819"/>
      <c r="R63" s="819"/>
      <c r="S63" s="819"/>
      <c r="T63" s="819"/>
      <c r="U63" s="820"/>
      <c r="V63" s="541"/>
      <c r="W63" s="297"/>
      <c r="X63" s="541" t="s">
        <v>185</v>
      </c>
      <c r="Y63" s="551" t="s">
        <v>185</v>
      </c>
      <c r="AA63" s="466">
        <v>42</v>
      </c>
    </row>
    <row r="64" spans="1:27" ht="33" customHeight="1" x14ac:dyDescent="0.25">
      <c r="A64" s="139" t="str">
        <f t="shared" ca="1" si="7"/>
        <v>KW11 / 43</v>
      </c>
      <c r="B64" s="136" t="str">
        <f ca="1">OFFSET(Sprachen!A417,0,'Allg. Informationen'!$B$4-1,1,1)</f>
        <v>Übriger Betriebsertrag (ohne Förderungen)</v>
      </c>
      <c r="C64" s="673" t="s">
        <v>24</v>
      </c>
      <c r="D64" s="196"/>
      <c r="E64" s="363"/>
      <c r="F64" s="363"/>
      <c r="G64" s="363"/>
      <c r="H64" s="893" t="str">
        <f ca="1">CONCATENATE(OFFSET(Sprachen!A495,0,'Allg. Informationen'!$B$4-1,1,1)," 5.",A2,".7")</f>
        <v>Gemäss Richtlinie des BFE zu anrechenbaren Betriebs- und Kapitalkosten. Bei abweichenden Angaben zum Geschäftsbericht ist das folgende Anhangsformular auszufüllen: 5.KW11.7</v>
      </c>
      <c r="I64" s="894"/>
      <c r="J64" s="894"/>
      <c r="K64" s="894"/>
      <c r="L64" s="895"/>
      <c r="M64" s="812"/>
      <c r="N64" s="812"/>
      <c r="O64" s="812"/>
      <c r="P64" s="812"/>
      <c r="Q64" s="812"/>
      <c r="R64" s="812"/>
      <c r="S64" s="812"/>
      <c r="T64" s="812"/>
      <c r="U64" s="812"/>
      <c r="V64" s="541"/>
      <c r="W64" s="297"/>
      <c r="X64" s="541" t="s">
        <v>185</v>
      </c>
      <c r="Y64" s="551" t="s">
        <v>185</v>
      </c>
      <c r="AA64" s="466">
        <v>43</v>
      </c>
    </row>
    <row r="65" spans="1:27" x14ac:dyDescent="0.25">
      <c r="A65" s="139" t="str">
        <f t="shared" ca="1" si="7"/>
        <v>KW11 / 44</v>
      </c>
      <c r="B65" s="136" t="str">
        <f ca="1">OFFSET(Sprachen!A418,0,'Allg. Informationen'!$B$4-1,1,1)</f>
        <v>Aktivierte Eigenleistungen</v>
      </c>
      <c r="C65" s="673" t="s">
        <v>24</v>
      </c>
      <c r="D65" s="196"/>
      <c r="E65" s="364"/>
      <c r="F65" s="364"/>
      <c r="G65" s="364"/>
      <c r="H65" s="893"/>
      <c r="I65" s="894"/>
      <c r="J65" s="894"/>
      <c r="K65" s="894"/>
      <c r="L65" s="895"/>
      <c r="M65" s="812"/>
      <c r="N65" s="812"/>
      <c r="O65" s="812"/>
      <c r="P65" s="812"/>
      <c r="Q65" s="812"/>
      <c r="R65" s="812"/>
      <c r="S65" s="812"/>
      <c r="T65" s="812"/>
      <c r="U65" s="812"/>
      <c r="V65" s="541"/>
      <c r="W65" s="297"/>
      <c r="X65" s="541" t="s">
        <v>185</v>
      </c>
      <c r="Y65" s="551" t="s">
        <v>185</v>
      </c>
      <c r="AA65" s="466">
        <f t="shared" ref="AA65:AA72" si="8">AA64+1</f>
        <v>44</v>
      </c>
    </row>
    <row r="66" spans="1:27" x14ac:dyDescent="0.25">
      <c r="A66" s="139" t="str">
        <f t="shared" ca="1" si="7"/>
        <v>KW11 / 45</v>
      </c>
      <c r="B66" s="136" t="str">
        <f ca="1">OFFSET(Sprachen!A419,0,'Allg. Informationen'!$B$4-1,1,1)</f>
        <v>Pumpenergie</v>
      </c>
      <c r="C66" s="673" t="s">
        <v>8</v>
      </c>
      <c r="D66" s="644">
        <f ca="1">IFERROR(IF($D$5="Nein/Non/No","-",INDIRECT(CONCATENATE(E_prod_Eingabe!$A$2,"!")&amp;CONCATENATE(MID("CDEFGHIJKLMNOPQRSTUVWXYZ",HLOOKUP($A$2,E_prod_Eingabe!$C$5:$AS$6,2,FALSE),1),"55"))),"")</f>
        <v>0</v>
      </c>
      <c r="E66" s="353"/>
      <c r="F66" s="353"/>
      <c r="G66" s="353"/>
      <c r="H66" s="893"/>
      <c r="I66" s="894"/>
      <c r="J66" s="894"/>
      <c r="K66" s="894"/>
      <c r="L66" s="895"/>
      <c r="M66" s="812"/>
      <c r="N66" s="812"/>
      <c r="O66" s="812"/>
      <c r="P66" s="812"/>
      <c r="Q66" s="812"/>
      <c r="R66" s="812"/>
      <c r="S66" s="812"/>
      <c r="T66" s="812"/>
      <c r="U66" s="812"/>
      <c r="V66" s="541"/>
      <c r="W66" s="297"/>
      <c r="X66" s="541" t="s">
        <v>185</v>
      </c>
      <c r="Y66" s="551" t="s">
        <v>185</v>
      </c>
      <c r="AA66" s="466">
        <f t="shared" si="8"/>
        <v>45</v>
      </c>
    </row>
    <row r="67" spans="1:27" ht="26.4" x14ac:dyDescent="0.25">
      <c r="A67" s="139" t="str">
        <f t="shared" ca="1" si="7"/>
        <v>KW11 / 46</v>
      </c>
      <c r="B67" s="136" t="str">
        <f ca="1">OFFSET(Sprachen!A420,0,'Allg. Informationen'!$B$4-1,1,1)</f>
        <v>Spezif. Kosten Pumpenergie zu Marktpreisen</v>
      </c>
      <c r="C67" s="673" t="s">
        <v>39</v>
      </c>
      <c r="D67" s="645" t="str">
        <f ca="1">IFERROR(D68*100/(D66*1000000),"")</f>
        <v/>
      </c>
      <c r="E67" s="365"/>
      <c r="F67" s="365"/>
      <c r="G67" s="365"/>
      <c r="H67" s="893"/>
      <c r="I67" s="894"/>
      <c r="J67" s="894"/>
      <c r="K67" s="894"/>
      <c r="L67" s="895"/>
      <c r="M67" s="812"/>
      <c r="N67" s="812"/>
      <c r="O67" s="812"/>
      <c r="P67" s="812"/>
      <c r="Q67" s="812"/>
      <c r="R67" s="812"/>
      <c r="S67" s="812"/>
      <c r="T67" s="812"/>
      <c r="U67" s="812"/>
      <c r="V67" s="541"/>
      <c r="W67" s="297"/>
      <c r="X67" s="541" t="s">
        <v>185</v>
      </c>
      <c r="Y67" s="551" t="s">
        <v>185</v>
      </c>
      <c r="AA67" s="466">
        <f t="shared" si="8"/>
        <v>46</v>
      </c>
    </row>
    <row r="68" spans="1:27" ht="26.4" x14ac:dyDescent="0.25">
      <c r="A68" s="139" t="str">
        <f t="shared" ca="1" si="7"/>
        <v>KW11 / 47</v>
      </c>
      <c r="B68" s="136" t="str">
        <f ca="1">OFFSET(Sprachen!A421,0,'Allg. Informationen'!$B$4-1,1,1)</f>
        <v>Pumpenergie zu Marktpreisen</v>
      </c>
      <c r="C68" s="673" t="s">
        <v>24</v>
      </c>
      <c r="D68" s="644">
        <f ca="1">IFERROR(IF($D$5="Nein/Non/No","-",INDIRECT(CONCATENATE(E_prod_Eingabe!$A$2,"!")&amp;CONCATENATE(MID("CDEFGHIJKLMNOPQRSTUVWXYZ",HLOOKUP($A$2,E_prod_Eingabe!$C$5:$AS$6,2,FALSE),1),"67"))),"")</f>
        <v>0</v>
      </c>
      <c r="E68" s="366"/>
      <c r="F68" s="366"/>
      <c r="G68" s="366"/>
      <c r="H68" s="893"/>
      <c r="I68" s="894"/>
      <c r="J68" s="894"/>
      <c r="K68" s="894"/>
      <c r="L68" s="895"/>
      <c r="M68" s="812"/>
      <c r="N68" s="812"/>
      <c r="O68" s="812"/>
      <c r="P68" s="812"/>
      <c r="Q68" s="812"/>
      <c r="R68" s="812"/>
      <c r="S68" s="812"/>
      <c r="T68" s="812"/>
      <c r="U68" s="812"/>
      <c r="V68" s="541"/>
      <c r="W68" s="297"/>
      <c r="X68" s="541" t="s">
        <v>185</v>
      </c>
      <c r="Y68" s="551" t="s">
        <v>185</v>
      </c>
      <c r="AA68" s="466">
        <f t="shared" si="8"/>
        <v>47</v>
      </c>
    </row>
    <row r="69" spans="1:27" x14ac:dyDescent="0.25">
      <c r="A69" s="139" t="str">
        <f t="shared" ca="1" si="7"/>
        <v>KW11 / 48</v>
      </c>
      <c r="B69" s="136" t="str">
        <f ca="1">OFFSET(Sprachen!A422,0,'Allg. Informationen'!$B$4-1,1,1)</f>
        <v>Energieaufwand</v>
      </c>
      <c r="C69" s="673" t="s">
        <v>24</v>
      </c>
      <c r="D69" s="196"/>
      <c r="E69" s="364"/>
      <c r="F69" s="364"/>
      <c r="G69" s="364"/>
      <c r="H69" s="893"/>
      <c r="I69" s="894"/>
      <c r="J69" s="894"/>
      <c r="K69" s="894"/>
      <c r="L69" s="895"/>
      <c r="M69" s="812"/>
      <c r="N69" s="812"/>
      <c r="O69" s="812"/>
      <c r="P69" s="812"/>
      <c r="Q69" s="812"/>
      <c r="R69" s="812"/>
      <c r="S69" s="812"/>
      <c r="T69" s="812"/>
      <c r="U69" s="812"/>
      <c r="V69" s="541"/>
      <c r="W69" s="297"/>
      <c r="X69" s="541" t="s">
        <v>185</v>
      </c>
      <c r="Y69" s="551" t="s">
        <v>185</v>
      </c>
      <c r="AA69" s="466">
        <f t="shared" si="8"/>
        <v>48</v>
      </c>
    </row>
    <row r="70" spans="1:27" x14ac:dyDescent="0.25">
      <c r="A70" s="139" t="str">
        <f t="shared" ca="1" si="7"/>
        <v>KW11 / 49</v>
      </c>
      <c r="B70" s="136" t="str">
        <f ca="1">OFFSET(Sprachen!A423,0,'Allg. Informationen'!$B$4-1,1,1)</f>
        <v>Netznutzungsaufwand</v>
      </c>
      <c r="C70" s="673" t="s">
        <v>24</v>
      </c>
      <c r="D70" s="196"/>
      <c r="E70" s="364"/>
      <c r="F70" s="364"/>
      <c r="G70" s="364"/>
      <c r="H70" s="893"/>
      <c r="I70" s="894"/>
      <c r="J70" s="894"/>
      <c r="K70" s="894"/>
      <c r="L70" s="895"/>
      <c r="M70" s="812"/>
      <c r="N70" s="812"/>
      <c r="O70" s="812"/>
      <c r="P70" s="812"/>
      <c r="Q70" s="812"/>
      <c r="R70" s="812"/>
      <c r="S70" s="812"/>
      <c r="T70" s="812"/>
      <c r="U70" s="812"/>
      <c r="V70" s="541"/>
      <c r="W70" s="297"/>
      <c r="X70" s="541" t="s">
        <v>185</v>
      </c>
      <c r="Y70" s="551" t="s">
        <v>185</v>
      </c>
      <c r="AA70" s="466">
        <f t="shared" si="8"/>
        <v>49</v>
      </c>
    </row>
    <row r="71" spans="1:27" x14ac:dyDescent="0.25">
      <c r="A71" s="139" t="str">
        <f t="shared" ca="1" si="7"/>
        <v>KW11 / 50</v>
      </c>
      <c r="B71" s="136" t="str">
        <f ca="1">OFFSET(Sprachen!A424,0,'Allg. Informationen'!$B$4-1,1,1)</f>
        <v>Material und Fremdleistungen</v>
      </c>
      <c r="C71" s="673" t="s">
        <v>24</v>
      </c>
      <c r="D71" s="196"/>
      <c r="E71" s="364"/>
      <c r="F71" s="364"/>
      <c r="G71" s="364"/>
      <c r="H71" s="893"/>
      <c r="I71" s="894"/>
      <c r="J71" s="894"/>
      <c r="K71" s="894"/>
      <c r="L71" s="895"/>
      <c r="M71" s="812"/>
      <c r="N71" s="812"/>
      <c r="O71" s="812"/>
      <c r="P71" s="812"/>
      <c r="Q71" s="812"/>
      <c r="R71" s="812"/>
      <c r="S71" s="812"/>
      <c r="T71" s="812"/>
      <c r="U71" s="812"/>
      <c r="V71" s="541"/>
      <c r="W71" s="297"/>
      <c r="X71" s="541" t="s">
        <v>185</v>
      </c>
      <c r="Y71" s="551" t="s">
        <v>185</v>
      </c>
      <c r="AA71" s="466">
        <f t="shared" si="8"/>
        <v>50</v>
      </c>
    </row>
    <row r="72" spans="1:27" x14ac:dyDescent="0.25">
      <c r="A72" s="139" t="str">
        <f t="shared" ca="1" si="7"/>
        <v>KW11 / 51</v>
      </c>
      <c r="B72" s="136" t="str">
        <f ca="1">OFFSET(Sprachen!A425,0,'Allg. Informationen'!$B$4-1,1,1)</f>
        <v>Personalaufwand</v>
      </c>
      <c r="C72" s="673" t="s">
        <v>24</v>
      </c>
      <c r="D72" s="196"/>
      <c r="E72" s="367"/>
      <c r="F72" s="367"/>
      <c r="G72" s="367"/>
      <c r="H72" s="893"/>
      <c r="I72" s="894"/>
      <c r="J72" s="894"/>
      <c r="K72" s="894"/>
      <c r="L72" s="895"/>
      <c r="M72" s="812"/>
      <c r="N72" s="812"/>
      <c r="O72" s="812"/>
      <c r="P72" s="812"/>
      <c r="Q72" s="812"/>
      <c r="R72" s="812"/>
      <c r="S72" s="812"/>
      <c r="T72" s="812"/>
      <c r="U72" s="812"/>
      <c r="V72" s="541"/>
      <c r="W72" s="297"/>
      <c r="X72" s="541" t="s">
        <v>185</v>
      </c>
      <c r="Y72" s="551" t="s">
        <v>185</v>
      </c>
      <c r="AA72" s="466">
        <f t="shared" si="8"/>
        <v>51</v>
      </c>
    </row>
    <row r="73" spans="1:27" x14ac:dyDescent="0.25">
      <c r="A73" s="139" t="str">
        <f ca="1">CONCATENATE($A$2," / ",AA73)</f>
        <v>KW11 / 52</v>
      </c>
      <c r="B73" s="136" t="str">
        <f ca="1">OFFSET(Sprachen!A426,0,'Allg. Informationen'!$B$4-1,1,1)</f>
        <v>übriger Betriebsaufwand (inkl. HKN)</v>
      </c>
      <c r="C73" s="673" t="s">
        <v>24</v>
      </c>
      <c r="D73" s="196"/>
      <c r="E73" s="368"/>
      <c r="F73" s="368"/>
      <c r="G73" s="368"/>
      <c r="H73" s="896"/>
      <c r="I73" s="897"/>
      <c r="J73" s="897"/>
      <c r="K73" s="897"/>
      <c r="L73" s="898"/>
      <c r="M73" s="812"/>
      <c r="N73" s="812"/>
      <c r="O73" s="812"/>
      <c r="P73" s="812"/>
      <c r="Q73" s="812"/>
      <c r="R73" s="812"/>
      <c r="S73" s="812"/>
      <c r="T73" s="812"/>
      <c r="U73" s="812"/>
      <c r="V73" s="541"/>
      <c r="W73" s="297"/>
      <c r="X73" s="541" t="s">
        <v>185</v>
      </c>
      <c r="Y73" s="551" t="s">
        <v>185</v>
      </c>
      <c r="AA73" s="466">
        <f>AA72+1</f>
        <v>52</v>
      </c>
    </row>
    <row r="74" spans="1:27" x14ac:dyDescent="0.25">
      <c r="A74" s="139" t="str">
        <f ca="1">CONCATENATE($A$2," / ",AA74)</f>
        <v>KW11 / 54</v>
      </c>
      <c r="B74" s="136" t="str">
        <f ca="1">OFFSET(Sprachen!A427,0,'Allg. Informationen'!$B$4-1,1,1)</f>
        <v>Total Betriebskosten</v>
      </c>
      <c r="C74" s="673" t="s">
        <v>24</v>
      </c>
      <c r="D74" s="643">
        <f ca="1">SUM(D68:D73)-SUM(D63:G65)</f>
        <v>0</v>
      </c>
      <c r="E74" s="369"/>
      <c r="F74" s="369"/>
      <c r="G74" s="369"/>
      <c r="H74" s="853" t="s">
        <v>613</v>
      </c>
      <c r="I74" s="853"/>
      <c r="J74" s="853"/>
      <c r="K74" s="853"/>
      <c r="L74" s="854"/>
      <c r="M74" s="883"/>
      <c r="N74" s="883"/>
      <c r="O74" s="883"/>
      <c r="P74" s="883"/>
      <c r="Q74" s="883"/>
      <c r="R74" s="883"/>
      <c r="S74" s="883"/>
      <c r="T74" s="883"/>
      <c r="U74" s="883"/>
      <c r="V74" s="541"/>
      <c r="W74" s="297"/>
      <c r="X74" s="541" t="s">
        <v>185</v>
      </c>
      <c r="Y74" s="551" t="s">
        <v>442</v>
      </c>
      <c r="AA74" s="568">
        <f>AA73+2</f>
        <v>54</v>
      </c>
    </row>
    <row r="75" spans="1:27" ht="15.6" x14ac:dyDescent="0.3">
      <c r="A75" s="146"/>
      <c r="B75" s="147"/>
      <c r="C75" s="147"/>
      <c r="D75" s="147"/>
      <c r="E75" s="147"/>
      <c r="F75" s="147"/>
      <c r="G75" s="147"/>
      <c r="H75" s="147"/>
      <c r="I75" s="147"/>
      <c r="J75" s="147"/>
      <c r="K75" s="147"/>
      <c r="L75" s="147"/>
      <c r="M75" s="147"/>
      <c r="N75" s="147"/>
      <c r="O75" s="147"/>
      <c r="P75" s="147"/>
      <c r="Q75" s="147"/>
      <c r="R75" s="147"/>
      <c r="S75" s="147"/>
      <c r="T75" s="147"/>
      <c r="U75" s="147"/>
      <c r="V75" s="147"/>
      <c r="W75" s="561"/>
      <c r="X75" s="147"/>
      <c r="Y75" s="147"/>
    </row>
    <row r="76" spans="1:27" ht="26.4" x14ac:dyDescent="0.25">
      <c r="A76" s="164"/>
      <c r="B76" s="165" t="str">
        <f ca="1">OFFSET(Sprachen!A428,0,'Allg. Informationen'!$B$4-1,1,1)</f>
        <v>B2. Kapitalkosten</v>
      </c>
      <c r="C76" s="159"/>
      <c r="D76" s="678">
        <v>2022</v>
      </c>
      <c r="E76" s="637"/>
      <c r="F76" s="637"/>
      <c r="G76" s="637"/>
      <c r="H76" s="678">
        <v>2022</v>
      </c>
      <c r="I76" s="678">
        <v>2021</v>
      </c>
      <c r="J76" s="678">
        <v>2020</v>
      </c>
      <c r="K76" s="678">
        <v>2019</v>
      </c>
      <c r="L76" s="838" t="str">
        <f ca="1">H61</f>
        <v>Anmerkungen BFE</v>
      </c>
      <c r="M76" s="839"/>
      <c r="N76" s="839"/>
      <c r="O76" s="839"/>
      <c r="P76" s="840"/>
      <c r="Q76" s="880" t="str">
        <f ca="1">M61</f>
        <v>Bemerkungen Gesuchsteller</v>
      </c>
      <c r="R76" s="881"/>
      <c r="S76" s="881"/>
      <c r="T76" s="881"/>
      <c r="U76" s="882"/>
      <c r="V76" s="450" t="str">
        <f ca="1">V61</f>
        <v>Prüfung auf Plausibilität</v>
      </c>
      <c r="W76" s="450" t="str">
        <f t="shared" ref="W76:Y76" ca="1" si="9">W61</f>
        <v>Bemerkungen Plausibilität</v>
      </c>
      <c r="X76" s="450" t="str">
        <f t="shared" ca="1" si="9"/>
        <v>Materielle Prüfung</v>
      </c>
      <c r="Y76" s="450" t="str">
        <f t="shared" ca="1" si="9"/>
        <v>Bemerkungen Materielle Prüfung</v>
      </c>
    </row>
    <row r="77" spans="1:27" ht="39" customHeight="1" x14ac:dyDescent="0.25">
      <c r="A77" s="139" t="str">
        <f t="shared" ref="A77:A87" ca="1" si="10">CONCATENATE($A$2," / ",AA77)</f>
        <v>KW11 / 55</v>
      </c>
      <c r="B77" s="136" t="str">
        <f ca="1">OFFSET(Sprachen!A429,0,'Allg. Informationen'!$B$4-1,1,1)</f>
        <v>Abschreibungsmethodik</v>
      </c>
      <c r="C77" s="100"/>
      <c r="D77" s="569"/>
      <c r="E77" s="570"/>
      <c r="F77" s="570"/>
      <c r="G77" s="570"/>
      <c r="H77" s="197"/>
      <c r="I77" s="197"/>
      <c r="J77" s="197"/>
      <c r="K77" s="197"/>
      <c r="L77" s="701" t="str">
        <f ca="1">CONCATENATE(OFFSET(Sprachen!A496,0,'Allg. Informationen'!$B$4-1,1,1)," 5.",$A$2,".7")</f>
        <v>Für alle Kostenarten jeweils positive Werte eingeben. Die Vorzeichen werden in der Summenformel korrigiert. Negative Werte bedeuten negative Erträge respektive negative Aufwände. Bei abweichenden Angaben zum Geschäftsbericht ist das folgende Anhangsformular  auszufüllen:  5.KW11.7</v>
      </c>
      <c r="M77" s="702"/>
      <c r="N77" s="702"/>
      <c r="O77" s="702"/>
      <c r="P77" s="703"/>
      <c r="Q77" s="812"/>
      <c r="R77" s="812"/>
      <c r="S77" s="812"/>
      <c r="T77" s="812"/>
      <c r="U77" s="812"/>
      <c r="V77" s="541"/>
      <c r="W77" s="297"/>
      <c r="X77" s="541" t="s">
        <v>185</v>
      </c>
      <c r="Y77" s="162"/>
      <c r="AA77" s="466">
        <f>AA74+1</f>
        <v>55</v>
      </c>
    </row>
    <row r="78" spans="1:27" ht="22.5" customHeight="1" x14ac:dyDescent="0.25">
      <c r="A78" s="139" t="str">
        <f t="shared" ca="1" si="10"/>
        <v>KW11 / 56</v>
      </c>
      <c r="B78" s="136" t="str">
        <f ca="1">OFFSET(Sprachen!A430,0,'Allg. Informationen'!$B$4-1,1,1)</f>
        <v>Ordentliche Abschreibungen</v>
      </c>
      <c r="C78" s="100" t="s">
        <v>24</v>
      </c>
      <c r="D78" s="198"/>
      <c r="E78" s="370"/>
      <c r="F78" s="370"/>
      <c r="G78" s="370"/>
      <c r="H78" s="198"/>
      <c r="I78" s="198"/>
      <c r="J78" s="198"/>
      <c r="K78" s="198"/>
      <c r="L78" s="704"/>
      <c r="M78" s="705"/>
      <c r="N78" s="705"/>
      <c r="O78" s="705"/>
      <c r="P78" s="706"/>
      <c r="Q78" s="812"/>
      <c r="R78" s="812"/>
      <c r="S78" s="812"/>
      <c r="T78" s="812"/>
      <c r="U78" s="812"/>
      <c r="V78" s="541"/>
      <c r="W78" s="297"/>
      <c r="X78" s="541" t="s">
        <v>185</v>
      </c>
      <c r="Y78" s="162"/>
      <c r="AA78" s="466">
        <f>AA77+1</f>
        <v>56</v>
      </c>
    </row>
    <row r="79" spans="1:27" ht="22.5" customHeight="1" x14ac:dyDescent="0.25">
      <c r="A79" s="139" t="str">
        <f t="shared" ca="1" si="10"/>
        <v>KW11 / 57</v>
      </c>
      <c r="B79" s="136" t="str">
        <f ca="1">OFFSET(Sprachen!A431,0,'Allg. Informationen'!$B$4-1,1,1)</f>
        <v>Ausserordentliche Abschreibungen</v>
      </c>
      <c r="C79" s="100" t="s">
        <v>24</v>
      </c>
      <c r="D79" s="196"/>
      <c r="E79" s="364"/>
      <c r="F79" s="364"/>
      <c r="G79" s="364"/>
      <c r="H79" s="199"/>
      <c r="I79" s="199"/>
      <c r="J79" s="199"/>
      <c r="K79" s="199"/>
      <c r="L79" s="704"/>
      <c r="M79" s="705"/>
      <c r="N79" s="705"/>
      <c r="O79" s="705"/>
      <c r="P79" s="706"/>
      <c r="Q79" s="812"/>
      <c r="R79" s="812"/>
      <c r="S79" s="812"/>
      <c r="T79" s="812"/>
      <c r="U79" s="812"/>
      <c r="V79" s="541"/>
      <c r="W79" s="297"/>
      <c r="X79" s="541" t="s">
        <v>185</v>
      </c>
      <c r="Y79" s="162"/>
      <c r="AA79" s="466">
        <f t="shared" ref="AA79:AA87" si="11">AA78+1</f>
        <v>57</v>
      </c>
    </row>
    <row r="80" spans="1:27" ht="26.4" x14ac:dyDescent="0.25">
      <c r="A80" s="139" t="str">
        <f t="shared" ca="1" si="10"/>
        <v>KW11 / 58</v>
      </c>
      <c r="B80" s="136" t="str">
        <f ca="1">OFFSET(Sprachen!A432,0,'Allg. Informationen'!$B$4-1,1,1)</f>
        <v>Anlagenrestwert per 30.09.2023 oder 31.12.2023</v>
      </c>
      <c r="C80" s="100" t="s">
        <v>24</v>
      </c>
      <c r="D80" s="196"/>
      <c r="E80" s="370"/>
      <c r="F80" s="370"/>
      <c r="G80" s="370"/>
      <c r="H80" s="166"/>
      <c r="I80" s="167"/>
      <c r="J80" s="571"/>
      <c r="K80" s="572"/>
      <c r="L80" s="853" t="s">
        <v>613</v>
      </c>
      <c r="M80" s="853"/>
      <c r="N80" s="853"/>
      <c r="O80" s="853"/>
      <c r="P80" s="854"/>
      <c r="Q80" s="812"/>
      <c r="R80" s="812"/>
      <c r="S80" s="812"/>
      <c r="T80" s="812"/>
      <c r="U80" s="812"/>
      <c r="V80" s="541"/>
      <c r="W80" s="297"/>
      <c r="X80" s="541" t="s">
        <v>185</v>
      </c>
      <c r="Y80" s="162"/>
      <c r="AA80" s="466">
        <f t="shared" si="11"/>
        <v>58</v>
      </c>
    </row>
    <row r="81" spans="1:27" ht="31.5" customHeight="1" x14ac:dyDescent="0.25">
      <c r="A81" s="139" t="str">
        <f t="shared" ca="1" si="10"/>
        <v>KW11 / 59</v>
      </c>
      <c r="B81" s="136" t="str">
        <f ca="1">OFFSET(Sprachen!A433,0,'Allg. Informationen'!$B$4-1,1,1)</f>
        <v>Restwert anrechenbare immaterielle Anlagen per 30.09.2023 oder 31.12.2023</v>
      </c>
      <c r="C81" s="100" t="s">
        <v>24</v>
      </c>
      <c r="D81" s="196"/>
      <c r="E81" s="370"/>
      <c r="F81" s="370"/>
      <c r="G81" s="370"/>
      <c r="H81" s="168"/>
      <c r="I81" s="169"/>
      <c r="J81" s="573"/>
      <c r="K81" s="574"/>
      <c r="L81" s="884" t="str">
        <f ca="1">OFFSET(Sprachen!A498,0,'Allg. Informationen'!$B$4-1,1,1)</f>
        <v>Restwert von Konzessionen dürfen berücksichtigt werden.</v>
      </c>
      <c r="M81" s="885"/>
      <c r="N81" s="885"/>
      <c r="O81" s="885"/>
      <c r="P81" s="885"/>
      <c r="Q81" s="812"/>
      <c r="R81" s="812"/>
      <c r="S81" s="812"/>
      <c r="T81" s="812"/>
      <c r="U81" s="812"/>
      <c r="V81" s="541"/>
      <c r="W81" s="297"/>
      <c r="X81" s="541" t="s">
        <v>185</v>
      </c>
      <c r="Y81" s="162"/>
      <c r="AA81" s="466">
        <f t="shared" si="11"/>
        <v>59</v>
      </c>
    </row>
    <row r="82" spans="1:27" ht="26.4" x14ac:dyDescent="0.25">
      <c r="A82" s="139" t="str">
        <f t="shared" ca="1" si="10"/>
        <v>KW11 / 60</v>
      </c>
      <c r="B82" s="136" t="str">
        <f ca="1">OFFSET(Sprachen!A434,0,'Allg. Informationen'!$B$4-1,1,1)</f>
        <v>Umlaufvermögen Kraftwerk</v>
      </c>
      <c r="C82" s="100" t="s">
        <v>24</v>
      </c>
      <c r="D82" s="196"/>
      <c r="E82" s="370"/>
      <c r="F82" s="370"/>
      <c r="G82" s="370"/>
      <c r="H82" s="170"/>
      <c r="I82" s="171"/>
      <c r="J82" s="575"/>
      <c r="K82" s="576"/>
      <c r="L82" s="855"/>
      <c r="M82" s="855"/>
      <c r="N82" s="855"/>
      <c r="O82" s="855"/>
      <c r="P82" s="856"/>
      <c r="Q82" s="812"/>
      <c r="R82" s="812"/>
      <c r="S82" s="812"/>
      <c r="T82" s="812"/>
      <c r="U82" s="812"/>
      <c r="V82" s="541"/>
      <c r="W82" s="297"/>
      <c r="X82" s="541" t="s">
        <v>185</v>
      </c>
      <c r="Y82" s="162"/>
      <c r="AA82" s="466">
        <f t="shared" si="11"/>
        <v>60</v>
      </c>
    </row>
    <row r="83" spans="1:27" ht="33" customHeight="1" x14ac:dyDescent="0.25">
      <c r="A83" s="139" t="str">
        <f t="shared" ca="1" si="10"/>
        <v>KW11 / 61</v>
      </c>
      <c r="B83" s="136" t="str">
        <f ca="1">OFFSET(Sprachen!A435,0,'Allg. Informationen'!$B$4-1,1,1)</f>
        <v>Kurzfristige Verbindlichkeiten Kraftwerk</v>
      </c>
      <c r="C83" s="100" t="s">
        <v>24</v>
      </c>
      <c r="D83" s="196"/>
      <c r="E83" s="370"/>
      <c r="F83" s="370"/>
      <c r="G83" s="370"/>
      <c r="H83" s="707" t="str">
        <f ca="1">OFFSET(Sprachen!A499,0,'Allg. Informationen'!$B$4-1,1,1)</f>
        <v>Anzugeben sind kurzfristige, nicht verzinsliche Darlehen. Kurzfristige verzinsliche Kapitalien (darunter auch langfrisitge Darlehen mit Fälligkeit unter 1 Jahr) müssen nicht angegeben werden. Siehe Richtlinie Punkt 3.2.2.</v>
      </c>
      <c r="I83" s="708"/>
      <c r="J83" s="708"/>
      <c r="K83" s="708"/>
      <c r="L83" s="708"/>
      <c r="M83" s="708"/>
      <c r="N83" s="708"/>
      <c r="O83" s="708"/>
      <c r="P83" s="709"/>
      <c r="Q83" s="812"/>
      <c r="R83" s="812"/>
      <c r="S83" s="812"/>
      <c r="T83" s="812"/>
      <c r="U83" s="812"/>
      <c r="V83" s="541"/>
      <c r="W83" s="297"/>
      <c r="X83" s="541" t="s">
        <v>185</v>
      </c>
      <c r="Y83" s="162"/>
      <c r="AA83" s="466">
        <f t="shared" si="11"/>
        <v>61</v>
      </c>
    </row>
    <row r="84" spans="1:27" ht="32.25" customHeight="1" x14ac:dyDescent="0.25">
      <c r="A84" s="139" t="str">
        <f t="shared" ca="1" si="10"/>
        <v>KW11 / 62</v>
      </c>
      <c r="B84" s="136" t="str">
        <f ca="1">OFFSET(Sprachen!A436,0,'Allg. Informationen'!$B$4-1,1,1)</f>
        <v>Nettoumlaufvermögen Kraftwerk</v>
      </c>
      <c r="C84" s="100" t="s">
        <v>24</v>
      </c>
      <c r="D84" s="642">
        <f>D82-D83</f>
        <v>0</v>
      </c>
      <c r="E84" s="360"/>
      <c r="F84" s="360"/>
      <c r="G84" s="360"/>
      <c r="H84" s="857" t="str">
        <f ca="1">OFFSET(Sprachen!A500,0,'Allg. Informationen'!$B$4-1,1,1)</f>
        <v>Gemäss der Richtlinie Punkt 3.2.2. ist das Nettoumlaufvermögen (Umlaufvermögen minus kurzfristiges, nicht verzinsliches Fremdkapital) für den Betrieb notwendig und kann im Gesuch berücksichtigt werden.</v>
      </c>
      <c r="I84" s="857"/>
      <c r="J84" s="857"/>
      <c r="K84" s="857"/>
      <c r="L84" s="857"/>
      <c r="M84" s="857"/>
      <c r="N84" s="857"/>
      <c r="O84" s="857"/>
      <c r="P84" s="857"/>
      <c r="Q84" s="812"/>
      <c r="R84" s="812"/>
      <c r="S84" s="812"/>
      <c r="T84" s="812"/>
      <c r="U84" s="812"/>
      <c r="V84" s="548"/>
      <c r="W84" s="300"/>
      <c r="X84" s="548"/>
      <c r="Y84" s="400"/>
      <c r="AA84" s="466">
        <f t="shared" si="11"/>
        <v>62</v>
      </c>
    </row>
    <row r="85" spans="1:27" x14ac:dyDescent="0.25">
      <c r="A85" s="139" t="str">
        <f t="shared" ca="1" si="10"/>
        <v>KW11 / 63</v>
      </c>
      <c r="B85" s="136" t="str">
        <f ca="1">OFFSET(Sprachen!A437,0,'Allg. Informationen'!$B$4-1,1,1)</f>
        <v>WACC</v>
      </c>
      <c r="C85" s="100" t="s">
        <v>4</v>
      </c>
      <c r="D85" s="172">
        <v>5.11E-2</v>
      </c>
      <c r="E85" s="371"/>
      <c r="F85" s="371"/>
      <c r="G85" s="371"/>
      <c r="H85" s="813"/>
      <c r="I85" s="878"/>
      <c r="J85" s="878"/>
      <c r="K85" s="878"/>
      <c r="L85" s="878"/>
      <c r="M85" s="878"/>
      <c r="N85" s="878"/>
      <c r="O85" s="878"/>
      <c r="P85" s="814"/>
      <c r="Q85" s="812"/>
      <c r="R85" s="812"/>
      <c r="S85" s="812"/>
      <c r="T85" s="812"/>
      <c r="U85" s="812"/>
      <c r="V85" s="548"/>
      <c r="W85" s="300"/>
      <c r="X85" s="548"/>
      <c r="Y85" s="400"/>
      <c r="AA85" s="466">
        <f t="shared" si="11"/>
        <v>63</v>
      </c>
    </row>
    <row r="86" spans="1:27" x14ac:dyDescent="0.25">
      <c r="A86" s="139" t="str">
        <f t="shared" ca="1" si="10"/>
        <v>KW11 / 64</v>
      </c>
      <c r="B86" s="136" t="str">
        <f ca="1">OFFSET(Sprachen!A438,0,'Allg. Informationen'!$B$4-1,1,1)</f>
        <v>Kalkulatorische Kapitalkosten</v>
      </c>
      <c r="C86" s="100" t="s">
        <v>24</v>
      </c>
      <c r="D86" s="642">
        <f>(D80+D81+D84)*D85</f>
        <v>0</v>
      </c>
      <c r="E86" s="360"/>
      <c r="F86" s="360"/>
      <c r="G86" s="360"/>
      <c r="H86" s="813"/>
      <c r="I86" s="878"/>
      <c r="J86" s="878"/>
      <c r="K86" s="878"/>
      <c r="L86" s="878"/>
      <c r="M86" s="878"/>
      <c r="N86" s="878"/>
      <c r="O86" s="878"/>
      <c r="P86" s="814"/>
      <c r="Q86" s="812"/>
      <c r="R86" s="812"/>
      <c r="S86" s="812"/>
      <c r="T86" s="812"/>
      <c r="U86" s="812"/>
      <c r="V86" s="548"/>
      <c r="W86" s="300"/>
      <c r="X86" s="548"/>
      <c r="Y86" s="400"/>
      <c r="AA86" s="466">
        <f t="shared" si="11"/>
        <v>64</v>
      </c>
    </row>
    <row r="87" spans="1:27" x14ac:dyDescent="0.25">
      <c r="A87" s="139" t="str">
        <f t="shared" ca="1" si="10"/>
        <v>KW11 / 65</v>
      </c>
      <c r="B87" s="136" t="str">
        <f ca="1">OFFSET(Sprachen!A439,0,'Allg. Informationen'!$B$4-1,1,1)</f>
        <v>Anrechenbare Kapitalkosten total</v>
      </c>
      <c r="C87" s="100" t="s">
        <v>24</v>
      </c>
      <c r="D87" s="642">
        <f>D86+D78</f>
        <v>0</v>
      </c>
      <c r="E87" s="360"/>
      <c r="F87" s="360"/>
      <c r="G87" s="360"/>
      <c r="H87" s="813"/>
      <c r="I87" s="878"/>
      <c r="J87" s="878"/>
      <c r="K87" s="878"/>
      <c r="L87" s="878"/>
      <c r="M87" s="878"/>
      <c r="N87" s="878"/>
      <c r="O87" s="878"/>
      <c r="P87" s="814"/>
      <c r="Q87" s="812"/>
      <c r="R87" s="812"/>
      <c r="S87" s="812"/>
      <c r="T87" s="812"/>
      <c r="U87" s="812"/>
      <c r="V87" s="541"/>
      <c r="W87" s="297"/>
      <c r="X87" s="541" t="s">
        <v>185</v>
      </c>
      <c r="Y87" s="551" t="s">
        <v>442</v>
      </c>
      <c r="AA87" s="466">
        <f t="shared" si="11"/>
        <v>65</v>
      </c>
    </row>
    <row r="88" spans="1:27" ht="15.6" x14ac:dyDescent="0.3">
      <c r="A88" s="146"/>
      <c r="B88" s="147"/>
      <c r="C88" s="147"/>
      <c r="D88" s="147"/>
      <c r="E88" s="147"/>
      <c r="F88" s="147"/>
      <c r="G88" s="147"/>
      <c r="H88" s="147"/>
      <c r="I88" s="147"/>
      <c r="J88" s="147"/>
      <c r="K88" s="147"/>
      <c r="L88" s="147"/>
      <c r="M88" s="147"/>
      <c r="N88" s="147"/>
      <c r="O88" s="147"/>
      <c r="P88" s="147"/>
      <c r="Q88" s="147"/>
      <c r="R88" s="147"/>
      <c r="S88" s="147"/>
      <c r="T88" s="147"/>
      <c r="U88" s="147"/>
      <c r="V88" s="147"/>
      <c r="W88" s="561"/>
      <c r="X88" s="147"/>
      <c r="Y88" s="147"/>
    </row>
    <row r="89" spans="1:27" ht="26.4" x14ac:dyDescent="0.25">
      <c r="A89" s="139"/>
      <c r="B89" s="148" t="str">
        <f ca="1">OFFSET(Sprachen!A440,0,'Allg. Informationen'!$B$4-1,1,1)</f>
        <v>B3. Abgaben und Steuern</v>
      </c>
      <c r="C89" s="100"/>
      <c r="D89" s="577"/>
      <c r="E89" s="372"/>
      <c r="F89" s="372"/>
      <c r="G89" s="372"/>
      <c r="H89" s="836" t="str">
        <f ca="1">L76</f>
        <v>Anmerkungen BFE</v>
      </c>
      <c r="I89" s="836"/>
      <c r="J89" s="836"/>
      <c r="K89" s="836"/>
      <c r="L89" s="836"/>
      <c r="M89" s="870" t="str">
        <f ca="1">Q76</f>
        <v>Bemerkungen Gesuchsteller</v>
      </c>
      <c r="N89" s="870"/>
      <c r="O89" s="870"/>
      <c r="P89" s="870"/>
      <c r="Q89" s="870"/>
      <c r="R89" s="870"/>
      <c r="S89" s="870"/>
      <c r="T89" s="870"/>
      <c r="U89" s="870"/>
      <c r="V89" s="450" t="str">
        <f ca="1">V76</f>
        <v>Prüfung auf Plausibilität</v>
      </c>
      <c r="W89" s="450" t="str">
        <f t="shared" ref="W89:Y89" ca="1" si="12">W76</f>
        <v>Bemerkungen Plausibilität</v>
      </c>
      <c r="X89" s="450" t="str">
        <f t="shared" ca="1" si="12"/>
        <v>Materielle Prüfung</v>
      </c>
      <c r="Y89" s="450" t="str">
        <f t="shared" ca="1" si="12"/>
        <v>Bemerkungen Materielle Prüfung</v>
      </c>
    </row>
    <row r="90" spans="1:27" ht="26.4" x14ac:dyDescent="0.25">
      <c r="A90" s="139" t="str">
        <f t="shared" ref="A90:A102" ca="1" si="13">CONCATENATE($A$2," / ",AA90)</f>
        <v>KW11 / 66</v>
      </c>
      <c r="B90" s="136" t="str">
        <f ca="1">OFFSET(Sprachen!A441,0,'Allg. Informationen'!$B$4-1,1,1)</f>
        <v>Entgangener Erlös für Gratis- und Vorzugsenergie</v>
      </c>
      <c r="C90" s="100" t="s">
        <v>24</v>
      </c>
      <c r="D90" s="196"/>
      <c r="E90" s="578"/>
      <c r="F90" s="578"/>
      <c r="G90" s="578"/>
      <c r="H90" s="869"/>
      <c r="I90" s="869"/>
      <c r="J90" s="869"/>
      <c r="K90" s="869"/>
      <c r="L90" s="869"/>
      <c r="M90" s="730"/>
      <c r="N90" s="730"/>
      <c r="O90" s="730"/>
      <c r="P90" s="730"/>
      <c r="Q90" s="730"/>
      <c r="R90" s="730"/>
      <c r="S90" s="730"/>
      <c r="T90" s="730"/>
      <c r="U90" s="730"/>
      <c r="V90" s="541"/>
      <c r="W90" s="297"/>
      <c r="X90" s="541" t="s">
        <v>185</v>
      </c>
      <c r="Y90" s="152"/>
      <c r="AA90" s="466">
        <f>AA87+1</f>
        <v>66</v>
      </c>
    </row>
    <row r="91" spans="1:27" ht="26.4" x14ac:dyDescent="0.25">
      <c r="A91" s="139" t="str">
        <f t="shared" ca="1" si="13"/>
        <v>KW11 / 67</v>
      </c>
      <c r="B91" s="136" t="str">
        <f ca="1">OFFSET(Sprachen!A442,0,'Allg. Informationen'!$B$4-1,1,1)</f>
        <v>Aufwand für Konzessionsleistungen</v>
      </c>
      <c r="C91" s="100" t="s">
        <v>24</v>
      </c>
      <c r="D91" s="196"/>
      <c r="E91" s="578"/>
      <c r="F91" s="578"/>
      <c r="G91" s="578"/>
      <c r="H91" s="869" t="str">
        <f ca="1">OFFSET(Sprachen!A501,0,'Allg. Informationen'!$B$4-1,1,1)</f>
        <v>Wird angerechnet.</v>
      </c>
      <c r="I91" s="869"/>
      <c r="J91" s="869"/>
      <c r="K91" s="869"/>
      <c r="L91" s="869"/>
      <c r="M91" s="730"/>
      <c r="N91" s="730"/>
      <c r="O91" s="730"/>
      <c r="P91" s="730"/>
      <c r="Q91" s="730"/>
      <c r="R91" s="730"/>
      <c r="S91" s="730"/>
      <c r="T91" s="730"/>
      <c r="U91" s="730"/>
      <c r="V91" s="541"/>
      <c r="W91" s="297"/>
      <c r="X91" s="541" t="s">
        <v>185</v>
      </c>
      <c r="Y91" s="152"/>
      <c r="AA91" s="466">
        <f t="shared" ref="AA91:AA99" si="14">AA90+1</f>
        <v>67</v>
      </c>
    </row>
    <row r="92" spans="1:27" ht="26.4" x14ac:dyDescent="0.25">
      <c r="A92" s="139" t="str">
        <f t="shared" ca="1" si="13"/>
        <v>KW11 / 68</v>
      </c>
      <c r="B92" s="136" t="str">
        <f ca="1">OFFSET(Sprachen!A443,0,'Allg. Informationen'!$B$4-1,1,1)</f>
        <v>Gewinnsteuer auf Stufe Partnerwerk</v>
      </c>
      <c r="C92" s="100" t="s">
        <v>24</v>
      </c>
      <c r="D92" s="196"/>
      <c r="E92" s="370"/>
      <c r="F92" s="370"/>
      <c r="G92" s="370"/>
      <c r="H92" s="869" t="str">
        <f ca="1">OFFSET(Sprachen!A502,0,'Allg. Informationen'!$B$4-1,1,1)</f>
        <v>Wird nicht angerechnet. Der Vollständigkeit halber aufgeführt.</v>
      </c>
      <c r="I92" s="869"/>
      <c r="J92" s="869"/>
      <c r="K92" s="869"/>
      <c r="L92" s="869"/>
      <c r="M92" s="730"/>
      <c r="N92" s="730"/>
      <c r="O92" s="730"/>
      <c r="P92" s="730"/>
      <c r="Q92" s="730"/>
      <c r="R92" s="730"/>
      <c r="S92" s="730"/>
      <c r="T92" s="730"/>
      <c r="U92" s="730"/>
      <c r="V92" s="541"/>
      <c r="W92" s="297"/>
      <c r="X92" s="541" t="s">
        <v>185</v>
      </c>
      <c r="Y92" s="152"/>
      <c r="AA92" s="466">
        <f t="shared" si="14"/>
        <v>68</v>
      </c>
    </row>
    <row r="93" spans="1:27" ht="49.5" customHeight="1" x14ac:dyDescent="0.25">
      <c r="A93" s="139" t="str">
        <f t="shared" ca="1" si="13"/>
        <v>KW11 / 69</v>
      </c>
      <c r="B93" s="136" t="str">
        <f ca="1">OFFSET(Sprachen!A444,0,'Allg. Informationen'!$B$4-1,1,1)</f>
        <v>anrechenbare Gewinnsteuer gemäss Art. 90 EnFV</v>
      </c>
      <c r="C93" s="100" t="s">
        <v>24</v>
      </c>
      <c r="D93" s="196"/>
      <c r="E93" s="578"/>
      <c r="F93" s="578"/>
      <c r="G93" s="578"/>
      <c r="H93" s="857" t="str">
        <f ca="1">OFFSET(Sprachen!A503,0,'Allg. Informationen'!$B$4-1,1,1)</f>
        <v>Falls Gewinnsteuer angerechnet werden soll, Begründung in Anhang darlegen, wieso trotz Differenz von Gestehungskosten und Marktpreisen ein effektiver Gewinn vorliegt.</v>
      </c>
      <c r="I93" s="857"/>
      <c r="J93" s="857"/>
      <c r="K93" s="857"/>
      <c r="L93" s="857"/>
      <c r="M93" s="730"/>
      <c r="N93" s="730"/>
      <c r="O93" s="730"/>
      <c r="P93" s="730"/>
      <c r="Q93" s="730"/>
      <c r="R93" s="730"/>
      <c r="S93" s="730"/>
      <c r="T93" s="730"/>
      <c r="U93" s="730"/>
      <c r="V93" s="541"/>
      <c r="W93" s="297"/>
      <c r="X93" s="541" t="s">
        <v>185</v>
      </c>
      <c r="Y93" s="152"/>
      <c r="AA93" s="466">
        <f t="shared" si="14"/>
        <v>69</v>
      </c>
    </row>
    <row r="94" spans="1:27" x14ac:dyDescent="0.25">
      <c r="A94" s="139" t="str">
        <f t="shared" ca="1" si="13"/>
        <v>KW11 / 70</v>
      </c>
      <c r="B94" s="136" t="str">
        <f ca="1">OFFSET(Sprachen!A445,0,'Allg. Informationen'!$B$4-1,1,1)</f>
        <v>Kapitalsteuern</v>
      </c>
      <c r="C94" s="100" t="s">
        <v>24</v>
      </c>
      <c r="D94" s="198"/>
      <c r="E94" s="370"/>
      <c r="F94" s="370"/>
      <c r="G94" s="370"/>
      <c r="H94" s="869"/>
      <c r="I94" s="869"/>
      <c r="J94" s="869"/>
      <c r="K94" s="869"/>
      <c r="L94" s="869"/>
      <c r="M94" s="730"/>
      <c r="N94" s="730"/>
      <c r="O94" s="730"/>
      <c r="P94" s="730"/>
      <c r="Q94" s="730"/>
      <c r="R94" s="730"/>
      <c r="S94" s="730"/>
      <c r="T94" s="730"/>
      <c r="U94" s="730"/>
      <c r="V94" s="541"/>
      <c r="W94" s="297"/>
      <c r="X94" s="541" t="s">
        <v>185</v>
      </c>
      <c r="Y94" s="152"/>
      <c r="AA94" s="466">
        <f t="shared" si="14"/>
        <v>70</v>
      </c>
    </row>
    <row r="95" spans="1:27" x14ac:dyDescent="0.25">
      <c r="A95" s="139" t="str">
        <f t="shared" ca="1" si="13"/>
        <v>KW11 / 71</v>
      </c>
      <c r="B95" s="136" t="str">
        <f ca="1">OFFSET(Sprachen!A446,0,'Allg. Informationen'!$B$4-1,1,1)</f>
        <v>weitere anrechenbare Steuern</v>
      </c>
      <c r="C95" s="100" t="s">
        <v>24</v>
      </c>
      <c r="D95" s="196"/>
      <c r="E95" s="578"/>
      <c r="F95" s="578"/>
      <c r="G95" s="578"/>
      <c r="H95" s="874" t="str">
        <f ca="1">OFFSET(Sprachen!A504,0,'Allg. Informationen'!$B$4-1,1,1)</f>
        <v>Liegenschaftssteuer. Sonstige Steuern.</v>
      </c>
      <c r="I95" s="874"/>
      <c r="J95" s="874"/>
      <c r="K95" s="874"/>
      <c r="L95" s="874"/>
      <c r="M95" s="730"/>
      <c r="N95" s="730"/>
      <c r="O95" s="730"/>
      <c r="P95" s="730"/>
      <c r="Q95" s="730"/>
      <c r="R95" s="730"/>
      <c r="S95" s="730"/>
      <c r="T95" s="730"/>
      <c r="U95" s="730"/>
      <c r="V95" s="541"/>
      <c r="W95" s="297"/>
      <c r="X95" s="541" t="s">
        <v>185</v>
      </c>
      <c r="Y95" s="152"/>
      <c r="AA95" s="466">
        <f t="shared" si="14"/>
        <v>71</v>
      </c>
    </row>
    <row r="96" spans="1:27" ht="26.4" x14ac:dyDescent="0.25">
      <c r="A96" s="139" t="str">
        <f t="shared" ca="1" si="13"/>
        <v>KW11 / 72</v>
      </c>
      <c r="B96" s="136" t="str">
        <f ca="1">OFFSET(Sprachen!A447,0,'Allg. Informationen'!$B$4-1,1,1)</f>
        <v>Wasserzinsen (inkl. Wasserwerksteuern und andere äquivalente Abgaben)</v>
      </c>
      <c r="C96" s="100" t="s">
        <v>24</v>
      </c>
      <c r="D96" s="196"/>
      <c r="E96" s="370"/>
      <c r="F96" s="370"/>
      <c r="G96" s="370"/>
      <c r="H96" s="869"/>
      <c r="I96" s="869"/>
      <c r="J96" s="869"/>
      <c r="K96" s="869"/>
      <c r="L96" s="869"/>
      <c r="M96" s="730"/>
      <c r="N96" s="730"/>
      <c r="O96" s="730"/>
      <c r="P96" s="730"/>
      <c r="Q96" s="730"/>
      <c r="R96" s="730"/>
      <c r="S96" s="730"/>
      <c r="T96" s="730"/>
      <c r="U96" s="730"/>
      <c r="V96" s="541"/>
      <c r="W96" s="297"/>
      <c r="X96" s="541" t="s">
        <v>185</v>
      </c>
      <c r="Y96" s="152"/>
      <c r="AA96" s="466">
        <f t="shared" si="14"/>
        <v>72</v>
      </c>
    </row>
    <row r="97" spans="1:27" x14ac:dyDescent="0.25">
      <c r="A97" s="139" t="str">
        <f t="shared" ca="1" si="13"/>
        <v>KW11 / 73</v>
      </c>
      <c r="B97" s="136" t="str">
        <f ca="1">OFFSET(Sprachen!A448,0,'Allg. Informationen'!$B$4-1,1,1)</f>
        <v>Abgaben und Steuern Total</v>
      </c>
      <c r="C97" s="100" t="s">
        <v>24</v>
      </c>
      <c r="D97" s="641">
        <f>D90+D91+D93+D94+D95+D96</f>
        <v>0</v>
      </c>
      <c r="E97" s="373"/>
      <c r="F97" s="373"/>
      <c r="G97" s="373"/>
      <c r="H97" s="906"/>
      <c r="I97" s="906"/>
      <c r="J97" s="906"/>
      <c r="K97" s="906"/>
      <c r="L97" s="906"/>
      <c r="M97" s="730"/>
      <c r="N97" s="730"/>
      <c r="O97" s="730"/>
      <c r="P97" s="730"/>
      <c r="Q97" s="730"/>
      <c r="R97" s="730"/>
      <c r="S97" s="730"/>
      <c r="T97" s="730"/>
      <c r="U97" s="730"/>
      <c r="V97" s="579"/>
      <c r="W97" s="580"/>
      <c r="X97" s="579"/>
      <c r="Y97" s="579"/>
      <c r="AA97" s="466">
        <f t="shared" si="14"/>
        <v>73</v>
      </c>
    </row>
    <row r="98" spans="1:27" x14ac:dyDescent="0.25">
      <c r="A98" s="139" t="str">
        <f t="shared" ca="1" si="13"/>
        <v>KW11 / 74</v>
      </c>
      <c r="B98" s="136" t="str">
        <f ca="1">OFFSET(Sprachen!A449,0,'Allg. Informationen'!$B$4-1,1,1)</f>
        <v>Jahresgewinn</v>
      </c>
      <c r="C98" s="100" t="s">
        <v>24</v>
      </c>
      <c r="D98" s="196"/>
      <c r="E98" s="581"/>
      <c r="F98" s="581"/>
      <c r="G98" s="581"/>
      <c r="H98" s="874" t="str">
        <f ca="1">OFFSET(Sprachen!A505,0,'Allg. Informationen'!$B$4-1,1,1)</f>
        <v>Wird nicht angerechnet. Der Vollständigkeit halber aufgeführt.</v>
      </c>
      <c r="I98" s="874"/>
      <c r="J98" s="874"/>
      <c r="K98" s="874"/>
      <c r="L98" s="874"/>
      <c r="M98" s="730"/>
      <c r="N98" s="730"/>
      <c r="O98" s="730"/>
      <c r="P98" s="730"/>
      <c r="Q98" s="730"/>
      <c r="R98" s="730"/>
      <c r="S98" s="730"/>
      <c r="T98" s="730"/>
      <c r="U98" s="730"/>
      <c r="V98" s="541"/>
      <c r="W98" s="297"/>
      <c r="X98" s="541" t="s">
        <v>185</v>
      </c>
      <c r="Y98" s="152"/>
      <c r="AA98" s="466">
        <f t="shared" si="14"/>
        <v>74</v>
      </c>
    </row>
    <row r="99" spans="1:27" x14ac:dyDescent="0.25">
      <c r="A99" s="139" t="str">
        <f t="shared" ca="1" si="13"/>
        <v>KW11 / 75</v>
      </c>
      <c r="B99" s="136" t="str">
        <f ca="1">OFFSET(Sprachen!A450,0,'Allg. Informationen'!$B$4-1,1,1)</f>
        <v>Anrechenbare Gestehungskosten total</v>
      </c>
      <c r="C99" s="100" t="s">
        <v>24</v>
      </c>
      <c r="D99" s="639">
        <f ca="1">D74+D87+D97</f>
        <v>0</v>
      </c>
      <c r="E99" s="374"/>
      <c r="F99" s="374"/>
      <c r="G99" s="374"/>
      <c r="H99" s="869"/>
      <c r="I99" s="869"/>
      <c r="J99" s="869"/>
      <c r="K99" s="869"/>
      <c r="L99" s="869"/>
      <c r="M99" s="730"/>
      <c r="N99" s="730"/>
      <c r="O99" s="730"/>
      <c r="P99" s="730"/>
      <c r="Q99" s="730"/>
      <c r="R99" s="730"/>
      <c r="S99" s="730"/>
      <c r="T99" s="730"/>
      <c r="U99" s="730"/>
      <c r="V99" s="579"/>
      <c r="W99" s="580"/>
      <c r="X99" s="579"/>
      <c r="Y99" s="579"/>
      <c r="AA99" s="466">
        <f t="shared" si="14"/>
        <v>75</v>
      </c>
    </row>
    <row r="100" spans="1:27" x14ac:dyDescent="0.25">
      <c r="A100" s="139" t="str">
        <f t="shared" ca="1" si="13"/>
        <v>KW11 / 76</v>
      </c>
      <c r="B100" s="136" t="str">
        <f ca="1">OFFSET(Sprachen!A451,0,'Allg. Informationen'!$B$4-1,1,1)</f>
        <v>Spezifische Gestehungskosten total</v>
      </c>
      <c r="C100" s="156" t="s">
        <v>39</v>
      </c>
      <c r="D100" s="640">
        <f ca="1">IFERROR(D99*100/(D36*1000000),0)</f>
        <v>0</v>
      </c>
      <c r="E100" s="375"/>
      <c r="F100" s="375"/>
      <c r="G100" s="375"/>
      <c r="H100" s="869"/>
      <c r="I100" s="869"/>
      <c r="J100" s="869"/>
      <c r="K100" s="869"/>
      <c r="L100" s="869"/>
      <c r="M100" s="730"/>
      <c r="N100" s="730"/>
      <c r="O100" s="730"/>
      <c r="P100" s="730"/>
      <c r="Q100" s="730"/>
      <c r="R100" s="730"/>
      <c r="S100" s="730"/>
      <c r="T100" s="730"/>
      <c r="U100" s="730"/>
      <c r="V100" s="541"/>
      <c r="W100" s="297"/>
      <c r="X100" s="541" t="s">
        <v>185</v>
      </c>
      <c r="Y100" s="551" t="s">
        <v>442</v>
      </c>
      <c r="AA100" s="466">
        <f>AA99+1</f>
        <v>76</v>
      </c>
    </row>
    <row r="101" spans="1:27" ht="15.75" hidden="1" customHeight="1" x14ac:dyDescent="0.25">
      <c r="A101" s="139" t="str">
        <f t="shared" ca="1" si="13"/>
        <v>KW11 / 76-G</v>
      </c>
      <c r="B101" s="136" t="str">
        <f ca="1">OFFSET(Sprachen!A452,0,'Allg. Informationen'!$B$4-1,1,1)</f>
        <v>Spezifische Gestehungskosten total</v>
      </c>
      <c r="C101" s="156" t="s">
        <v>39</v>
      </c>
      <c r="D101" s="435"/>
      <c r="E101" s="434"/>
      <c r="F101" s="434"/>
      <c r="G101" s="434"/>
      <c r="H101" s="869"/>
      <c r="I101" s="869"/>
      <c r="J101" s="869"/>
      <c r="K101" s="869"/>
      <c r="L101" s="869"/>
      <c r="M101" s="730"/>
      <c r="N101" s="730"/>
      <c r="O101" s="730"/>
      <c r="P101" s="730"/>
      <c r="Q101" s="730"/>
      <c r="R101" s="730"/>
      <c r="S101" s="730"/>
      <c r="T101" s="730"/>
      <c r="U101" s="730"/>
      <c r="V101" s="541"/>
      <c r="W101" s="582"/>
      <c r="X101" s="541"/>
      <c r="Y101" s="551"/>
      <c r="AA101" s="424" t="s">
        <v>545</v>
      </c>
    </row>
    <row r="102" spans="1:27" x14ac:dyDescent="0.25">
      <c r="A102" s="139" t="str">
        <f t="shared" ca="1" si="13"/>
        <v>KW11 / 77</v>
      </c>
      <c r="B102" s="136" t="str">
        <f ca="1">OFFSET(Sprachen!A453,0,'Allg. Informationen'!$B$4-1,1,1)</f>
        <v>Gestehungskosten Anteil Gesuchsteller</v>
      </c>
      <c r="C102" s="156" t="s">
        <v>24</v>
      </c>
      <c r="D102" s="174">
        <f ca="1">D99*D40</f>
        <v>0</v>
      </c>
      <c r="E102" s="376"/>
      <c r="F102" s="376"/>
      <c r="G102" s="376"/>
      <c r="H102" s="869"/>
      <c r="I102" s="869"/>
      <c r="J102" s="869"/>
      <c r="K102" s="869"/>
      <c r="L102" s="869"/>
      <c r="M102" s="730"/>
      <c r="N102" s="730"/>
      <c r="O102" s="730"/>
      <c r="P102" s="730"/>
      <c r="Q102" s="730"/>
      <c r="R102" s="730"/>
      <c r="S102" s="730"/>
      <c r="T102" s="730"/>
      <c r="U102" s="730"/>
      <c r="V102" s="548"/>
      <c r="W102" s="300"/>
      <c r="X102" s="548"/>
      <c r="Y102" s="548"/>
      <c r="AA102" s="466">
        <f>AA100+1</f>
        <v>77</v>
      </c>
    </row>
    <row r="103" spans="1:27" x14ac:dyDescent="0.25">
      <c r="A103" s="679"/>
      <c r="B103" s="583"/>
      <c r="C103" s="433"/>
      <c r="D103" s="466"/>
      <c r="E103" s="466"/>
      <c r="F103" s="466"/>
      <c r="G103" s="466"/>
      <c r="H103" s="466"/>
      <c r="I103" s="466"/>
    </row>
    <row r="104" spans="1:27" ht="15.6" x14ac:dyDescent="0.3">
      <c r="A104" s="181"/>
      <c r="B104" s="182"/>
      <c r="C104" s="182"/>
      <c r="D104" s="183"/>
      <c r="E104" s="175"/>
      <c r="F104" s="175"/>
      <c r="G104" s="175"/>
      <c r="H104" s="584"/>
      <c r="I104" s="584"/>
      <c r="J104" s="584"/>
      <c r="K104" s="584"/>
      <c r="L104" s="584"/>
      <c r="M104" s="584"/>
      <c r="N104" s="584"/>
      <c r="O104" s="584"/>
      <c r="P104" s="584"/>
      <c r="Q104" s="584"/>
      <c r="R104" s="584"/>
    </row>
    <row r="105" spans="1:27" ht="17.399999999999999" x14ac:dyDescent="0.25">
      <c r="A105" s="176" t="str">
        <f ca="1">OFFSET(Sprachen!A454,0,'Allg. Informationen'!$B$4-1,1,1)</f>
        <v>C. Angaben zu Erlösen</v>
      </c>
      <c r="B105" s="176"/>
      <c r="C105" s="100"/>
      <c r="D105" s="100"/>
      <c r="E105" s="356"/>
      <c r="F105" s="356"/>
      <c r="G105" s="356"/>
      <c r="H105" s="177"/>
      <c r="I105" s="177"/>
      <c r="J105" s="585"/>
      <c r="K105" s="584"/>
      <c r="L105" s="584"/>
      <c r="M105" s="586"/>
      <c r="N105" s="584"/>
      <c r="O105" s="584"/>
      <c r="P105" s="584"/>
      <c r="Q105" s="584"/>
      <c r="R105" s="584"/>
    </row>
    <row r="106" spans="1:27" x14ac:dyDescent="0.25">
      <c r="A106" s="139" t="str">
        <f ca="1">CONCATENATE($A$2," / ",AA106)</f>
        <v>KW11 / 78</v>
      </c>
      <c r="B106" s="100" t="str">
        <f ca="1">OFFSET(Sprachen!A467,0,'Allg. Informationen'!$B$4-1,1,1)</f>
        <v>Referenzmarkterlös  [CHF]</v>
      </c>
      <c r="C106" s="100" t="s">
        <v>24</v>
      </c>
      <c r="D106" s="389">
        <f ca="1">D124</f>
        <v>0</v>
      </c>
      <c r="E106" s="381"/>
      <c r="F106" s="381"/>
      <c r="G106" s="381"/>
      <c r="H106" s="13"/>
      <c r="M106" s="587"/>
      <c r="AA106" s="466">
        <f>AA102+1</f>
        <v>78</v>
      </c>
    </row>
    <row r="107" spans="1:27" x14ac:dyDescent="0.25">
      <c r="A107" s="139" t="str">
        <f ca="1">CONCATENATE($A$2," / ",AA107)</f>
        <v>KW11 / 79</v>
      </c>
      <c r="B107" s="100" t="str">
        <f ca="1">OFFSET(Sprachen!A456,0,'Allg. Informationen'!$B$4-1,1,1)</f>
        <v>Spezifischer Referenzmarkterlös</v>
      </c>
      <c r="C107" s="100" t="s">
        <v>39</v>
      </c>
      <c r="D107" s="390">
        <f ca="1">IFERROR(D124*100/(D36*10^6),0)</f>
        <v>0</v>
      </c>
      <c r="E107" s="382"/>
      <c r="F107" s="382"/>
      <c r="G107" s="382"/>
      <c r="AA107" s="466">
        <f>AA106+1</f>
        <v>79</v>
      </c>
    </row>
    <row r="108" spans="1:27" hidden="1" x14ac:dyDescent="0.25">
      <c r="A108" s="139" t="str">
        <f ca="1">CONCATENATE($A$2," / ",AA108)</f>
        <v>KW11 / 79-G</v>
      </c>
      <c r="B108" s="100" t="str">
        <f ca="1">OFFSET(Sprachen!A457,0,'Allg. Informationen'!$B$4-1,1,1)</f>
        <v>Spezifischer Referenzmarkterlös</v>
      </c>
      <c r="C108" s="100" t="s">
        <v>39</v>
      </c>
      <c r="D108" s="425"/>
      <c r="E108" s="382"/>
      <c r="F108" s="382"/>
      <c r="G108" s="382"/>
      <c r="AA108" s="424" t="s">
        <v>539</v>
      </c>
    </row>
    <row r="109" spans="1:27" x14ac:dyDescent="0.25">
      <c r="A109" s="139" t="str">
        <f ca="1">CONCATENATE($A$2," / ",AA109)</f>
        <v>KW11 / 80</v>
      </c>
      <c r="B109" s="100" t="str">
        <f ca="1">OFFSET(Sprachen!A458,0,'Allg. Informationen'!$B$4-1,1,1)</f>
        <v>Erlös Anteil Gesuchsteller</v>
      </c>
      <c r="C109" s="156" t="s">
        <v>24</v>
      </c>
      <c r="D109" s="389">
        <f ca="1">D106*D40</f>
        <v>0</v>
      </c>
      <c r="E109" s="382"/>
      <c r="F109" s="382"/>
      <c r="G109" s="382"/>
      <c r="AA109" s="466">
        <v>80</v>
      </c>
    </row>
    <row r="110" spans="1:27" ht="15.6" x14ac:dyDescent="0.3">
      <c r="A110" s="181"/>
      <c r="B110" s="182"/>
      <c r="C110" s="182"/>
      <c r="D110" s="183"/>
      <c r="E110" s="178"/>
      <c r="F110" s="178"/>
      <c r="G110" s="178"/>
      <c r="H110" s="179"/>
      <c r="I110" s="131"/>
      <c r="J110" s="131"/>
      <c r="K110" s="131"/>
      <c r="L110" s="131"/>
      <c r="M110" s="131"/>
      <c r="N110" s="131"/>
      <c r="O110" s="131"/>
      <c r="P110" s="131"/>
      <c r="Q110" s="131"/>
    </row>
    <row r="111" spans="1:27" ht="17.399999999999999" x14ac:dyDescent="0.25">
      <c r="A111" s="665" t="str">
        <f ca="1">OFFSET(Sprachen!A459,0,'Allg. Informationen'!$B$4-1,1,1)</f>
        <v>D. Angaben zu den ungedeckten Gestehungskosten</v>
      </c>
      <c r="C111" s="159"/>
      <c r="D111" s="666"/>
      <c r="E111" s="356"/>
      <c r="F111" s="356"/>
      <c r="G111" s="356"/>
    </row>
    <row r="112" spans="1:27" x14ac:dyDescent="0.25">
      <c r="A112" s="139" t="str">
        <f ca="1">CONCATENATE($A$2," / ",AA112)</f>
        <v>KW11 / 81</v>
      </c>
      <c r="B112" s="100" t="str">
        <f ca="1">OFFSET(Sprachen!A460,0,'Allg. Informationen'!$B$4-1,1,1)</f>
        <v>ungedeckte Gestehungskosten</v>
      </c>
      <c r="C112" s="100" t="s">
        <v>24</v>
      </c>
      <c r="D112" s="174">
        <f ca="1">D99-D106</f>
        <v>0</v>
      </c>
      <c r="E112" s="383"/>
      <c r="F112" s="383"/>
      <c r="G112" s="383"/>
      <c r="AA112" s="466">
        <f>AA109+1</f>
        <v>81</v>
      </c>
    </row>
    <row r="113" spans="1:27" x14ac:dyDescent="0.25">
      <c r="A113" s="139" t="str">
        <f ca="1">CONCATENATE($A$2," / ",AA113)</f>
        <v>KW11 / 82</v>
      </c>
      <c r="B113" s="100" t="str">
        <f ca="1">OFFSET(Sprachen!A461,0,'Allg. Informationen'!$B$4-1,1,1)</f>
        <v>Spezifische ungedeckte Gestehungskosten</v>
      </c>
      <c r="C113" s="100" t="s">
        <v>39</v>
      </c>
      <c r="D113" s="390">
        <f ca="1">D100-D107</f>
        <v>0</v>
      </c>
      <c r="E113" s="375"/>
      <c r="F113" s="375"/>
      <c r="G113" s="375"/>
      <c r="I113" s="180"/>
      <c r="AA113" s="466">
        <f>AA112+1</f>
        <v>82</v>
      </c>
    </row>
    <row r="114" spans="1:27" x14ac:dyDescent="0.25">
      <c r="A114" s="139" t="str">
        <f ca="1">CONCATENATE($A$2," / ",AA114)</f>
        <v>KW11 / 83</v>
      </c>
      <c r="B114" s="100" t="str">
        <f ca="1">OFFSET(Sprachen!A462,0,'Allg. Informationen'!$B$4-1,1,1)</f>
        <v>Spez. ungedeckte Gestehungskosten gekürzt</v>
      </c>
      <c r="C114" s="100" t="s">
        <v>39</v>
      </c>
      <c r="D114" s="390">
        <f ca="1">MIN(1,D113)</f>
        <v>0</v>
      </c>
      <c r="E114" s="375"/>
      <c r="F114" s="375"/>
      <c r="G114" s="375"/>
      <c r="I114" s="180"/>
      <c r="Q114" s="584"/>
      <c r="AA114" s="466">
        <f>AA113+1</f>
        <v>83</v>
      </c>
    </row>
    <row r="115" spans="1:27" ht="28.5" customHeight="1" x14ac:dyDescent="0.3">
      <c r="A115" s="139" t="str">
        <f ca="1">CONCATENATE($A$2," / ",AA115)</f>
        <v>KW11 / 84</v>
      </c>
      <c r="B115" s="136" t="str">
        <f ca="1">OFFSET(Sprachen!A463,0,'Allg. Informationen'!$B$4-1,1,1)</f>
        <v>ungedeckte Gestehungskosten Anteil Gesuchsteller</v>
      </c>
      <c r="C115" s="100" t="s">
        <v>24</v>
      </c>
      <c r="D115" s="173">
        <f ca="1">D102-D109</f>
        <v>0</v>
      </c>
      <c r="E115" s="374"/>
      <c r="F115" s="374"/>
      <c r="G115" s="374"/>
      <c r="H115" s="131"/>
      <c r="I115" s="131"/>
      <c r="J115" s="131"/>
      <c r="K115" s="131"/>
      <c r="L115" s="131"/>
      <c r="M115" s="131"/>
      <c r="N115" s="131"/>
      <c r="O115" s="131"/>
      <c r="P115" s="131"/>
      <c r="Q115" s="588"/>
      <c r="R115" s="131"/>
      <c r="S115" s="131"/>
      <c r="AA115" s="466">
        <f>AA114+1</f>
        <v>84</v>
      </c>
    </row>
    <row r="116" spans="1:27" ht="15.6" x14ac:dyDescent="0.3">
      <c r="A116" s="181"/>
      <c r="B116" s="182"/>
      <c r="C116" s="182"/>
      <c r="D116" s="182"/>
      <c r="E116" s="178"/>
      <c r="F116" s="178"/>
      <c r="G116" s="178"/>
      <c r="H116" s="182"/>
      <c r="I116" s="182"/>
      <c r="J116" s="182"/>
      <c r="K116" s="182"/>
      <c r="L116" s="182"/>
      <c r="M116" s="182"/>
      <c r="N116" s="182"/>
      <c r="O116" s="182"/>
      <c r="P116" s="182"/>
      <c r="Q116" s="183"/>
      <c r="R116" s="131"/>
      <c r="S116" s="131"/>
    </row>
    <row r="117" spans="1:27" ht="17.399999999999999" x14ac:dyDescent="0.3">
      <c r="A117" s="184" t="str">
        <f ca="1">OFFSET(Sprachen!A464,0,'Allg. Informationen'!$B$4-1,1,1)</f>
        <v>E. Referenzmarkterlös</v>
      </c>
      <c r="C117" s="589"/>
      <c r="D117" s="589"/>
      <c r="E117" s="590"/>
      <c r="F117" s="590"/>
      <c r="G117" s="590"/>
      <c r="H117" s="907" t="str">
        <f ca="1">H89</f>
        <v>Anmerkungen BFE</v>
      </c>
      <c r="I117" s="879"/>
      <c r="J117" s="879"/>
      <c r="K117" s="879"/>
      <c r="L117" s="879"/>
      <c r="M117" s="879" t="str">
        <f ca="1">M89</f>
        <v>Bemerkungen Gesuchsteller</v>
      </c>
      <c r="N117" s="879"/>
      <c r="O117" s="879"/>
      <c r="P117" s="879"/>
      <c r="Q117" s="879"/>
      <c r="R117" s="131"/>
      <c r="S117" s="163"/>
    </row>
    <row r="118" spans="1:27" ht="15.6" x14ac:dyDescent="0.3">
      <c r="A118" s="139" t="str">
        <f t="shared" ref="A118:A124" ca="1" si="15">CONCATENATE($A$2," / ",AA118)</f>
        <v>KW11 / 85</v>
      </c>
      <c r="B118" s="591" t="str">
        <f ca="1">OFFSET(Sprachen!A465,0,'Allg. Informationen'!$B$4-1,1,1)</f>
        <v xml:space="preserve">Strompreise bei EEX herungergeladen am: </v>
      </c>
      <c r="C118" s="185">
        <v>44615</v>
      </c>
      <c r="D118" s="378">
        <v>0.45833333333333331</v>
      </c>
      <c r="E118" s="384"/>
      <c r="F118" s="384"/>
      <c r="G118" s="384"/>
      <c r="H118" s="856"/>
      <c r="I118" s="869"/>
      <c r="J118" s="869"/>
      <c r="K118" s="869"/>
      <c r="L118" s="869"/>
      <c r="M118" s="871"/>
      <c r="N118" s="872"/>
      <c r="O118" s="872"/>
      <c r="P118" s="872"/>
      <c r="Q118" s="873"/>
      <c r="R118" s="131"/>
      <c r="S118" s="131"/>
      <c r="AA118" s="466">
        <f>AA115+1</f>
        <v>85</v>
      </c>
    </row>
    <row r="119" spans="1:27" ht="15.6" x14ac:dyDescent="0.3">
      <c r="A119" s="139" t="str">
        <f t="shared" ca="1" si="15"/>
        <v>KW11 / 86</v>
      </c>
      <c r="B119" s="186" t="str">
        <f ca="1">OFFSET(Sprachen!A466,0,'Allg. Informationen'!$B$4-1,1,1)</f>
        <v>Jahr</v>
      </c>
      <c r="C119" s="904">
        <f ca="1">IFERROR(IF($D$5="Nein/Non/No","-",INDIRECT(CONCATENATE(E_prod_Eingabe!A2,"!")&amp;CONCATENATE(MID("CDEFGHIJKLMNOPQRSTUVWXYZ",HLOOKUP($A$2,E_prod_Eingabe!$C$5:$AS$6,2,FALSE),1),"8"))),"")</f>
        <v>0</v>
      </c>
      <c r="D119" s="905"/>
      <c r="E119" s="385"/>
      <c r="F119" s="385"/>
      <c r="G119" s="385"/>
      <c r="H119" s="856"/>
      <c r="I119" s="869"/>
      <c r="J119" s="869"/>
      <c r="K119" s="869"/>
      <c r="L119" s="869"/>
      <c r="M119" s="871"/>
      <c r="N119" s="872"/>
      <c r="O119" s="872"/>
      <c r="P119" s="872"/>
      <c r="Q119" s="873"/>
      <c r="R119" s="131"/>
      <c r="S119" s="131"/>
      <c r="AA119" s="466">
        <f t="shared" ref="AA119:AA124" si="16">AA118+1</f>
        <v>86</v>
      </c>
    </row>
    <row r="120" spans="1:27" ht="15.6" x14ac:dyDescent="0.3">
      <c r="A120" s="139" t="str">
        <f t="shared" ca="1" si="15"/>
        <v>KW11 / 87</v>
      </c>
      <c r="B120" s="187" t="str">
        <f ca="1">OFFSET(Sprachen!A467,0,'Allg. Informationen'!$B$4-1,1,1)</f>
        <v>Referenzmarkterlös  [CHF]</v>
      </c>
      <c r="C120" s="638" t="s">
        <v>24</v>
      </c>
      <c r="D120" s="379" t="s">
        <v>82</v>
      </c>
      <c r="E120" s="377"/>
      <c r="F120" s="377"/>
      <c r="G120" s="377"/>
      <c r="H120" s="380" t="str">
        <f ca="1">OFFSET(Sprachen!A336,0,'Allg. Informationen'!$B$4-1,1,1)</f>
        <v>Zentrale 1</v>
      </c>
      <c r="I120" s="186" t="str">
        <f ca="1">OFFSET(Sprachen!A337,0,'Allg. Informationen'!$B$4-1,1,1)</f>
        <v>Zentrale 2</v>
      </c>
      <c r="J120" s="592" t="str">
        <f ca="1">OFFSET(Sprachen!A338,0,'Allg. Informationen'!$B$4-1,1,1)</f>
        <v>Zentrale 3</v>
      </c>
      <c r="K120" s="592" t="str">
        <f ca="1">OFFSET(Sprachen!A339,0,'Allg. Informationen'!$B$4-1,1,1)</f>
        <v>Zentrale 4</v>
      </c>
      <c r="L120" s="592" t="str">
        <f ca="1">OFFSET(Sprachen!A340,0,'Allg. Informationen'!$B$4-1,1,1)</f>
        <v>Zentrale 5</v>
      </c>
      <c r="M120" s="592" t="str">
        <f ca="1">OFFSET(Sprachen!A341,0,'Allg. Informationen'!$B$4-1,1,1)</f>
        <v>Zentrale 6</v>
      </c>
      <c r="N120" s="592" t="str">
        <f ca="1">OFFSET(Sprachen!A342,0,'Allg. Informationen'!$B$4-1,1,1)</f>
        <v>Zentrale 7</v>
      </c>
      <c r="O120" s="592" t="str">
        <f ca="1">OFFSET(Sprachen!A343,0,'Allg. Informationen'!$B$4-1,1,1)</f>
        <v>Zentrale 8</v>
      </c>
      <c r="P120" s="592" t="str">
        <f ca="1">OFFSET(Sprachen!A344,0,'Allg. Informationen'!$B$4-1,1,1)</f>
        <v>Zentrale 9</v>
      </c>
      <c r="Q120" s="592" t="str">
        <f ca="1">OFFSET(Sprachen!A345,0,'Allg. Informationen'!$B$4-1,1,1)</f>
        <v>Zentrale 10</v>
      </c>
      <c r="R120" s="131"/>
      <c r="S120" s="131"/>
      <c r="AA120" s="466">
        <f t="shared" si="16"/>
        <v>87</v>
      </c>
    </row>
    <row r="121" spans="1:27" ht="15.6" x14ac:dyDescent="0.3">
      <c r="A121" s="139" t="str">
        <f t="shared" ca="1" si="15"/>
        <v>KW11 / 88</v>
      </c>
      <c r="B121" s="188" t="str">
        <f ca="1">OFFSET(Sprachen!A468,0,'Allg. Informationen'!$B$4-1,1,1)</f>
        <v>alle Zentralen</v>
      </c>
      <c r="C121" s="189"/>
      <c r="D121" s="593">
        <f ca="1">+SUM(H121:Q121)</f>
        <v>0</v>
      </c>
      <c r="E121" s="594"/>
      <c r="F121" s="594"/>
      <c r="G121" s="594"/>
      <c r="H121" s="595">
        <f ca="1">IFERROR(IF($D$5="Nein/Non/No","-",VLOOKUP(H$120,E_prod_Eingabe!$A$33:$AA$42,HLOOKUP($A$2,E_prod_Eingabe!$C$5:$AS$6,2,FALSE)+2,FALSE)),"")</f>
        <v>0</v>
      </c>
      <c r="I121" s="595">
        <f ca="1">IFERROR(IF($D$5="Nein/Non/No","-",VLOOKUP(I$120,E_prod_Eingabe!$A$33:$AA$42,HLOOKUP($A$2,E_prod_Eingabe!$C$5:$AS$6,2,FALSE)+2,FALSE)),"")</f>
        <v>0</v>
      </c>
      <c r="J121" s="595">
        <f ca="1">IFERROR(IF($D$5="Nein/Non/No","-",VLOOKUP(J$120,E_prod_Eingabe!$A$33:$AA$42,HLOOKUP($A$2,E_prod_Eingabe!$C$5:$AS$6,2,FALSE)+2,FALSE)),"")</f>
        <v>0</v>
      </c>
      <c r="K121" s="595">
        <f ca="1">IFERROR(IF($D$5="Nein/Non/No","-",VLOOKUP(K$120,E_prod_Eingabe!$A$33:$AA$42,HLOOKUP($A$2,E_prod_Eingabe!$C$5:$AS$6,2,FALSE)+2,FALSE)),"")</f>
        <v>0</v>
      </c>
      <c r="L121" s="595">
        <f ca="1">IFERROR(IF($D$5="Nein/Non/No","-",VLOOKUP(L$120,E_prod_Eingabe!$A$33:$AA$42,HLOOKUP($A$2,E_prod_Eingabe!$C$5:$AS$6,2,FALSE)+2,FALSE)),"")</f>
        <v>0</v>
      </c>
      <c r="M121" s="595">
        <f ca="1">IFERROR(IF($D$5="Nein/Non/No","-",VLOOKUP(M$120,E_prod_Eingabe!$A$33:$AA$42,HLOOKUP($A$2,E_prod_Eingabe!$C$5:$AS$6,2,FALSE)+2,FALSE)),"")</f>
        <v>0</v>
      </c>
      <c r="N121" s="595">
        <f ca="1">IFERROR(IF($D$5="Nein/Non/No","-",VLOOKUP(N$120,E_prod_Eingabe!$A$33:$AA$42,HLOOKUP($A$2,E_prod_Eingabe!$C$5:$AS$6,2,FALSE)+2,FALSE)),"")</f>
        <v>0</v>
      </c>
      <c r="O121" s="595">
        <f ca="1">IFERROR(IF($D$5="Nein/Non/No","-",VLOOKUP(O$120,E_prod_Eingabe!$A$33:$AA$42,HLOOKUP($A$2,E_prod_Eingabe!$C$5:$AS$6,2,FALSE)+2,FALSE)),"")</f>
        <v>0</v>
      </c>
      <c r="P121" s="595">
        <f ca="1">IFERROR(IF($D$5="Nein/Non/No","-",VLOOKUP(P$120,E_prod_Eingabe!$A$33:$AA$42,HLOOKUP($A$2,E_prod_Eingabe!$C$5:$AS$6,2,FALSE)+2,FALSE)),"")</f>
        <v>0</v>
      </c>
      <c r="Q121" s="595">
        <f ca="1">IFERROR(IF($D$5="Nein/Non/No","-",VLOOKUP(Q$120,E_prod_Eingabe!$A$33:$AA$42,HLOOKUP($A$2,E_prod_Eingabe!$C$5:$AS$6,2,FALSE)+2,FALSE)),"")</f>
        <v>0</v>
      </c>
      <c r="R121" s="131"/>
      <c r="S121" s="190"/>
      <c r="AA121" s="466">
        <f t="shared" si="16"/>
        <v>88</v>
      </c>
    </row>
    <row r="122" spans="1:27" ht="39.6" x14ac:dyDescent="0.3">
      <c r="A122" s="139" t="str">
        <f t="shared" ca="1" si="15"/>
        <v>KW11 / 89</v>
      </c>
      <c r="B122" s="529" t="str">
        <f ca="1">OFFSET(Sprachen!A469,0,'Allg. Informationen'!$B$4-1,1,1)</f>
        <v>Abzüglich nicht hydraulisch verbundener oder gemeinsam optimierter Anlagen</v>
      </c>
      <c r="C122" s="191"/>
      <c r="D122" s="593">
        <f>+SUM(H122:Q122)</f>
        <v>0</v>
      </c>
      <c r="E122" s="594"/>
      <c r="F122" s="594"/>
      <c r="G122" s="594"/>
      <c r="H122" s="595">
        <f>+IF(OR(H50="Nein",H50="Non",H50="No"),-H121,0)</f>
        <v>0</v>
      </c>
      <c r="I122" s="595">
        <f t="shared" ref="I122:Q122" si="17">+IF(OR(I50="Nein",I50="Non",I50="No"),-I121,0)</f>
        <v>0</v>
      </c>
      <c r="J122" s="595">
        <f t="shared" si="17"/>
        <v>0</v>
      </c>
      <c r="K122" s="595">
        <f t="shared" si="17"/>
        <v>0</v>
      </c>
      <c r="L122" s="595">
        <f t="shared" si="17"/>
        <v>0</v>
      </c>
      <c r="M122" s="595">
        <f t="shared" si="17"/>
        <v>0</v>
      </c>
      <c r="N122" s="595">
        <f t="shared" si="17"/>
        <v>0</v>
      </c>
      <c r="O122" s="595">
        <f t="shared" si="17"/>
        <v>0</v>
      </c>
      <c r="P122" s="595">
        <f t="shared" si="17"/>
        <v>0</v>
      </c>
      <c r="Q122" s="595">
        <f t="shared" si="17"/>
        <v>0</v>
      </c>
      <c r="R122" s="131"/>
      <c r="S122" s="163"/>
      <c r="AA122" s="466">
        <f t="shared" si="16"/>
        <v>89</v>
      </c>
    </row>
    <row r="123" spans="1:27" ht="16.2" thickBot="1" x14ac:dyDescent="0.35">
      <c r="A123" s="139" t="str">
        <f t="shared" ca="1" si="15"/>
        <v>KW11 / 90</v>
      </c>
      <c r="B123" s="188" t="str">
        <f ca="1">OFFSET(Sprachen!A470,0,'Allg. Informationen'!$B$4-1,1,1)</f>
        <v>Abzüglich KEV-Anlagen</v>
      </c>
      <c r="C123" s="192"/>
      <c r="D123" s="596">
        <f>+SUM(H123:Q123)</f>
        <v>0</v>
      </c>
      <c r="E123" s="594"/>
      <c r="F123" s="594"/>
      <c r="G123" s="594"/>
      <c r="H123" s="595">
        <f>+IF(OR(H56="Ja",H56="Oui",H56="Si"),IF(OR(H50="Ja",H50="Oui",H50="Si"),-H121,0),0)</f>
        <v>0</v>
      </c>
      <c r="I123" s="595">
        <f t="shared" ref="I123:Q123" si="18">+IF(OR(I56="Ja",I56="Oui",I56="Si"),IF(OR(I50="Ja",I50="Oui",I50="Si"),-I121,0),0)</f>
        <v>0</v>
      </c>
      <c r="J123" s="595">
        <f t="shared" si="18"/>
        <v>0</v>
      </c>
      <c r="K123" s="595">
        <f t="shared" si="18"/>
        <v>0</v>
      </c>
      <c r="L123" s="595">
        <f t="shared" si="18"/>
        <v>0</v>
      </c>
      <c r="M123" s="595">
        <f t="shared" si="18"/>
        <v>0</v>
      </c>
      <c r="N123" s="595">
        <f t="shared" si="18"/>
        <v>0</v>
      </c>
      <c r="O123" s="595">
        <f t="shared" si="18"/>
        <v>0</v>
      </c>
      <c r="P123" s="595">
        <f t="shared" si="18"/>
        <v>0</v>
      </c>
      <c r="Q123" s="595">
        <f t="shared" si="18"/>
        <v>0</v>
      </c>
      <c r="R123" s="131"/>
      <c r="S123" s="163"/>
      <c r="AA123" s="466">
        <f t="shared" si="16"/>
        <v>90</v>
      </c>
    </row>
    <row r="124" spans="1:27" ht="26.25" customHeight="1" thickBot="1" x14ac:dyDescent="0.35">
      <c r="A124" s="139" t="str">
        <f t="shared" ca="1" si="15"/>
        <v>KW11 / 91</v>
      </c>
      <c r="B124" s="891" t="str">
        <f ca="1">+CONCATENATE(OFFSET(Sprachen!A471,0,'Allg. Informationen'!$B$4-1,1,1)," ",IF(D13=0,"",D13))</f>
        <v>gültig für KW Bitte auswählen, Prière de sélectionner, Prego selezionare</v>
      </c>
      <c r="C124" s="892"/>
      <c r="D124" s="597">
        <f ca="1">IFERROR(+MAX(SUM(D121:D123),0),"")</f>
        <v>0</v>
      </c>
      <c r="E124" s="598"/>
      <c r="F124" s="598"/>
      <c r="G124" s="599"/>
      <c r="H124" s="595">
        <f ca="1">+IF(H121&lt;0,H121,MAX(SUM(H121:H123),0))</f>
        <v>0</v>
      </c>
      <c r="I124" s="595">
        <f t="shared" ref="I124:Q124" ca="1" si="19">+IF(I121&lt;0,I121,MAX(SUM(I121:I123),0))</f>
        <v>0</v>
      </c>
      <c r="J124" s="595">
        <f t="shared" ca="1" si="19"/>
        <v>0</v>
      </c>
      <c r="K124" s="595">
        <f t="shared" ca="1" si="19"/>
        <v>0</v>
      </c>
      <c r="L124" s="595">
        <f t="shared" ca="1" si="19"/>
        <v>0</v>
      </c>
      <c r="M124" s="595">
        <f t="shared" ca="1" si="19"/>
        <v>0</v>
      </c>
      <c r="N124" s="595">
        <f t="shared" ca="1" si="19"/>
        <v>0</v>
      </c>
      <c r="O124" s="595">
        <f t="shared" ca="1" si="19"/>
        <v>0</v>
      </c>
      <c r="P124" s="595">
        <f t="shared" ca="1" si="19"/>
        <v>0</v>
      </c>
      <c r="Q124" s="595">
        <f t="shared" ca="1" si="19"/>
        <v>0</v>
      </c>
      <c r="R124" s="131"/>
      <c r="S124" s="131"/>
      <c r="AA124" s="466">
        <f t="shared" si="16"/>
        <v>91</v>
      </c>
    </row>
    <row r="125" spans="1:27" ht="15.6" x14ac:dyDescent="0.3">
      <c r="D125" s="600"/>
      <c r="E125" s="600"/>
      <c r="F125" s="600"/>
      <c r="G125" s="600"/>
      <c r="R125" s="131"/>
      <c r="S125" s="131"/>
    </row>
    <row r="126" spans="1:27" ht="15.6" x14ac:dyDescent="0.3">
      <c r="R126" s="131"/>
      <c r="S126" s="131"/>
    </row>
    <row r="127" spans="1:27" ht="15.6" x14ac:dyDescent="0.3">
      <c r="R127" s="131"/>
      <c r="S127" s="131"/>
    </row>
    <row r="128" spans="1:27" ht="15.6" x14ac:dyDescent="0.3">
      <c r="D128" s="652"/>
      <c r="R128" s="131"/>
      <c r="S128" s="131"/>
    </row>
    <row r="129" spans="18:19" ht="15.6" x14ac:dyDescent="0.3">
      <c r="R129" s="131"/>
      <c r="S129" s="131"/>
    </row>
    <row r="130" spans="18:19" ht="15.6" x14ac:dyDescent="0.3">
      <c r="R130" s="131"/>
      <c r="S130" s="131"/>
    </row>
    <row r="131" spans="18:19" ht="15.6" x14ac:dyDescent="0.3">
      <c r="R131" s="131"/>
      <c r="S131" s="131"/>
    </row>
  </sheetData>
  <sheetProtection algorithmName="SHA-512" hashValue="I6kh17iga4i1Wg/Huw3wvv1jntDpzc1nbGm0mCacOtkRzBwr+Ji5Tk3yCiyajMydzwSJh4L3QqQ1QvHurxeL9Q==" saltValue="bVMXH8GxI48GYYJ4VQUCSQ==" spinCount="100000" sheet="1" objects="1" scenarios="1"/>
  <protectedRanges>
    <protectedRange sqref="C5 L15 B14:B15 D16:D24 D26 D31:D32 D34:D35 D38:D40 D42 D44:D45 H49:Q53 H56:Q59 D64:D65 D69:D73 D77:K79 D80:D83 D90:D96 D98" name="Bereichzahlenfelder"/>
    <protectedRange sqref="C5 H6:J7 L6:N7 P6:R7 T6:U7 M13:U45 T48:U59 M62:U73 M74 Q77:U87 M90:U102 M118:Q119" name="Bereichvoll_kommentarfelder"/>
    <protectedRange sqref="C5 H8 L8 B14:B15 D16:D17 D29 D37 D40 D42 D101 D108 L15 M13 M16:M17 M29 M37 M40:M42 M101" name="bereichleer"/>
  </protectedRanges>
  <mergeCells count="192">
    <mergeCell ref="C119:D119"/>
    <mergeCell ref="H119:L119"/>
    <mergeCell ref="M119:Q119"/>
    <mergeCell ref="B124:C124"/>
    <mergeCell ref="H102:L102"/>
    <mergeCell ref="M102:U102"/>
    <mergeCell ref="H117:L117"/>
    <mergeCell ref="M117:Q117"/>
    <mergeCell ref="H118:L118"/>
    <mergeCell ref="M118:Q118"/>
    <mergeCell ref="H99:L99"/>
    <mergeCell ref="M99:U99"/>
    <mergeCell ref="H100:L100"/>
    <mergeCell ref="M100:U100"/>
    <mergeCell ref="H101:L101"/>
    <mergeCell ref="M101:U101"/>
    <mergeCell ref="H96:L96"/>
    <mergeCell ref="M96:U96"/>
    <mergeCell ref="H97:L97"/>
    <mergeCell ref="M97:U97"/>
    <mergeCell ref="H98:L98"/>
    <mergeCell ref="M98:U98"/>
    <mergeCell ref="H93:L93"/>
    <mergeCell ref="M93:U93"/>
    <mergeCell ref="H94:L94"/>
    <mergeCell ref="M94:U94"/>
    <mergeCell ref="H95:L95"/>
    <mergeCell ref="M95:U95"/>
    <mergeCell ref="H90:L90"/>
    <mergeCell ref="M90:U90"/>
    <mergeCell ref="H91:L91"/>
    <mergeCell ref="M91:U91"/>
    <mergeCell ref="H92:L92"/>
    <mergeCell ref="M92:U92"/>
    <mergeCell ref="H86:P86"/>
    <mergeCell ref="Q86:U86"/>
    <mergeCell ref="H87:P87"/>
    <mergeCell ref="Q87:U87"/>
    <mergeCell ref="H89:L89"/>
    <mergeCell ref="M89:U89"/>
    <mergeCell ref="H83:P83"/>
    <mergeCell ref="Q83:U83"/>
    <mergeCell ref="H84:P84"/>
    <mergeCell ref="Q84:U84"/>
    <mergeCell ref="H85:P85"/>
    <mergeCell ref="Q85:U85"/>
    <mergeCell ref="L80:P80"/>
    <mergeCell ref="Q80:U80"/>
    <mergeCell ref="L81:P81"/>
    <mergeCell ref="Q81:U81"/>
    <mergeCell ref="L82:P82"/>
    <mergeCell ref="Q82:U82"/>
    <mergeCell ref="M73:U73"/>
    <mergeCell ref="H74:L74"/>
    <mergeCell ref="M74:U74"/>
    <mergeCell ref="L76:P76"/>
    <mergeCell ref="Q76:U76"/>
    <mergeCell ref="L77:P79"/>
    <mergeCell ref="Q77:U79"/>
    <mergeCell ref="H64:L73"/>
    <mergeCell ref="M64:U64"/>
    <mergeCell ref="M65:U65"/>
    <mergeCell ref="M66:U66"/>
    <mergeCell ref="M67:U67"/>
    <mergeCell ref="M68:U68"/>
    <mergeCell ref="M69:U69"/>
    <mergeCell ref="M70:U70"/>
    <mergeCell ref="M71:U71"/>
    <mergeCell ref="M72:U72"/>
    <mergeCell ref="H61:L61"/>
    <mergeCell ref="M61:U61"/>
    <mergeCell ref="H62:L62"/>
    <mergeCell ref="M62:U62"/>
    <mergeCell ref="H63:L63"/>
    <mergeCell ref="M63:U63"/>
    <mergeCell ref="R57:S57"/>
    <mergeCell ref="T57:U57"/>
    <mergeCell ref="R58:S58"/>
    <mergeCell ref="T58:U58"/>
    <mergeCell ref="R59:S59"/>
    <mergeCell ref="T59:U59"/>
    <mergeCell ref="R53:S53"/>
    <mergeCell ref="T53:U53"/>
    <mergeCell ref="R54:S55"/>
    <mergeCell ref="T54:U54"/>
    <mergeCell ref="T55:U55"/>
    <mergeCell ref="R56:S56"/>
    <mergeCell ref="T56:U56"/>
    <mergeCell ref="R50:S50"/>
    <mergeCell ref="T50:U50"/>
    <mergeCell ref="R51:S51"/>
    <mergeCell ref="T51:U51"/>
    <mergeCell ref="R52:S52"/>
    <mergeCell ref="T52:U52"/>
    <mergeCell ref="H45:L45"/>
    <mergeCell ref="M45:U45"/>
    <mergeCell ref="R47:S47"/>
    <mergeCell ref="R48:S48"/>
    <mergeCell ref="T48:U48"/>
    <mergeCell ref="R49:S49"/>
    <mergeCell ref="T49:U49"/>
    <mergeCell ref="H42:L42"/>
    <mergeCell ref="M42:U42"/>
    <mergeCell ref="H43:L43"/>
    <mergeCell ref="M43:U43"/>
    <mergeCell ref="H44:L44"/>
    <mergeCell ref="M44:U44"/>
    <mergeCell ref="H39:L39"/>
    <mergeCell ref="M39:U39"/>
    <mergeCell ref="H40:L40"/>
    <mergeCell ref="M40:U40"/>
    <mergeCell ref="H41:L41"/>
    <mergeCell ref="M41:U41"/>
    <mergeCell ref="H36:L36"/>
    <mergeCell ref="M36:U36"/>
    <mergeCell ref="H37:L37"/>
    <mergeCell ref="M37:U37"/>
    <mergeCell ref="H38:L38"/>
    <mergeCell ref="M38:U38"/>
    <mergeCell ref="H33:L33"/>
    <mergeCell ref="M33:U33"/>
    <mergeCell ref="H34:L34"/>
    <mergeCell ref="M34:U34"/>
    <mergeCell ref="H35:L35"/>
    <mergeCell ref="M35:U35"/>
    <mergeCell ref="H30:L30"/>
    <mergeCell ref="M30:U30"/>
    <mergeCell ref="H31:L31"/>
    <mergeCell ref="M31:U31"/>
    <mergeCell ref="H32:L32"/>
    <mergeCell ref="M32:U32"/>
    <mergeCell ref="H27:L27"/>
    <mergeCell ref="M27:U27"/>
    <mergeCell ref="H28:L28"/>
    <mergeCell ref="M28:U28"/>
    <mergeCell ref="H29:L29"/>
    <mergeCell ref="M29:U29"/>
    <mergeCell ref="H24:L24"/>
    <mergeCell ref="M24:U24"/>
    <mergeCell ref="H25:L25"/>
    <mergeCell ref="M25:U25"/>
    <mergeCell ref="H26:L26"/>
    <mergeCell ref="M26:U26"/>
    <mergeCell ref="H20:L20"/>
    <mergeCell ref="M20:U20"/>
    <mergeCell ref="H21:L22"/>
    <mergeCell ref="M21:U21"/>
    <mergeCell ref="M22:U22"/>
    <mergeCell ref="H23:L23"/>
    <mergeCell ref="M23:U23"/>
    <mergeCell ref="B17:C17"/>
    <mergeCell ref="H17:L17"/>
    <mergeCell ref="M17:U17"/>
    <mergeCell ref="H18:L18"/>
    <mergeCell ref="M18:U18"/>
    <mergeCell ref="H19:L19"/>
    <mergeCell ref="M19:U19"/>
    <mergeCell ref="V13:V15"/>
    <mergeCell ref="W13:W15"/>
    <mergeCell ref="X13:X15"/>
    <mergeCell ref="Y13:Y15"/>
    <mergeCell ref="H15:K15"/>
    <mergeCell ref="B16:C16"/>
    <mergeCell ref="H16:L16"/>
    <mergeCell ref="M16:U16"/>
    <mergeCell ref="B12:D12"/>
    <mergeCell ref="E12:G12"/>
    <mergeCell ref="H12:L12"/>
    <mergeCell ref="M12:U12"/>
    <mergeCell ref="A13:A15"/>
    <mergeCell ref="C13:C15"/>
    <mergeCell ref="D13:D15"/>
    <mergeCell ref="H13:L14"/>
    <mergeCell ref="M13:U15"/>
    <mergeCell ref="B7:C7"/>
    <mergeCell ref="H7:J7"/>
    <mergeCell ref="L7:N7"/>
    <mergeCell ref="P7:R7"/>
    <mergeCell ref="T7:U7"/>
    <mergeCell ref="B8:C8"/>
    <mergeCell ref="H8:J8"/>
    <mergeCell ref="L8:N8"/>
    <mergeCell ref="H5:U5"/>
    <mergeCell ref="B6:C6"/>
    <mergeCell ref="D6:D7"/>
    <mergeCell ref="H6:J6"/>
    <mergeCell ref="K6:K7"/>
    <mergeCell ref="L6:N6"/>
    <mergeCell ref="O6:O7"/>
    <mergeCell ref="P6:R6"/>
    <mergeCell ref="S6:S7"/>
    <mergeCell ref="T6:U6"/>
  </mergeCells>
  <conditionalFormatting sqref="X13 X16:X25 X27:X30 X33 X36:X37 X46 X54:X55 X60 X75 X84:X86 X88 X97 X99 X101:X102">
    <cfRule type="containsText" dxfId="2159" priority="141" operator="containsText" text="nicht i.O.">
      <formula>NOT(ISERROR(SEARCH("nicht i.O.",X13)))</formula>
    </cfRule>
    <cfRule type="containsText" dxfId="2158" priority="142" operator="containsText" text="in Abklärung">
      <formula>NOT(ISERROR(SEARCH("in Abklärung",X13)))</formula>
    </cfRule>
    <cfRule type="containsText" dxfId="2157" priority="143" operator="containsText" text="i.O.">
      <formula>NOT(ISERROR(SEARCH("i.O.",X13)))</formula>
    </cfRule>
    <cfRule type="containsText" dxfId="2156" priority="144" operator="containsText" text="korrigiert">
      <formula>NOT(ISERROR(SEARCH("korrigiert",X13)))</formula>
    </cfRule>
  </conditionalFormatting>
  <conditionalFormatting sqref="V16:V25 V27:V30 V33 V36:V37 V46 V54:V55 V60 V75 V84:V86 V88 V97 V99 V101:V102">
    <cfRule type="containsText" dxfId="2155" priority="137" operator="containsText" text="nicht i.O.">
      <formula>NOT(ISERROR(SEARCH("nicht i.O.",V16)))</formula>
    </cfRule>
    <cfRule type="containsText" dxfId="2154" priority="138" operator="containsText" text="in Abklärung">
      <formula>NOT(ISERROR(SEARCH("in Abklärung",V16)))</formula>
    </cfRule>
    <cfRule type="containsText" dxfId="2153" priority="139" operator="containsText" text="i.O.">
      <formula>NOT(ISERROR(SEARCH("i.O.",V16)))</formula>
    </cfRule>
    <cfRule type="containsText" dxfId="2152" priority="140" operator="containsText" text="korrigiert">
      <formula>NOT(ISERROR(SEARCH("korrigiert",V16)))</formula>
    </cfRule>
  </conditionalFormatting>
  <conditionalFormatting sqref="X26">
    <cfRule type="containsText" dxfId="2151" priority="133" operator="containsText" text="nicht i.O.">
      <formula>NOT(ISERROR(SEARCH("nicht i.O.",X26)))</formula>
    </cfRule>
    <cfRule type="containsText" dxfId="2150" priority="134" operator="containsText" text="in Abklärung">
      <formula>NOT(ISERROR(SEARCH("in Abklärung",X26)))</formula>
    </cfRule>
    <cfRule type="containsText" dxfId="2149" priority="135" operator="containsText" text="i.O.">
      <formula>NOT(ISERROR(SEARCH("i.O.",X26)))</formula>
    </cfRule>
    <cfRule type="containsText" dxfId="2148" priority="136" operator="containsText" text="korrigiert">
      <formula>NOT(ISERROR(SEARCH("korrigiert",X26)))</formula>
    </cfRule>
  </conditionalFormatting>
  <conditionalFormatting sqref="V26">
    <cfRule type="containsText" dxfId="2147" priority="129" operator="containsText" text="nicht i.O.">
      <formula>NOT(ISERROR(SEARCH("nicht i.O.",V26)))</formula>
    </cfRule>
    <cfRule type="containsText" dxfId="2146" priority="130" operator="containsText" text="in Abklärung">
      <formula>NOT(ISERROR(SEARCH("in Abklärung",V26)))</formula>
    </cfRule>
    <cfRule type="containsText" dxfId="2145" priority="131" operator="containsText" text="i.O.">
      <formula>NOT(ISERROR(SEARCH("i.O.",V26)))</formula>
    </cfRule>
    <cfRule type="containsText" dxfId="2144" priority="132" operator="containsText" text="korrigiert">
      <formula>NOT(ISERROR(SEARCH("korrigiert",V26)))</formula>
    </cfRule>
  </conditionalFormatting>
  <conditionalFormatting sqref="X31">
    <cfRule type="containsText" dxfId="2143" priority="125" operator="containsText" text="nicht i.O.">
      <formula>NOT(ISERROR(SEARCH("nicht i.O.",X31)))</formula>
    </cfRule>
    <cfRule type="containsText" dxfId="2142" priority="126" operator="containsText" text="in Abklärung">
      <formula>NOT(ISERROR(SEARCH("in Abklärung",X31)))</formula>
    </cfRule>
    <cfRule type="containsText" dxfId="2141" priority="127" operator="containsText" text="i.O.">
      <formula>NOT(ISERROR(SEARCH("i.O.",X31)))</formula>
    </cfRule>
    <cfRule type="containsText" dxfId="2140" priority="128" operator="containsText" text="korrigiert">
      <formula>NOT(ISERROR(SEARCH("korrigiert",X31)))</formula>
    </cfRule>
  </conditionalFormatting>
  <conditionalFormatting sqref="V31">
    <cfRule type="containsText" dxfId="2139" priority="121" operator="containsText" text="nicht i.O.">
      <formula>NOT(ISERROR(SEARCH("nicht i.O.",V31)))</formula>
    </cfRule>
    <cfRule type="containsText" dxfId="2138" priority="122" operator="containsText" text="in Abklärung">
      <formula>NOT(ISERROR(SEARCH("in Abklärung",V31)))</formula>
    </cfRule>
    <cfRule type="containsText" dxfId="2137" priority="123" operator="containsText" text="i.O.">
      <formula>NOT(ISERROR(SEARCH("i.O.",V31)))</formula>
    </cfRule>
    <cfRule type="containsText" dxfId="2136" priority="124" operator="containsText" text="korrigiert">
      <formula>NOT(ISERROR(SEARCH("korrigiert",V31)))</formula>
    </cfRule>
  </conditionalFormatting>
  <conditionalFormatting sqref="X32">
    <cfRule type="containsText" dxfId="2135" priority="117" operator="containsText" text="nicht i.O.">
      <formula>NOT(ISERROR(SEARCH("nicht i.O.",X32)))</formula>
    </cfRule>
    <cfRule type="containsText" dxfId="2134" priority="118" operator="containsText" text="in Abklärung">
      <formula>NOT(ISERROR(SEARCH("in Abklärung",X32)))</formula>
    </cfRule>
    <cfRule type="containsText" dxfId="2133" priority="119" operator="containsText" text="i.O.">
      <formula>NOT(ISERROR(SEARCH("i.O.",X32)))</formula>
    </cfRule>
    <cfRule type="containsText" dxfId="2132" priority="120" operator="containsText" text="korrigiert">
      <formula>NOT(ISERROR(SEARCH("korrigiert",X32)))</formula>
    </cfRule>
  </conditionalFormatting>
  <conditionalFormatting sqref="V32">
    <cfRule type="containsText" dxfId="2131" priority="113" operator="containsText" text="nicht i.O.">
      <formula>NOT(ISERROR(SEARCH("nicht i.O.",V32)))</formula>
    </cfRule>
    <cfRule type="containsText" dxfId="2130" priority="114" operator="containsText" text="in Abklärung">
      <formula>NOT(ISERROR(SEARCH("in Abklärung",V32)))</formula>
    </cfRule>
    <cfRule type="containsText" dxfId="2129" priority="115" operator="containsText" text="i.O.">
      <formula>NOT(ISERROR(SEARCH("i.O.",V32)))</formula>
    </cfRule>
    <cfRule type="containsText" dxfId="2128" priority="116" operator="containsText" text="korrigiert">
      <formula>NOT(ISERROR(SEARCH("korrigiert",V32)))</formula>
    </cfRule>
  </conditionalFormatting>
  <conditionalFormatting sqref="X34">
    <cfRule type="containsText" dxfId="2127" priority="109" operator="containsText" text="nicht i.O.">
      <formula>NOT(ISERROR(SEARCH("nicht i.O.",X34)))</formula>
    </cfRule>
    <cfRule type="containsText" dxfId="2126" priority="110" operator="containsText" text="in Abklärung">
      <formula>NOT(ISERROR(SEARCH("in Abklärung",X34)))</formula>
    </cfRule>
    <cfRule type="containsText" dxfId="2125" priority="111" operator="containsText" text="i.O.">
      <formula>NOT(ISERROR(SEARCH("i.O.",X34)))</formula>
    </cfRule>
    <cfRule type="containsText" dxfId="2124" priority="112" operator="containsText" text="korrigiert">
      <formula>NOT(ISERROR(SEARCH("korrigiert",X34)))</formula>
    </cfRule>
  </conditionalFormatting>
  <conditionalFormatting sqref="V34">
    <cfRule type="containsText" dxfId="2123" priority="105" operator="containsText" text="nicht i.O.">
      <formula>NOT(ISERROR(SEARCH("nicht i.O.",V34)))</formula>
    </cfRule>
    <cfRule type="containsText" dxfId="2122" priority="106" operator="containsText" text="in Abklärung">
      <formula>NOT(ISERROR(SEARCH("in Abklärung",V34)))</formula>
    </cfRule>
    <cfRule type="containsText" dxfId="2121" priority="107" operator="containsText" text="i.O.">
      <formula>NOT(ISERROR(SEARCH("i.O.",V34)))</formula>
    </cfRule>
    <cfRule type="containsText" dxfId="2120" priority="108" operator="containsText" text="korrigiert">
      <formula>NOT(ISERROR(SEARCH("korrigiert",V34)))</formula>
    </cfRule>
  </conditionalFormatting>
  <conditionalFormatting sqref="X35">
    <cfRule type="containsText" dxfId="2119" priority="101" operator="containsText" text="nicht i.O.">
      <formula>NOT(ISERROR(SEARCH("nicht i.O.",X35)))</formula>
    </cfRule>
    <cfRule type="containsText" dxfId="2118" priority="102" operator="containsText" text="in Abklärung">
      <formula>NOT(ISERROR(SEARCH("in Abklärung",X35)))</formula>
    </cfRule>
    <cfRule type="containsText" dxfId="2117" priority="103" operator="containsText" text="i.O.">
      <formula>NOT(ISERROR(SEARCH("i.O.",X35)))</formula>
    </cfRule>
    <cfRule type="containsText" dxfId="2116" priority="104" operator="containsText" text="korrigiert">
      <formula>NOT(ISERROR(SEARCH("korrigiert",X35)))</formula>
    </cfRule>
  </conditionalFormatting>
  <conditionalFormatting sqref="V35">
    <cfRule type="containsText" dxfId="2115" priority="97" operator="containsText" text="nicht i.O.">
      <formula>NOT(ISERROR(SEARCH("nicht i.O.",V35)))</formula>
    </cfRule>
    <cfRule type="containsText" dxfId="2114" priority="98" operator="containsText" text="in Abklärung">
      <formula>NOT(ISERROR(SEARCH("in Abklärung",V35)))</formula>
    </cfRule>
    <cfRule type="containsText" dxfId="2113" priority="99" operator="containsText" text="i.O.">
      <formula>NOT(ISERROR(SEARCH("i.O.",V35)))</formula>
    </cfRule>
    <cfRule type="containsText" dxfId="2112" priority="100" operator="containsText" text="korrigiert">
      <formula>NOT(ISERROR(SEARCH("korrigiert",V35)))</formula>
    </cfRule>
  </conditionalFormatting>
  <conditionalFormatting sqref="X38">
    <cfRule type="containsText" dxfId="2111" priority="93" operator="containsText" text="nicht i.O.">
      <formula>NOT(ISERROR(SEARCH("nicht i.O.",X38)))</formula>
    </cfRule>
    <cfRule type="containsText" dxfId="2110" priority="94" operator="containsText" text="in Abklärung">
      <formula>NOT(ISERROR(SEARCH("in Abklärung",X38)))</formula>
    </cfRule>
    <cfRule type="containsText" dxfId="2109" priority="95" operator="containsText" text="i.O.">
      <formula>NOT(ISERROR(SEARCH("i.O.",X38)))</formula>
    </cfRule>
    <cfRule type="containsText" dxfId="2108" priority="96" operator="containsText" text="korrigiert">
      <formula>NOT(ISERROR(SEARCH("korrigiert",X38)))</formula>
    </cfRule>
  </conditionalFormatting>
  <conditionalFormatting sqref="V38">
    <cfRule type="containsText" dxfId="2107" priority="89" operator="containsText" text="nicht i.O.">
      <formula>NOT(ISERROR(SEARCH("nicht i.O.",V38)))</formula>
    </cfRule>
    <cfRule type="containsText" dxfId="2106" priority="90" operator="containsText" text="in Abklärung">
      <formula>NOT(ISERROR(SEARCH("in Abklärung",V38)))</formula>
    </cfRule>
    <cfRule type="containsText" dxfId="2105" priority="91" operator="containsText" text="i.O.">
      <formula>NOT(ISERROR(SEARCH("i.O.",V38)))</formula>
    </cfRule>
    <cfRule type="containsText" dxfId="2104" priority="92" operator="containsText" text="korrigiert">
      <formula>NOT(ISERROR(SEARCH("korrigiert",V38)))</formula>
    </cfRule>
  </conditionalFormatting>
  <conditionalFormatting sqref="X39">
    <cfRule type="containsText" dxfId="2103" priority="85" operator="containsText" text="nicht i.O.">
      <formula>NOT(ISERROR(SEARCH("nicht i.O.",X39)))</formula>
    </cfRule>
    <cfRule type="containsText" dxfId="2102" priority="86" operator="containsText" text="in Abklärung">
      <formula>NOT(ISERROR(SEARCH("in Abklärung",X39)))</formula>
    </cfRule>
    <cfRule type="containsText" dxfId="2101" priority="87" operator="containsText" text="i.O.">
      <formula>NOT(ISERROR(SEARCH("i.O.",X39)))</formula>
    </cfRule>
    <cfRule type="containsText" dxfId="2100" priority="88" operator="containsText" text="korrigiert">
      <formula>NOT(ISERROR(SEARCH("korrigiert",X39)))</formula>
    </cfRule>
  </conditionalFormatting>
  <conditionalFormatting sqref="V39">
    <cfRule type="containsText" dxfId="2099" priority="81" operator="containsText" text="nicht i.O.">
      <formula>NOT(ISERROR(SEARCH("nicht i.O.",V39)))</formula>
    </cfRule>
    <cfRule type="containsText" dxfId="2098" priority="82" operator="containsText" text="in Abklärung">
      <formula>NOT(ISERROR(SEARCH("in Abklärung",V39)))</formula>
    </cfRule>
    <cfRule type="containsText" dxfId="2097" priority="83" operator="containsText" text="i.O.">
      <formula>NOT(ISERROR(SEARCH("i.O.",V39)))</formula>
    </cfRule>
    <cfRule type="containsText" dxfId="2096" priority="84" operator="containsText" text="korrigiert">
      <formula>NOT(ISERROR(SEARCH("korrigiert",V39)))</formula>
    </cfRule>
  </conditionalFormatting>
  <conditionalFormatting sqref="X40:X45">
    <cfRule type="containsText" dxfId="2095" priority="77" operator="containsText" text="nicht i.O.">
      <formula>NOT(ISERROR(SEARCH("nicht i.O.",X40)))</formula>
    </cfRule>
    <cfRule type="containsText" dxfId="2094" priority="78" operator="containsText" text="in Abklärung">
      <formula>NOT(ISERROR(SEARCH("in Abklärung",X40)))</formula>
    </cfRule>
    <cfRule type="containsText" dxfId="2093" priority="79" operator="containsText" text="i.O.">
      <formula>NOT(ISERROR(SEARCH("i.O.",X40)))</formula>
    </cfRule>
    <cfRule type="containsText" dxfId="2092" priority="80" operator="containsText" text="korrigiert">
      <formula>NOT(ISERROR(SEARCH("korrigiert",X40)))</formula>
    </cfRule>
  </conditionalFormatting>
  <conditionalFormatting sqref="V40:V45">
    <cfRule type="containsText" dxfId="2091" priority="73" operator="containsText" text="nicht i.O.">
      <formula>NOT(ISERROR(SEARCH("nicht i.O.",V40)))</formula>
    </cfRule>
    <cfRule type="containsText" dxfId="2090" priority="74" operator="containsText" text="in Abklärung">
      <formula>NOT(ISERROR(SEARCH("in Abklärung",V40)))</formula>
    </cfRule>
    <cfRule type="containsText" dxfId="2089" priority="75" operator="containsText" text="i.O.">
      <formula>NOT(ISERROR(SEARCH("i.O.",V40)))</formula>
    </cfRule>
    <cfRule type="containsText" dxfId="2088" priority="76" operator="containsText" text="korrigiert">
      <formula>NOT(ISERROR(SEARCH("korrigiert",V40)))</formula>
    </cfRule>
  </conditionalFormatting>
  <conditionalFormatting sqref="X48">
    <cfRule type="containsText" dxfId="2087" priority="69" operator="containsText" text="nicht i.O.">
      <formula>NOT(ISERROR(SEARCH("nicht i.O.",X48)))</formula>
    </cfRule>
    <cfRule type="containsText" dxfId="2086" priority="70" operator="containsText" text="in Abklärung">
      <formula>NOT(ISERROR(SEARCH("in Abklärung",X48)))</formula>
    </cfRule>
    <cfRule type="containsText" dxfId="2085" priority="71" operator="containsText" text="i.O.">
      <formula>NOT(ISERROR(SEARCH("i.O.",X48)))</formula>
    </cfRule>
    <cfRule type="containsText" dxfId="2084" priority="72" operator="containsText" text="korrigiert">
      <formula>NOT(ISERROR(SEARCH("korrigiert",X48)))</formula>
    </cfRule>
  </conditionalFormatting>
  <conditionalFormatting sqref="V48">
    <cfRule type="containsText" dxfId="2083" priority="65" operator="containsText" text="nicht i.O.">
      <formula>NOT(ISERROR(SEARCH("nicht i.O.",V48)))</formula>
    </cfRule>
    <cfRule type="containsText" dxfId="2082" priority="66" operator="containsText" text="in Abklärung">
      <formula>NOT(ISERROR(SEARCH("in Abklärung",V48)))</formula>
    </cfRule>
    <cfRule type="containsText" dxfId="2081" priority="67" operator="containsText" text="i.O.">
      <formula>NOT(ISERROR(SEARCH("i.O.",V48)))</formula>
    </cfRule>
    <cfRule type="containsText" dxfId="2080" priority="68" operator="containsText" text="korrigiert">
      <formula>NOT(ISERROR(SEARCH("korrigiert",V48)))</formula>
    </cfRule>
  </conditionalFormatting>
  <conditionalFormatting sqref="X49:X53">
    <cfRule type="containsText" dxfId="2079" priority="61" operator="containsText" text="nicht i.O.">
      <formula>NOT(ISERROR(SEARCH("nicht i.O.",X49)))</formula>
    </cfRule>
    <cfRule type="containsText" dxfId="2078" priority="62" operator="containsText" text="in Abklärung">
      <formula>NOT(ISERROR(SEARCH("in Abklärung",X49)))</formula>
    </cfRule>
    <cfRule type="containsText" dxfId="2077" priority="63" operator="containsText" text="i.O.">
      <formula>NOT(ISERROR(SEARCH("i.O.",X49)))</formula>
    </cfRule>
    <cfRule type="containsText" dxfId="2076" priority="64" operator="containsText" text="korrigiert">
      <formula>NOT(ISERROR(SEARCH("korrigiert",X49)))</formula>
    </cfRule>
  </conditionalFormatting>
  <conditionalFormatting sqref="V49:V53">
    <cfRule type="containsText" dxfId="2075" priority="57" operator="containsText" text="nicht i.O.">
      <formula>NOT(ISERROR(SEARCH("nicht i.O.",V49)))</formula>
    </cfRule>
    <cfRule type="containsText" dxfId="2074" priority="58" operator="containsText" text="in Abklärung">
      <formula>NOT(ISERROR(SEARCH("in Abklärung",V49)))</formula>
    </cfRule>
    <cfRule type="containsText" dxfId="2073" priority="59" operator="containsText" text="i.O.">
      <formula>NOT(ISERROR(SEARCH("i.O.",V49)))</formula>
    </cfRule>
    <cfRule type="containsText" dxfId="2072" priority="60" operator="containsText" text="korrigiert">
      <formula>NOT(ISERROR(SEARCH("korrigiert",V49)))</formula>
    </cfRule>
  </conditionalFormatting>
  <conditionalFormatting sqref="X56:X59">
    <cfRule type="containsText" dxfId="2071" priority="53" operator="containsText" text="nicht i.O.">
      <formula>NOT(ISERROR(SEARCH("nicht i.O.",X56)))</formula>
    </cfRule>
    <cfRule type="containsText" dxfId="2070" priority="54" operator="containsText" text="in Abklärung">
      <formula>NOT(ISERROR(SEARCH("in Abklärung",X56)))</formula>
    </cfRule>
    <cfRule type="containsText" dxfId="2069" priority="55" operator="containsText" text="i.O.">
      <formula>NOT(ISERROR(SEARCH("i.O.",X56)))</formula>
    </cfRule>
    <cfRule type="containsText" dxfId="2068" priority="56" operator="containsText" text="korrigiert">
      <formula>NOT(ISERROR(SEARCH("korrigiert",X56)))</formula>
    </cfRule>
  </conditionalFormatting>
  <conditionalFormatting sqref="V56:V59">
    <cfRule type="containsText" dxfId="2067" priority="49" operator="containsText" text="nicht i.O.">
      <formula>NOT(ISERROR(SEARCH("nicht i.O.",V56)))</formula>
    </cfRule>
    <cfRule type="containsText" dxfId="2066" priority="50" operator="containsText" text="in Abklärung">
      <formula>NOT(ISERROR(SEARCH("in Abklärung",V56)))</formula>
    </cfRule>
    <cfRule type="containsText" dxfId="2065" priority="51" operator="containsText" text="i.O.">
      <formula>NOT(ISERROR(SEARCH("i.O.",V56)))</formula>
    </cfRule>
    <cfRule type="containsText" dxfId="2064" priority="52" operator="containsText" text="korrigiert">
      <formula>NOT(ISERROR(SEARCH("korrigiert",V56)))</formula>
    </cfRule>
  </conditionalFormatting>
  <conditionalFormatting sqref="X62:X74">
    <cfRule type="containsText" dxfId="2063" priority="45" operator="containsText" text="nicht i.O.">
      <formula>NOT(ISERROR(SEARCH("nicht i.O.",X62)))</formula>
    </cfRule>
    <cfRule type="containsText" dxfId="2062" priority="46" operator="containsText" text="in Abklärung">
      <formula>NOT(ISERROR(SEARCH("in Abklärung",X62)))</formula>
    </cfRule>
    <cfRule type="containsText" dxfId="2061" priority="47" operator="containsText" text="i.O.">
      <formula>NOT(ISERROR(SEARCH("i.O.",X62)))</formula>
    </cfRule>
    <cfRule type="containsText" dxfId="2060" priority="48" operator="containsText" text="korrigiert">
      <formula>NOT(ISERROR(SEARCH("korrigiert",X62)))</formula>
    </cfRule>
  </conditionalFormatting>
  <conditionalFormatting sqref="V62:V74">
    <cfRule type="containsText" dxfId="2059" priority="41" operator="containsText" text="nicht i.O.">
      <formula>NOT(ISERROR(SEARCH("nicht i.O.",V62)))</formula>
    </cfRule>
    <cfRule type="containsText" dxfId="2058" priority="42" operator="containsText" text="in Abklärung">
      <formula>NOT(ISERROR(SEARCH("in Abklärung",V62)))</formula>
    </cfRule>
    <cfRule type="containsText" dxfId="2057" priority="43" operator="containsText" text="i.O.">
      <formula>NOT(ISERROR(SEARCH("i.O.",V62)))</formula>
    </cfRule>
    <cfRule type="containsText" dxfId="2056" priority="44" operator="containsText" text="korrigiert">
      <formula>NOT(ISERROR(SEARCH("korrigiert",V62)))</formula>
    </cfRule>
  </conditionalFormatting>
  <conditionalFormatting sqref="X77:X83">
    <cfRule type="containsText" dxfId="2055" priority="37" operator="containsText" text="nicht i.O.">
      <formula>NOT(ISERROR(SEARCH("nicht i.O.",X77)))</formula>
    </cfRule>
    <cfRule type="containsText" dxfId="2054" priority="38" operator="containsText" text="in Abklärung">
      <formula>NOT(ISERROR(SEARCH("in Abklärung",X77)))</formula>
    </cfRule>
    <cfRule type="containsText" dxfId="2053" priority="39" operator="containsText" text="i.O.">
      <formula>NOT(ISERROR(SEARCH("i.O.",X77)))</formula>
    </cfRule>
    <cfRule type="containsText" dxfId="2052" priority="40" operator="containsText" text="korrigiert">
      <formula>NOT(ISERROR(SEARCH("korrigiert",X77)))</formula>
    </cfRule>
  </conditionalFormatting>
  <conditionalFormatting sqref="V77:V83">
    <cfRule type="containsText" dxfId="2051" priority="33" operator="containsText" text="nicht i.O.">
      <formula>NOT(ISERROR(SEARCH("nicht i.O.",V77)))</formula>
    </cfRule>
    <cfRule type="containsText" dxfId="2050" priority="34" operator="containsText" text="in Abklärung">
      <formula>NOT(ISERROR(SEARCH("in Abklärung",V77)))</formula>
    </cfRule>
    <cfRule type="containsText" dxfId="2049" priority="35" operator="containsText" text="i.O.">
      <formula>NOT(ISERROR(SEARCH("i.O.",V77)))</formula>
    </cfRule>
    <cfRule type="containsText" dxfId="2048" priority="36" operator="containsText" text="korrigiert">
      <formula>NOT(ISERROR(SEARCH("korrigiert",V77)))</formula>
    </cfRule>
  </conditionalFormatting>
  <conditionalFormatting sqref="X87">
    <cfRule type="containsText" dxfId="2047" priority="29" operator="containsText" text="nicht i.O.">
      <formula>NOT(ISERROR(SEARCH("nicht i.O.",X87)))</formula>
    </cfRule>
    <cfRule type="containsText" dxfId="2046" priority="30" operator="containsText" text="in Abklärung">
      <formula>NOT(ISERROR(SEARCH("in Abklärung",X87)))</formula>
    </cfRule>
    <cfRule type="containsText" dxfId="2045" priority="31" operator="containsText" text="i.O.">
      <formula>NOT(ISERROR(SEARCH("i.O.",X87)))</formula>
    </cfRule>
    <cfRule type="containsText" dxfId="2044" priority="32" operator="containsText" text="korrigiert">
      <formula>NOT(ISERROR(SEARCH("korrigiert",X87)))</formula>
    </cfRule>
  </conditionalFormatting>
  <conditionalFormatting sqref="V87">
    <cfRule type="containsText" dxfId="2043" priority="25" operator="containsText" text="nicht i.O.">
      <formula>NOT(ISERROR(SEARCH("nicht i.O.",V87)))</formula>
    </cfRule>
    <cfRule type="containsText" dxfId="2042" priority="26" operator="containsText" text="in Abklärung">
      <formula>NOT(ISERROR(SEARCH("in Abklärung",V87)))</formula>
    </cfRule>
    <cfRule type="containsText" dxfId="2041" priority="27" operator="containsText" text="i.O.">
      <formula>NOT(ISERROR(SEARCH("i.O.",V87)))</formula>
    </cfRule>
    <cfRule type="containsText" dxfId="2040" priority="28" operator="containsText" text="korrigiert">
      <formula>NOT(ISERROR(SEARCH("korrigiert",V87)))</formula>
    </cfRule>
  </conditionalFormatting>
  <conditionalFormatting sqref="X90:X96">
    <cfRule type="containsText" dxfId="2039" priority="21" operator="containsText" text="nicht i.O.">
      <formula>NOT(ISERROR(SEARCH("nicht i.O.",X90)))</formula>
    </cfRule>
    <cfRule type="containsText" dxfId="2038" priority="22" operator="containsText" text="in Abklärung">
      <formula>NOT(ISERROR(SEARCH("in Abklärung",X90)))</formula>
    </cfRule>
    <cfRule type="containsText" dxfId="2037" priority="23" operator="containsText" text="i.O.">
      <formula>NOT(ISERROR(SEARCH("i.O.",X90)))</formula>
    </cfRule>
    <cfRule type="containsText" dxfId="2036" priority="24" operator="containsText" text="korrigiert">
      <formula>NOT(ISERROR(SEARCH("korrigiert",X90)))</formula>
    </cfRule>
  </conditionalFormatting>
  <conditionalFormatting sqref="V90:V96">
    <cfRule type="containsText" dxfId="2035" priority="17" operator="containsText" text="nicht i.O.">
      <formula>NOT(ISERROR(SEARCH("nicht i.O.",V90)))</formula>
    </cfRule>
    <cfRule type="containsText" dxfId="2034" priority="18" operator="containsText" text="in Abklärung">
      <formula>NOT(ISERROR(SEARCH("in Abklärung",V90)))</formula>
    </cfRule>
    <cfRule type="containsText" dxfId="2033" priority="19" operator="containsText" text="i.O.">
      <formula>NOT(ISERROR(SEARCH("i.O.",V90)))</formula>
    </cfRule>
    <cfRule type="containsText" dxfId="2032" priority="20" operator="containsText" text="korrigiert">
      <formula>NOT(ISERROR(SEARCH("korrigiert",V90)))</formula>
    </cfRule>
  </conditionalFormatting>
  <conditionalFormatting sqref="X98">
    <cfRule type="containsText" dxfId="2031" priority="13" operator="containsText" text="nicht i.O.">
      <formula>NOT(ISERROR(SEARCH("nicht i.O.",X98)))</formula>
    </cfRule>
    <cfRule type="containsText" dxfId="2030" priority="14" operator="containsText" text="in Abklärung">
      <formula>NOT(ISERROR(SEARCH("in Abklärung",X98)))</formula>
    </cfRule>
    <cfRule type="containsText" dxfId="2029" priority="15" operator="containsText" text="i.O.">
      <formula>NOT(ISERROR(SEARCH("i.O.",X98)))</formula>
    </cfRule>
    <cfRule type="containsText" dxfId="2028" priority="16" operator="containsText" text="korrigiert">
      <formula>NOT(ISERROR(SEARCH("korrigiert",X98)))</formula>
    </cfRule>
  </conditionalFormatting>
  <conditionalFormatting sqref="V98">
    <cfRule type="containsText" dxfId="2027" priority="9" operator="containsText" text="nicht i.O.">
      <formula>NOT(ISERROR(SEARCH("nicht i.O.",V98)))</formula>
    </cfRule>
    <cfRule type="containsText" dxfId="2026" priority="10" operator="containsText" text="in Abklärung">
      <formula>NOT(ISERROR(SEARCH("in Abklärung",V98)))</formula>
    </cfRule>
    <cfRule type="containsText" dxfId="2025" priority="11" operator="containsText" text="i.O.">
      <formula>NOT(ISERROR(SEARCH("i.O.",V98)))</formula>
    </cfRule>
    <cfRule type="containsText" dxfId="2024" priority="12" operator="containsText" text="korrigiert">
      <formula>NOT(ISERROR(SEARCH("korrigiert",V98)))</formula>
    </cfRule>
  </conditionalFormatting>
  <conditionalFormatting sqref="X100">
    <cfRule type="containsText" dxfId="2023" priority="5" operator="containsText" text="nicht i.O.">
      <formula>NOT(ISERROR(SEARCH("nicht i.O.",X100)))</formula>
    </cfRule>
    <cfRule type="containsText" dxfId="2022" priority="6" operator="containsText" text="in Abklärung">
      <formula>NOT(ISERROR(SEARCH("in Abklärung",X100)))</formula>
    </cfRule>
    <cfRule type="containsText" dxfId="2021" priority="7" operator="containsText" text="i.O.">
      <formula>NOT(ISERROR(SEARCH("i.O.",X100)))</formula>
    </cfRule>
    <cfRule type="containsText" dxfId="2020" priority="8" operator="containsText" text="korrigiert">
      <formula>NOT(ISERROR(SEARCH("korrigiert",X100)))</formula>
    </cfRule>
  </conditionalFormatting>
  <conditionalFormatting sqref="V100">
    <cfRule type="containsText" dxfId="2019" priority="1" operator="containsText" text="nicht i.O.">
      <formula>NOT(ISERROR(SEARCH("nicht i.O.",V100)))</formula>
    </cfRule>
    <cfRule type="containsText" dxfId="2018" priority="2" operator="containsText" text="in Abklärung">
      <formula>NOT(ISERROR(SEARCH("in Abklärung",V100)))</formula>
    </cfRule>
    <cfRule type="containsText" dxfId="2017" priority="3" operator="containsText" text="i.O.">
      <formula>NOT(ISERROR(SEARCH("i.O.",V100)))</formula>
    </cfRule>
    <cfRule type="containsText" dxfId="2016" priority="4" operator="containsText" text="korrigiert">
      <formula>NOT(ISERROR(SEARCH("korrigiert",V100)))</formula>
    </cfRule>
  </conditionalFormatting>
  <dataValidations count="5">
    <dataValidation type="date" operator="lessThan" allowBlank="1" showInputMessage="1" showErrorMessage="1" sqref="E21:G21" xr:uid="{2945A8CD-A6F8-482C-89D2-04FE4B2B677A}">
      <formula1>43101</formula1>
    </dataValidation>
    <dataValidation type="date" operator="greaterThan" allowBlank="1" showInputMessage="1" showErrorMessage="1" sqref="D22:G22" xr:uid="{5F352A8F-8480-4D3A-B835-C08DA647DCCD}">
      <formula1>D21</formula1>
    </dataValidation>
    <dataValidation type="date" operator="greaterThan" allowBlank="1" showInputMessage="1" showErrorMessage="1" sqref="D44:G44" xr:uid="{19673D1C-B944-45D4-BC8E-A55ABFE57217}">
      <formula1>42370</formula1>
    </dataValidation>
    <dataValidation type="list" allowBlank="1" showInputMessage="1" showErrorMessage="1" sqref="X16:X17 X13 X101" xr:uid="{5628C740-FD75-48F2-A206-CCDDD8C67DF3}">
      <formula1>"',i.O.,in Abklärung,nicht i.O.,korrigiert"</formula1>
    </dataValidation>
    <dataValidation type="date" operator="lessThan" allowBlank="1" showInputMessage="1" showErrorMessage="1" sqref="D21" xr:uid="{36454F34-2187-4F57-B88E-62715ACB9DFF}">
      <formula1>44197</formula1>
    </dataValidation>
  </dataValidations>
  <hyperlinks>
    <hyperlink ref="L80:P80" r:id="rId1" display="download" xr:uid="{2FBCBA07-0CD8-4092-83E2-E148BA135FCC}"/>
    <hyperlink ref="H74:L74" r:id="rId2" display="download" xr:uid="{871D1FF5-13EB-4946-BEA7-7034AB022B22}"/>
  </hyperlinks>
  <pageMargins left="0.70866141732283472" right="0.70866141732283472" top="0.78740157480314965" bottom="0.78740157480314965" header="0.31496062992125984" footer="0.31496062992125984"/>
  <pageSetup paperSize="8" scale="67" fitToHeight="0" orientation="landscape" r:id="rId3"/>
  <headerFooter>
    <oddHeader>&amp;LBFE-MP&amp;C &amp;A&amp;R&amp;D</oddHeader>
    <oddFooter>&amp;L&amp;F, &amp;T&amp;RS. &amp;P / &amp;N</oddFooter>
  </headerFooter>
  <drawing r:id="rId4"/>
  <legacyDrawing r:id="rId5"/>
  <controls>
    <mc:AlternateContent xmlns:mc="http://schemas.openxmlformats.org/markup-compatibility/2006">
      <mc:Choice Requires="x14">
        <control shapeId="113666" r:id="rId6" name="CheckBox2">
          <controlPr locked="0" defaultSize="0" autoLine="0" r:id="rId7">
            <anchor moveWithCells="1">
              <from>
                <xdr:col>2</xdr:col>
                <xdr:colOff>236220</xdr:colOff>
                <xdr:row>4</xdr:row>
                <xdr:rowOff>106680</xdr:rowOff>
              </from>
              <to>
                <xdr:col>2</xdr:col>
                <xdr:colOff>403860</xdr:colOff>
                <xdr:row>4</xdr:row>
                <xdr:rowOff>297180</xdr:rowOff>
              </to>
            </anchor>
          </controlPr>
        </control>
      </mc:Choice>
      <mc:Fallback>
        <control shapeId="113666" r:id="rId6" name="CheckBox2"/>
      </mc:Fallback>
    </mc:AlternateContent>
    <mc:AlternateContent xmlns:mc="http://schemas.openxmlformats.org/markup-compatibility/2006">
      <mc:Choice Requires="x14">
        <control shapeId="113665" r:id="rId8" name="CheckBox1">
          <controlPr locked="0" defaultSize="0" autoLine="0" r:id="rId9">
            <anchor moveWithCells="1">
              <from>
                <xdr:col>11</xdr:col>
                <xdr:colOff>304800</xdr:colOff>
                <xdr:row>14</xdr:row>
                <xdr:rowOff>45720</xdr:rowOff>
              </from>
              <to>
                <xdr:col>11</xdr:col>
                <xdr:colOff>464820</xdr:colOff>
                <xdr:row>14</xdr:row>
                <xdr:rowOff>198120</xdr:rowOff>
              </to>
            </anchor>
          </controlPr>
        </control>
      </mc:Choice>
      <mc:Fallback>
        <control shapeId="113665" r:id="rId8" name="CheckBox1"/>
      </mc:Fallback>
    </mc:AlternateContent>
  </controls>
  <extLst>
    <ext xmlns:x14="http://schemas.microsoft.com/office/spreadsheetml/2009/9/main" uri="{CCE6A557-97BC-4b89-ADB6-D9C93CAAB3DF}">
      <x14:dataValidations xmlns:xm="http://schemas.microsoft.com/office/excel/2006/main" count="13">
        <x14:dataValidation type="list" allowBlank="1" showInputMessage="1" showErrorMessage="1" xr:uid="{3535CEAB-892D-46E7-A605-EE834C96600B}">
          <x14:formula1>
            <xm:f>Dropdown!$M$7:$M$11</xm:f>
          </x14:formula1>
          <xm:sqref>E45:G45</xm:sqref>
        </x14:dataValidation>
        <x14:dataValidation type="list" allowBlank="1" showInputMessage="1" showErrorMessage="1" xr:uid="{40EB8499-9F30-4EE0-A393-815410CA9766}">
          <x14:formula1>
            <xm:f>Dropdown!$A$7:$A$9</xm:f>
          </x14:formula1>
          <xm:sqref>E42:G42</xm:sqref>
        </x14:dataValidation>
        <x14:dataValidation type="list" allowBlank="1" showInputMessage="1" showErrorMessage="1" xr:uid="{7B3E3237-69A1-4D7D-A47D-018EC09675C0}">
          <x14:formula1>
            <xm:f>Dropdown!$G$7:$G$11</xm:f>
          </x14:formula1>
          <xm:sqref>E20:G20</xm:sqref>
        </x14:dataValidation>
        <x14:dataValidation type="list" allowBlank="1" showInputMessage="1" showErrorMessage="1" xr:uid="{19A1E7D4-4353-4856-8B94-1B3CC8CDD777}">
          <x14:formula1>
            <xm:f>Dropdown!$P$7:$P$10</xm:f>
          </x14:formula1>
          <xm:sqref>E77:K77</xm:sqref>
        </x14:dataValidation>
        <x14:dataValidation type="list" allowBlank="1" showInputMessage="1" showErrorMessage="1" xr:uid="{FE3A7C51-554F-449C-BD99-B702669C389A}">
          <x14:formula1>
            <xm:f>Dropdown!$AP$7:$AP$9</xm:f>
          </x14:formula1>
          <xm:sqref>V84:V86 V33 V54:V55 V36:V37 V25 V27:V30 V97 V99 V101:V102</xm:sqref>
        </x14:dataValidation>
        <x14:dataValidation type="list" allowBlank="1" showInputMessage="1" showErrorMessage="1" xr:uid="{EAA81BBE-4065-449A-BFCD-C32A4AEA20A0}">
          <x14:formula1>
            <xm:f>OFFSET(Dropdown!$G$7:$I$11,0,'Allg. Informationen'!$B$4-1,5,1)</xm:f>
          </x14:formula1>
          <xm:sqref>D20</xm:sqref>
        </x14:dataValidation>
        <x14:dataValidation type="list" allowBlank="1" showInputMessage="1" showErrorMessage="1" xr:uid="{55AB6E8A-E03A-4B6F-988D-8FF427E139B6}">
          <x14:formula1>
            <xm:f>OFFSET(Dropdown!$A$7:$C$9,0,'Allg. Informationen'!$B$4-1,3,1)</xm:f>
          </x14:formula1>
          <xm:sqref>D42</xm:sqref>
        </x14:dataValidation>
        <x14:dataValidation type="list" allowBlank="1" showInputMessage="1" showErrorMessage="1" xr:uid="{757CC804-8321-459B-B647-4B3CD156850B}">
          <x14:formula1>
            <xm:f>OFFSET(Dropdown!$M$7:$O$11,0,'Allg. Informationen'!$B$4-1,5,1)</xm:f>
          </x14:formula1>
          <xm:sqref>D45</xm:sqref>
        </x14:dataValidation>
        <x14:dataValidation type="list" allowBlank="1" showInputMessage="1" showErrorMessage="1" xr:uid="{B169319D-EB1B-4B58-BFEF-055E43B20436}">
          <x14:formula1>
            <xm:f>OFFSET(Dropdown!$D$7:$F$8,0,'Allg. Informationen'!$B$4-1,2,1)</xm:f>
          </x14:formula1>
          <xm:sqref>H50:Q50 H56:Q56</xm:sqref>
        </x14:dataValidation>
        <x14:dataValidation type="list" allowBlank="1" showInputMessage="1" showErrorMessage="1" xr:uid="{15A9C818-93A4-400D-B395-C6B1749FB794}">
          <x14:formula1>
            <xm:f>OFFSET(Dropdown!$P$7:$R$10,0,'Allg. Informationen'!$B$4-1,4,1)</xm:f>
          </x14:formula1>
          <xm:sqref>D77</xm:sqref>
        </x14:dataValidation>
        <x14:dataValidation type="list" allowBlank="1" showInputMessage="1" showErrorMessage="1" xr:uid="{7F6AD4B2-AD15-4B7B-9994-CC4BE6124389}">
          <x14:formula1>
            <xm:f>OFFSET(Dropdown!$AP$7:$AR$19,0,'Allg. Informationen'!$B$4-1,3,1)</xm:f>
          </x14:formula1>
          <xm:sqref>V13:V15 V18:V24 V26 V31:V32 V34:V35 V38:V45 V48:V53 V56:V59 V100 V77:V83 V87 V90:V96 V98 V62:V74</xm:sqref>
        </x14:dataValidation>
        <x14:dataValidation type="list" allowBlank="1" showInputMessage="1" showErrorMessage="1" xr:uid="{23A58E1B-816B-442C-BA0E-7BAFD8BA66CA}">
          <x14:formula1>
            <xm:f>OFFSET(Dropdown!$AS$7:$AU$19,0,'Allg. Informationen'!$B$4-1,4,1)</xm:f>
          </x14:formula1>
          <xm:sqref>X18:X24 X26 X31:X32 X34:X35 X38:X45 X48:X53 X56:X59 X100 X77:X83 X87 X90:X96 X98 X62:X74</xm:sqref>
        </x14:dataValidation>
        <x14:dataValidation type="list" allowBlank="1" showInputMessage="1" showErrorMessage="1" xr:uid="{EF94D89F-93E0-4E54-9886-EF4EF12D549F}">
          <x14:formula1>
            <xm:f>Dropdown!$AI$6:$AI$136</xm:f>
          </x14:formula1>
          <xm:sqref>B14</xm:sqref>
        </x14:dataValidation>
      </x14:dataValidations>
    </ext>
  </extLs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EC3D58-E75E-40AF-82F6-777EE95CF2A0}">
  <sheetPr codeName="Tabelle23">
    <tabColor theme="7" tint="0.39997558519241921"/>
    <pageSetUpPr fitToPage="1"/>
  </sheetPr>
  <dimension ref="A1:AC131"/>
  <sheetViews>
    <sheetView workbookViewId="0">
      <selection activeCell="A20" sqref="A20"/>
    </sheetView>
  </sheetViews>
  <sheetFormatPr baseColWidth="10" defaultColWidth="11.44140625" defaultRowHeight="13.2" outlineLevelCol="1" x14ac:dyDescent="0.25"/>
  <cols>
    <col min="1" max="1" width="11" style="466" customWidth="1"/>
    <col min="2" max="2" width="40.5546875" style="31" customWidth="1"/>
    <col min="3" max="3" width="10.5546875" style="31" customWidth="1"/>
    <col min="4" max="4" width="18.5546875" style="31" customWidth="1"/>
    <col min="5" max="7" width="18.5546875" style="31" hidden="1" customWidth="1"/>
    <col min="8" max="9" width="13.109375" style="31" customWidth="1"/>
    <col min="10" max="10" width="13.33203125" style="466" customWidth="1"/>
    <col min="11" max="11" width="13.5546875" style="466" customWidth="1"/>
    <col min="12" max="14" width="11.88671875" style="466" customWidth="1"/>
    <col min="15" max="15" width="13" style="466" customWidth="1"/>
    <col min="16" max="17" width="11.88671875" style="466" customWidth="1"/>
    <col min="18" max="18" width="12.5546875" style="466" customWidth="1"/>
    <col min="19" max="19" width="14.88671875" style="466" customWidth="1"/>
    <col min="20" max="20" width="11.5546875" style="466" customWidth="1"/>
    <col min="21" max="21" width="16.44140625" style="466" customWidth="1"/>
    <col min="22" max="22" width="16.44140625" style="531" hidden="1" customWidth="1" outlineLevel="1"/>
    <col min="23" max="23" width="16.44140625" style="466" hidden="1" customWidth="1" outlineLevel="1"/>
    <col min="24" max="24" width="11.44140625" style="466" hidden="1" customWidth="1" outlineLevel="1"/>
    <col min="25" max="25" width="23.5546875" style="466" hidden="1" customWidth="1" outlineLevel="1"/>
    <col min="26" max="26" width="5.5546875" style="466" customWidth="1" collapsed="1"/>
    <col min="27" max="27" width="8.5546875" style="466" hidden="1" customWidth="1"/>
    <col min="28" max="16384" width="11.44140625" style="466"/>
  </cols>
  <sheetData>
    <row r="1" spans="1:29" ht="21" x14ac:dyDescent="0.4">
      <c r="A1" s="490" t="str">
        <f>VLOOKUP(D13,Dropdown!$AI$6:$AI$136,1,FALSE)</f>
        <v>Bitte auswählen, Prière de sélectionner, Prego selezionare</v>
      </c>
      <c r="B1" s="48"/>
      <c r="C1" s="488"/>
      <c r="D1" s="489"/>
      <c r="E1" s="48"/>
      <c r="F1" s="48"/>
      <c r="G1" s="48"/>
      <c r="H1" s="48"/>
      <c r="I1" s="48"/>
      <c r="J1" s="59"/>
      <c r="K1" s="59"/>
      <c r="L1" s="59"/>
      <c r="M1" s="59"/>
      <c r="N1" s="59"/>
      <c r="O1" s="59"/>
      <c r="P1" s="59"/>
      <c r="Q1" s="59"/>
      <c r="R1" s="59"/>
      <c r="S1" s="59"/>
      <c r="T1" s="59"/>
      <c r="U1" s="59"/>
      <c r="V1" s="59"/>
      <c r="W1" s="59"/>
      <c r="X1" s="59"/>
      <c r="Y1" s="59"/>
    </row>
    <row r="2" spans="1:29" s="531" customFormat="1" ht="15.6" x14ac:dyDescent="0.3">
      <c r="A2" s="530" t="str">
        <f ca="1">IF(D17="",IF(D13=Dropdown!$AI$6,CONCATENATE(OFFSET(Sprachen!A369,0,'Allg. Informationen'!$B$4-1,1,1),_xlfn.SHEET()-9),VLOOKUP($D$13,Dropdown!$AI$6:$AJ$136,2,FALSE)),D17)</f>
        <v>KW12</v>
      </c>
      <c r="B2" s="177" t="str">
        <f ca="1">CONCATENATE(Gesuchsteller!$A$4,": ",Gesuchsteller!$B$4)</f>
        <v>Gesuchsnummer: MP.24.xxx</v>
      </c>
      <c r="C2" s="10"/>
      <c r="E2" s="47"/>
      <c r="F2" s="47"/>
      <c r="G2" s="47"/>
      <c r="H2" s="120"/>
      <c r="J2" s="120"/>
      <c r="K2" s="120"/>
      <c r="L2" s="120"/>
      <c r="M2" s="120"/>
      <c r="N2" s="120"/>
      <c r="O2" s="120"/>
      <c r="P2" s="120"/>
      <c r="Q2" s="47"/>
      <c r="R2" s="120"/>
      <c r="U2" s="532"/>
      <c r="V2" s="532"/>
      <c r="W2" s="532"/>
    </row>
    <row r="3" spans="1:29" s="531" customFormat="1" ht="15.6" x14ac:dyDescent="0.3">
      <c r="A3" s="530"/>
      <c r="B3" s="10"/>
      <c r="C3" s="10"/>
      <c r="E3" s="47"/>
      <c r="F3" s="47"/>
      <c r="G3" s="47"/>
      <c r="H3" s="120"/>
      <c r="I3" s="630"/>
      <c r="J3" s="120"/>
      <c r="K3" s="120"/>
      <c r="L3" s="120"/>
      <c r="M3" s="120"/>
      <c r="N3" s="120"/>
      <c r="O3" s="120"/>
      <c r="P3" s="120"/>
      <c r="Q3" s="47"/>
      <c r="R3" s="120"/>
      <c r="U3" s="532"/>
      <c r="V3" s="532"/>
      <c r="W3" s="532"/>
    </row>
    <row r="4" spans="1:29" s="531" customFormat="1" ht="17.399999999999999" x14ac:dyDescent="0.3">
      <c r="A4" s="133" t="str">
        <f ca="1">OFFSET(Sprachen!A351,0,'Allg. Informationen'!$B$4-1,1,1)</f>
        <v>i. Vollmacht und Auskunftsberechtigung</v>
      </c>
      <c r="C4" s="131"/>
      <c r="E4" s="347"/>
      <c r="F4" s="398"/>
      <c r="G4" s="348"/>
    </row>
    <row r="5" spans="1:29" s="531" customFormat="1" ht="30.75" customHeight="1" x14ac:dyDescent="0.25">
      <c r="B5" s="655" t="str">
        <f ca="1">OFFSET(Sprachen!A352,0,'Allg. Informationen'!$B$4-1,1,1)</f>
        <v>Gesuchsteller ist Kraftwerksbevollmächtigter</v>
      </c>
      <c r="C5" s="601"/>
      <c r="D5" s="533" t="s">
        <v>1706</v>
      </c>
      <c r="H5" s="886" t="str">
        <f ca="1">OFFSET(Sprachen!A356,0,'Allg. Informationen'!$B$4-1,1,1)</f>
        <v>Falls Gesuchsteller nicht kraftwerksbevollmächtigt ist, aber am Kraftwerk beteiligt ist, bitte Kästchen in Zelle C5 nicht ankreuzen. Die kraftwerkspezifischen Daten werden automatisch vom Kraftwerksbevollmächtigten während der Gesuchsprüfung übernommen</v>
      </c>
      <c r="I5" s="886"/>
      <c r="J5" s="886"/>
      <c r="K5" s="886"/>
      <c r="L5" s="886"/>
      <c r="M5" s="886"/>
      <c r="N5" s="886"/>
      <c r="O5" s="886"/>
      <c r="P5" s="886"/>
      <c r="Q5" s="886"/>
      <c r="R5" s="886"/>
      <c r="S5" s="886"/>
      <c r="T5" s="886"/>
      <c r="U5" s="886"/>
    </row>
    <row r="6" spans="1:29" s="531" customFormat="1" ht="18" customHeight="1" x14ac:dyDescent="0.25">
      <c r="B6" s="806" t="str">
        <f ca="1">OFFSET(Sprachen!A353,0,'Allg. Informationen'!$B$4-1,1,1)</f>
        <v>Auskunftsberechtigte Person zu diesem KW</v>
      </c>
      <c r="C6" s="806"/>
      <c r="D6" s="888" t="str">
        <f ca="1">OFFSET(Sprachen!A357,0,'Allg. Informationen'!$B$4-1,1,1)</f>
        <v>Name</v>
      </c>
      <c r="H6" s="887"/>
      <c r="I6" s="887"/>
      <c r="J6" s="887"/>
      <c r="K6" s="889" t="str">
        <f ca="1">OFFSET(Sprachen!A358,0,'Allg. Informationen'!$B$4-1,1,1)</f>
        <v>Organisation</v>
      </c>
      <c r="L6" s="887"/>
      <c r="M6" s="887"/>
      <c r="N6" s="887"/>
      <c r="O6" s="889" t="str">
        <f ca="1">OFFSET(Sprachen!A359,0,'Allg. Informationen'!$B$4-1,1,1)</f>
        <v>Email</v>
      </c>
      <c r="P6" s="887"/>
      <c r="Q6" s="887"/>
      <c r="R6" s="887"/>
      <c r="S6" s="890" t="str">
        <f ca="1">OFFSET(Sprachen!A360,0,'Allg. Informationen'!$B$4-1,1,1)</f>
        <v>Telefon</v>
      </c>
      <c r="T6" s="887"/>
      <c r="U6" s="887"/>
    </row>
    <row r="7" spans="1:29" s="531" customFormat="1" ht="17.25" customHeight="1" x14ac:dyDescent="0.25">
      <c r="B7" s="899" t="str">
        <f ca="1">OFFSET(Sprachen!A354,0,'Allg. Informationen'!$B$4-1,1,1)</f>
        <v>Stellvertretend auskunftsberechtigte Person</v>
      </c>
      <c r="C7" s="899"/>
      <c r="D7" s="888"/>
      <c r="H7" s="887"/>
      <c r="I7" s="887"/>
      <c r="J7" s="887"/>
      <c r="K7" s="889"/>
      <c r="L7" s="887"/>
      <c r="M7" s="887"/>
      <c r="N7" s="887"/>
      <c r="O7" s="889"/>
      <c r="P7" s="887"/>
      <c r="Q7" s="887"/>
      <c r="R7" s="887"/>
      <c r="S7" s="890"/>
      <c r="T7" s="887"/>
      <c r="U7" s="887"/>
      <c r="V7" s="429"/>
      <c r="W7" s="398"/>
      <c r="X7" s="398"/>
      <c r="Y7" s="429"/>
      <c r="Z7" s="429"/>
      <c r="AA7" s="429"/>
      <c r="AC7" s="132"/>
    </row>
    <row r="8" spans="1:29" s="531" customFormat="1" ht="39" hidden="1" customHeight="1" x14ac:dyDescent="0.25">
      <c r="B8" s="864" t="str">
        <f ca="1">OFFSET(Sprachen!A355,0,'Allg. Informationen'!$B$4-1,1,1)</f>
        <v>Zur Prüfung des Gesuchs kann das BFE die Daten und Angaben des Kraftwerksbevollmächtigten übernehmen von:</v>
      </c>
      <c r="C8" s="865"/>
      <c r="D8" s="675" t="str">
        <f ca="1">OFFSET(Sprachen!A361,0,'Allg. Informationen'!$B$4-1,1,1)</f>
        <v>Gesuchsnummer</v>
      </c>
      <c r="E8" s="534"/>
      <c r="F8" s="534"/>
      <c r="G8" s="534"/>
      <c r="H8" s="900"/>
      <c r="I8" s="900"/>
      <c r="J8" s="900"/>
      <c r="K8" s="675" t="str">
        <f ca="1">OFFSET(Sprachen!A362,0,'Allg. Informationen'!$B$4-1,1,1)</f>
        <v>Datum</v>
      </c>
      <c r="L8" s="900"/>
      <c r="M8" s="900"/>
      <c r="N8" s="900"/>
    </row>
    <row r="9" spans="1:29" s="531" customFormat="1" x14ac:dyDescent="0.25"/>
    <row r="10" spans="1:29" ht="17.399999999999999" x14ac:dyDescent="0.25">
      <c r="A10" s="133" t="str">
        <f ca="1">OFFSET(Sprachen!A363,0,'Allg. Informationen'!$B$4-1,1,1)</f>
        <v>A. Angaben zu Kraftwerksanlage und Zentralen</v>
      </c>
      <c r="D10" s="430"/>
      <c r="E10" s="430"/>
      <c r="F10" s="430"/>
      <c r="G10" s="430"/>
      <c r="H10" s="431"/>
      <c r="I10" s="26"/>
      <c r="J10" s="531"/>
      <c r="K10" s="531"/>
      <c r="L10" s="531"/>
      <c r="M10" s="398"/>
      <c r="N10" s="398"/>
      <c r="O10" s="398"/>
      <c r="P10" s="398"/>
      <c r="Q10" s="398"/>
      <c r="R10" s="398"/>
      <c r="S10" s="398"/>
      <c r="T10" s="398"/>
      <c r="U10" s="398"/>
      <c r="V10" s="398"/>
      <c r="W10" s="398"/>
      <c r="X10" s="398"/>
      <c r="Y10" s="429"/>
      <c r="Z10" s="429"/>
      <c r="AA10" s="429"/>
      <c r="AB10" s="531"/>
      <c r="AC10" s="132"/>
    </row>
    <row r="11" spans="1:29" ht="15.6" x14ac:dyDescent="0.3">
      <c r="A11" s="386"/>
      <c r="B11" s="386"/>
      <c r="C11" s="386"/>
      <c r="D11" s="386"/>
      <c r="E11" s="386"/>
      <c r="F11" s="386"/>
      <c r="G11" s="386"/>
      <c r="H11" s="386"/>
      <c r="I11" s="386"/>
      <c r="J11" s="386"/>
      <c r="K11" s="386"/>
      <c r="L11" s="386"/>
      <c r="M11" s="386"/>
      <c r="N11" s="386"/>
      <c r="O11" s="386"/>
      <c r="P11" s="386"/>
      <c r="Q11" s="386"/>
      <c r="R11" s="386"/>
      <c r="S11" s="386"/>
      <c r="T11" s="386"/>
      <c r="U11" s="386"/>
      <c r="V11" s="386"/>
      <c r="W11" s="386"/>
      <c r="X11" s="386"/>
      <c r="Y11" s="386"/>
    </row>
    <row r="12" spans="1:29" ht="26.4" x14ac:dyDescent="0.25">
      <c r="A12" s="134" t="str">
        <f ca="1">OFFSET(Sprachen!A364,0,'Allg. Informationen'!$B$4-1,1,1)</f>
        <v>Ziffer</v>
      </c>
      <c r="B12" s="875" t="str">
        <f ca="1">OFFSET(Sprachen!A365,0,'Allg. Informationen'!$B$4-1,1,1)</f>
        <v>A1. Angaben zur Kraftwerksanlage</v>
      </c>
      <c r="C12" s="876"/>
      <c r="D12" s="877"/>
      <c r="E12" s="901" t="s">
        <v>428</v>
      </c>
      <c r="F12" s="902"/>
      <c r="G12" s="903"/>
      <c r="H12" s="838" t="str">
        <f ca="1">OFFSET(Sprachen!A366,0,'Allg. Informationen'!$B$4-1,1,1)</f>
        <v>Anmerkungen BFE</v>
      </c>
      <c r="I12" s="839"/>
      <c r="J12" s="839"/>
      <c r="K12" s="839"/>
      <c r="L12" s="840"/>
      <c r="M12" s="836" t="str">
        <f ca="1">OFFSET(Sprachen!A367,0,'Allg. Informationen'!$B$4-1,1,1)</f>
        <v>Bemerkungen Gesuchsteller</v>
      </c>
      <c r="N12" s="836"/>
      <c r="O12" s="836"/>
      <c r="P12" s="836"/>
      <c r="Q12" s="836"/>
      <c r="R12" s="836"/>
      <c r="S12" s="836"/>
      <c r="T12" s="836"/>
      <c r="U12" s="836"/>
      <c r="V12" s="450" t="str">
        <f ca="1">OFFSET(Sprachen!A506,0,'Allg. Informationen'!$B$4-1,1,1)</f>
        <v>Prüfung auf Plausibilität</v>
      </c>
      <c r="W12" s="135" t="str">
        <f ca="1">OFFSET(Sprachen!A507,0,'Allg. Informationen'!$B$4-1,1,1)</f>
        <v>Bemerkungen Plausibilität</v>
      </c>
      <c r="X12" s="450" t="str">
        <f ca="1">OFFSET(Sprachen!A508,0,'Allg. Informationen'!$B$4-1,1,1)</f>
        <v>Materielle Prüfung</v>
      </c>
      <c r="Y12" s="135" t="str">
        <f ca="1">OFFSET(Sprachen!A509,0,'Allg. Informationen'!$B$4-1,1,1)</f>
        <v>Bemerkungen Materielle Prüfung</v>
      </c>
    </row>
    <row r="13" spans="1:29" ht="21" x14ac:dyDescent="0.25">
      <c r="A13" s="781" t="str">
        <f ca="1">CONCATENATE($A$2," / ",AA14)</f>
        <v>KW12 / 1</v>
      </c>
      <c r="B13" s="145" t="str">
        <f ca="1">OFFSET(Sprachen!A368,0,'Allg. Informationen'!$B$4-1,1,1)</f>
        <v>Name Kraftwerksanlage:</v>
      </c>
      <c r="C13" s="719"/>
      <c r="D13" s="785" t="str">
        <f>B14</f>
        <v>Bitte auswählen, Prière de sélectionner, Prego selezionare</v>
      </c>
      <c r="E13" s="695"/>
      <c r="F13" s="695"/>
      <c r="G13" s="695"/>
      <c r="H13" s="788" t="str">
        <f ca="1">OFFSET(Sprachen!A472,0,'Allg. Informationen'!$B$4-1,1,1)</f>
        <v>Bitte zuerst die Energieproduktion im Blatt E_prod_Eingabe für dieses Kraftwerk eingeben! Falls Gesuchsteller nicht kraftwerksbevollmächtigt ist, so werden die Daten während der Gesuchsprüfung automatisch vom Kraftwerksbevollmächtigten übernommen. Der Gesuchsteller braucht nur die reduzierten Felder auszufüllen. Dabei sind Kennzahlen mit Ziffern endend auf -G vom Kraftwerksbevollmächtigten zu übernehmen. Massgebend für die MP ist die Bruttoleistung, wobei in der Liste Kraftwerke ab 10 MW installierter Leistung erscheinen können.</v>
      </c>
      <c r="I13" s="789"/>
      <c r="J13" s="789"/>
      <c r="K13" s="789"/>
      <c r="L13" s="790"/>
      <c r="M13" s="793"/>
      <c r="N13" s="794"/>
      <c r="O13" s="794"/>
      <c r="P13" s="794"/>
      <c r="Q13" s="794"/>
      <c r="R13" s="794"/>
      <c r="S13" s="794"/>
      <c r="T13" s="794"/>
      <c r="U13" s="795"/>
      <c r="V13" s="802"/>
      <c r="W13" s="769"/>
      <c r="X13" s="721" t="s">
        <v>185</v>
      </c>
      <c r="Y13" s="769"/>
    </row>
    <row r="14" spans="1:29" ht="117" customHeight="1" x14ac:dyDescent="0.25">
      <c r="A14" s="782"/>
      <c r="B14" s="631" t="s">
        <v>1000</v>
      </c>
      <c r="C14" s="784"/>
      <c r="D14" s="786"/>
      <c r="E14" s="696" t="s">
        <v>1758</v>
      </c>
      <c r="F14" s="696" t="s">
        <v>438</v>
      </c>
      <c r="G14" s="696" t="s">
        <v>429</v>
      </c>
      <c r="H14" s="791"/>
      <c r="I14" s="755"/>
      <c r="J14" s="755"/>
      <c r="K14" s="755"/>
      <c r="L14" s="792"/>
      <c r="M14" s="796"/>
      <c r="N14" s="797"/>
      <c r="O14" s="797"/>
      <c r="P14" s="797"/>
      <c r="Q14" s="797"/>
      <c r="R14" s="797"/>
      <c r="S14" s="797"/>
      <c r="T14" s="797"/>
      <c r="U14" s="798"/>
      <c r="V14" s="803"/>
      <c r="W14" s="821"/>
      <c r="X14" s="823"/>
      <c r="Y14" s="821"/>
      <c r="AA14" s="466">
        <v>1</v>
      </c>
    </row>
    <row r="15" spans="1:29" ht="21.75" customHeight="1" x14ac:dyDescent="0.25">
      <c r="A15" s="783"/>
      <c r="B15" s="456"/>
      <c r="C15" s="720"/>
      <c r="D15" s="787"/>
      <c r="E15" s="696"/>
      <c r="F15" s="696"/>
      <c r="G15" s="696"/>
      <c r="H15" s="826" t="str">
        <f ca="1">OFFSET(Sprachen!A473,0,'Allg. Informationen'!$B$4-1,1,1)</f>
        <v>Falls KW in Liste nicht vorhanden, bitte ankreuzen:</v>
      </c>
      <c r="I15" s="827"/>
      <c r="J15" s="827"/>
      <c r="K15" s="827"/>
      <c r="L15" s="536"/>
      <c r="M15" s="799"/>
      <c r="N15" s="800"/>
      <c r="O15" s="800"/>
      <c r="P15" s="800"/>
      <c r="Q15" s="800"/>
      <c r="R15" s="800"/>
      <c r="S15" s="800"/>
      <c r="T15" s="800"/>
      <c r="U15" s="801"/>
      <c r="V15" s="804"/>
      <c r="W15" s="822"/>
      <c r="X15" s="722"/>
      <c r="Y15" s="822"/>
    </row>
    <row r="16" spans="1:29" ht="38.1" hidden="1" customHeight="1" x14ac:dyDescent="0.25">
      <c r="A16" s="680" t="str">
        <f ca="1">CONCATENATE($A$2," / ",AA16)</f>
        <v>KW12 / 1-G1</v>
      </c>
      <c r="B16" s="833" t="str">
        <f ca="1">OFFSET(Sprachen!A370,0,'Allg. Informationen'!$B$4-1,1,1)</f>
        <v>Kraftwerkname (Angabe Gesuchsteller falls nicht in Liste)</v>
      </c>
      <c r="C16" s="833"/>
      <c r="D16" s="650"/>
      <c r="E16" s="535"/>
      <c r="F16" s="535"/>
      <c r="G16" s="535"/>
      <c r="H16" s="845" t="str">
        <f ca="1">OFFSET(Sprachen!A474,0,'Allg. Informationen'!$B$4-1,1,1)</f>
        <v>Bitte nur eintragen, falls Kraftwerk nicht in Liste</v>
      </c>
      <c r="I16" s="845"/>
      <c r="J16" s="845"/>
      <c r="K16" s="845"/>
      <c r="L16" s="846"/>
      <c r="M16" s="849"/>
      <c r="N16" s="849"/>
      <c r="O16" s="849"/>
      <c r="P16" s="849"/>
      <c r="Q16" s="849"/>
      <c r="R16" s="849"/>
      <c r="S16" s="849"/>
      <c r="T16" s="849"/>
      <c r="U16" s="850"/>
      <c r="V16" s="672"/>
      <c r="W16" s="671"/>
      <c r="X16" s="672"/>
      <c r="Y16" s="538"/>
      <c r="AA16" s="422" t="s">
        <v>537</v>
      </c>
    </row>
    <row r="17" spans="1:27" ht="44.1" hidden="1" customHeight="1" x14ac:dyDescent="0.25">
      <c r="A17" s="539" t="str">
        <f ca="1">CONCATENATE($A$2," / ",AA17)</f>
        <v>KW12 / 1-G2</v>
      </c>
      <c r="B17" s="833" t="str">
        <f ca="1">OFFSET(Sprachen!A371,0,'Allg. Informationen'!$B$4-1,1,1)</f>
        <v>Kürzelvorschlag  (Angabe Gesuchsteller falls nicht in Liste)</v>
      </c>
      <c r="C17" s="833"/>
      <c r="D17" s="651"/>
      <c r="E17" s="540"/>
      <c r="F17" s="540"/>
      <c r="G17" s="540"/>
      <c r="H17" s="847" t="str">
        <f ca="1">OFFSET(Sprachen!A475,0,'Allg. Informationen'!$B$4-1,1,1)</f>
        <v>Bitte nur eintragen, falls Kraftwerk nicht in Liste vorhanden. Auswahl nochmals auf "Bitte auswählen" stellen, damit vorgeschlagenes Kürzel übernommen wird.</v>
      </c>
      <c r="I17" s="847"/>
      <c r="J17" s="847"/>
      <c r="K17" s="847"/>
      <c r="L17" s="848"/>
      <c r="M17" s="851"/>
      <c r="N17" s="851"/>
      <c r="O17" s="851"/>
      <c r="P17" s="851"/>
      <c r="Q17" s="851"/>
      <c r="R17" s="851"/>
      <c r="S17" s="851"/>
      <c r="T17" s="851"/>
      <c r="U17" s="852"/>
      <c r="V17" s="541"/>
      <c r="W17" s="297"/>
      <c r="X17" s="541"/>
      <c r="Y17" s="152"/>
      <c r="AA17" s="424" t="s">
        <v>538</v>
      </c>
    </row>
    <row r="18" spans="1:27" x14ac:dyDescent="0.25">
      <c r="A18" s="139" t="str">
        <f t="shared" ref="A18:A45" ca="1" si="0">CONCATENATE($A$2," / ",AA18)</f>
        <v>KW12 / 2</v>
      </c>
      <c r="B18" s="538" t="str">
        <f ca="1">OFFSET(Sprachen!A372,0,'Allg. Informationen'!$B$4-1,1,1)</f>
        <v>Standortgemeinde(n)</v>
      </c>
      <c r="C18" s="159"/>
      <c r="D18" s="542"/>
      <c r="E18" s="543"/>
      <c r="F18" s="543"/>
      <c r="G18" s="543"/>
      <c r="H18" s="908"/>
      <c r="I18" s="908"/>
      <c r="J18" s="908"/>
      <c r="K18" s="908"/>
      <c r="L18" s="908"/>
      <c r="M18" s="807"/>
      <c r="N18" s="807"/>
      <c r="O18" s="807"/>
      <c r="P18" s="807"/>
      <c r="Q18" s="807"/>
      <c r="R18" s="807"/>
      <c r="S18" s="807"/>
      <c r="T18" s="807"/>
      <c r="U18" s="807"/>
      <c r="V18" s="541"/>
      <c r="W18" s="297"/>
      <c r="X18" s="541" t="s">
        <v>185</v>
      </c>
      <c r="Y18" s="152"/>
      <c r="AA18" s="466">
        <f>+AA14+1</f>
        <v>2</v>
      </c>
    </row>
    <row r="19" spans="1:27" x14ac:dyDescent="0.25">
      <c r="A19" s="139" t="str">
        <f t="shared" ca="1" si="0"/>
        <v>KW12 / 3</v>
      </c>
      <c r="B19" s="538" t="str">
        <f ca="1">OFFSET(Sprachen!A373,0,'Allg. Informationen'!$B$4-1,1,1)</f>
        <v>Standortkanton</v>
      </c>
      <c r="C19" s="100"/>
      <c r="D19" s="193"/>
      <c r="E19" s="349"/>
      <c r="F19" s="349"/>
      <c r="G19" s="349"/>
      <c r="H19" s="805"/>
      <c r="I19" s="805"/>
      <c r="J19" s="805"/>
      <c r="K19" s="805"/>
      <c r="L19" s="805"/>
      <c r="M19" s="807"/>
      <c r="N19" s="807"/>
      <c r="O19" s="807"/>
      <c r="P19" s="807"/>
      <c r="Q19" s="807"/>
      <c r="R19" s="807"/>
      <c r="S19" s="807"/>
      <c r="T19" s="807"/>
      <c r="U19" s="807"/>
      <c r="V19" s="541"/>
      <c r="W19" s="297"/>
      <c r="X19" s="541" t="s">
        <v>185</v>
      </c>
      <c r="Y19" s="152"/>
      <c r="AA19" s="466">
        <f t="shared" ref="AA19:AA45" si="1">+AA18+1</f>
        <v>3</v>
      </c>
    </row>
    <row r="20" spans="1:27" ht="46.5" customHeight="1" x14ac:dyDescent="0.25">
      <c r="A20" s="139" t="str">
        <f t="shared" ca="1" si="0"/>
        <v>KW12 / 4</v>
      </c>
      <c r="B20" s="159" t="str">
        <f ca="1">OFFSET(Sprachen!A374,0,'Allg. Informationen'!$B$4-1,1,1)</f>
        <v>Nutzungsrecht</v>
      </c>
      <c r="C20" s="100"/>
      <c r="D20" s="193"/>
      <c r="E20" s="349"/>
      <c r="F20" s="349"/>
      <c r="G20" s="349"/>
      <c r="H20" s="834" t="str">
        <f ca="1">OFFSET(Sprachen!A476,0,'Allg. Informationen'!$B$4-1,1,1)</f>
        <v>Vertrag für Nutzungsrecht dem Gesuch beilegen.
Falls weder Konzession noch ehaftes Recht, bitte im Bemerkungsfeld spezifizieren.</v>
      </c>
      <c r="I20" s="834"/>
      <c r="J20" s="834"/>
      <c r="K20" s="834"/>
      <c r="L20" s="834"/>
      <c r="M20" s="807"/>
      <c r="N20" s="807"/>
      <c r="O20" s="807"/>
      <c r="P20" s="807"/>
      <c r="Q20" s="807"/>
      <c r="R20" s="807"/>
      <c r="S20" s="807"/>
      <c r="T20" s="807"/>
      <c r="U20" s="807"/>
      <c r="V20" s="541"/>
      <c r="W20" s="297"/>
      <c r="X20" s="541" t="s">
        <v>185</v>
      </c>
      <c r="Y20" s="152"/>
      <c r="AA20" s="466">
        <f t="shared" si="1"/>
        <v>4</v>
      </c>
    </row>
    <row r="21" spans="1:27" ht="12.75" customHeight="1" x14ac:dyDescent="0.25">
      <c r="A21" s="139" t="str">
        <f t="shared" ca="1" si="0"/>
        <v>KW12 / 5</v>
      </c>
      <c r="B21" s="538" t="str">
        <f ca="1">OFFSET(Sprachen!A375,0,'Allg. Informationen'!$B$4-1,1,1)</f>
        <v>Datum der Vergabe des Nutzungsrechts</v>
      </c>
      <c r="C21" s="100" t="s">
        <v>46</v>
      </c>
      <c r="D21" s="544"/>
      <c r="E21" s="545"/>
      <c r="F21" s="545"/>
      <c r="G21" s="545"/>
      <c r="H21" s="841" t="str">
        <f ca="1">OFFSET(Sprachen!A477,0,'Allg. Informationen'!$B$4-1,1,1)</f>
        <v>Frühestes Ende bei zentralenspezifischen Unterschieden.</v>
      </c>
      <c r="I21" s="842"/>
      <c r="J21" s="842"/>
      <c r="K21" s="842"/>
      <c r="L21" s="843"/>
      <c r="M21" s="807"/>
      <c r="N21" s="807"/>
      <c r="O21" s="807"/>
      <c r="P21" s="807"/>
      <c r="Q21" s="807"/>
      <c r="R21" s="807"/>
      <c r="S21" s="807"/>
      <c r="T21" s="807"/>
      <c r="U21" s="807"/>
      <c r="V21" s="541"/>
      <c r="W21" s="297"/>
      <c r="X21" s="541" t="s">
        <v>185</v>
      </c>
      <c r="Y21" s="152"/>
      <c r="AA21" s="466">
        <f t="shared" si="1"/>
        <v>5</v>
      </c>
    </row>
    <row r="22" spans="1:27" ht="12.75" customHeight="1" x14ac:dyDescent="0.25">
      <c r="A22" s="139" t="str">
        <f t="shared" ca="1" si="0"/>
        <v>KW12 / 6</v>
      </c>
      <c r="B22" s="538" t="str">
        <f ca="1">OFFSET(Sprachen!A376,0,'Allg. Informationen'!$B$4-1,1,1)</f>
        <v>Ende des Nutzungsrechts</v>
      </c>
      <c r="C22" s="100" t="s">
        <v>46</v>
      </c>
      <c r="D22" s="544"/>
      <c r="E22" s="545"/>
      <c r="F22" s="545"/>
      <c r="G22" s="545"/>
      <c r="H22" s="826"/>
      <c r="I22" s="827"/>
      <c r="J22" s="827"/>
      <c r="K22" s="827"/>
      <c r="L22" s="844"/>
      <c r="M22" s="807"/>
      <c r="N22" s="807"/>
      <c r="O22" s="807"/>
      <c r="P22" s="807"/>
      <c r="Q22" s="807"/>
      <c r="R22" s="807"/>
      <c r="S22" s="807"/>
      <c r="T22" s="807"/>
      <c r="U22" s="807"/>
      <c r="V22" s="541"/>
      <c r="W22" s="297"/>
      <c r="X22" s="541" t="s">
        <v>185</v>
      </c>
      <c r="Y22" s="152" t="s">
        <v>602</v>
      </c>
      <c r="AA22" s="466">
        <f t="shared" si="1"/>
        <v>6</v>
      </c>
    </row>
    <row r="23" spans="1:27" x14ac:dyDescent="0.25">
      <c r="A23" s="139" t="str">
        <f t="shared" ca="1" si="0"/>
        <v>KW12 / 7</v>
      </c>
      <c r="B23" s="538" t="str">
        <f ca="1">OFFSET(Sprachen!A377,0,'Allg. Informationen'!$B$4-1,1,1)</f>
        <v>Anzahl Zentralen</v>
      </c>
      <c r="C23" s="100" t="s">
        <v>47</v>
      </c>
      <c r="D23" s="207"/>
      <c r="E23" s="350"/>
      <c r="F23" s="350"/>
      <c r="G23" s="350"/>
      <c r="H23" s="805"/>
      <c r="I23" s="805"/>
      <c r="J23" s="805"/>
      <c r="K23" s="805"/>
      <c r="L23" s="805"/>
      <c r="M23" s="837"/>
      <c r="N23" s="807"/>
      <c r="O23" s="807"/>
      <c r="P23" s="807"/>
      <c r="Q23" s="807"/>
      <c r="R23" s="807"/>
      <c r="S23" s="807"/>
      <c r="T23" s="807"/>
      <c r="U23" s="807"/>
      <c r="V23" s="541"/>
      <c r="W23" s="297"/>
      <c r="X23" s="541" t="s">
        <v>185</v>
      </c>
      <c r="Y23" s="152"/>
      <c r="AA23" s="466">
        <f t="shared" si="1"/>
        <v>7</v>
      </c>
    </row>
    <row r="24" spans="1:27" x14ac:dyDescent="0.25">
      <c r="A24" s="139" t="str">
        <f t="shared" ca="1" si="0"/>
        <v>KW12 / 8</v>
      </c>
      <c r="B24" s="538" t="str">
        <f ca="1">OFFSET(Sprachen!A378,0,'Allg. Informationen'!$B$4-1,1,1)</f>
        <v>Hoheitsanteil Schweiz</v>
      </c>
      <c r="C24" s="100" t="s">
        <v>4</v>
      </c>
      <c r="D24" s="546"/>
      <c r="E24" s="547"/>
      <c r="F24" s="547"/>
      <c r="G24" s="547"/>
      <c r="H24" s="805"/>
      <c r="I24" s="805"/>
      <c r="J24" s="805"/>
      <c r="K24" s="805"/>
      <c r="L24" s="805"/>
      <c r="M24" s="807"/>
      <c r="N24" s="807"/>
      <c r="O24" s="807"/>
      <c r="P24" s="807"/>
      <c r="Q24" s="807"/>
      <c r="R24" s="807"/>
      <c r="S24" s="807"/>
      <c r="T24" s="807"/>
      <c r="U24" s="807"/>
      <c r="V24" s="541"/>
      <c r="W24" s="297"/>
      <c r="X24" s="541" t="s">
        <v>185</v>
      </c>
      <c r="Y24" s="152"/>
      <c r="AA24" s="466">
        <f t="shared" si="1"/>
        <v>8</v>
      </c>
    </row>
    <row r="25" spans="1:27" x14ac:dyDescent="0.25">
      <c r="A25" s="139" t="str">
        <f t="shared" ca="1" si="0"/>
        <v>KW12 / 9</v>
      </c>
      <c r="B25" s="538" t="str">
        <f ca="1">OFFSET(Sprachen!A379,0,'Allg. Informationen'!$B$4-1,1,1)</f>
        <v>mittlere mechanische Bruttoleistung</v>
      </c>
      <c r="C25" s="100" t="s">
        <v>6</v>
      </c>
      <c r="D25" s="141">
        <f>D51</f>
        <v>0</v>
      </c>
      <c r="E25" s="351"/>
      <c r="F25" s="351"/>
      <c r="G25" s="351"/>
      <c r="H25" s="805"/>
      <c r="I25" s="805"/>
      <c r="J25" s="805"/>
      <c r="K25" s="805"/>
      <c r="L25" s="805"/>
      <c r="M25" s="807"/>
      <c r="N25" s="807"/>
      <c r="O25" s="807"/>
      <c r="P25" s="807"/>
      <c r="Q25" s="807"/>
      <c r="R25" s="807"/>
      <c r="S25" s="807"/>
      <c r="T25" s="807"/>
      <c r="U25" s="807"/>
      <c r="V25" s="548"/>
      <c r="W25" s="300"/>
      <c r="X25" s="548"/>
      <c r="Y25" s="548"/>
      <c r="AA25" s="466">
        <f t="shared" si="1"/>
        <v>9</v>
      </c>
    </row>
    <row r="26" spans="1:27" ht="33.75" customHeight="1" x14ac:dyDescent="0.25">
      <c r="A26" s="139" t="str">
        <f t="shared" ca="1" si="0"/>
        <v>KW12 / 10</v>
      </c>
      <c r="B26" s="159" t="str">
        <f ca="1">OFFSET(Sprachen!A380,0,'Allg. Informationen'!$B$4-1,1,1)</f>
        <v>Kantonales Wasserzinsregime</v>
      </c>
      <c r="C26" s="156" t="s">
        <v>370</v>
      </c>
      <c r="D26" s="549"/>
      <c r="E26" s="550"/>
      <c r="F26" s="550"/>
      <c r="G26" s="550"/>
      <c r="H26" s="834" t="str">
        <f ca="1">OFFSET(Sprachen!A478,0,'Allg. Informationen'!$B$4-1,1,1)</f>
        <v>Wasserzinssatz oder Bemessung aller äquivalenten kantonalen Abgaben angeben.</v>
      </c>
      <c r="I26" s="834"/>
      <c r="J26" s="834"/>
      <c r="K26" s="834"/>
      <c r="L26" s="834"/>
      <c r="M26" s="807"/>
      <c r="N26" s="807"/>
      <c r="O26" s="807"/>
      <c r="P26" s="807"/>
      <c r="Q26" s="807"/>
      <c r="R26" s="807"/>
      <c r="S26" s="807"/>
      <c r="T26" s="807"/>
      <c r="U26" s="807"/>
      <c r="V26" s="541"/>
      <c r="W26" s="297"/>
      <c r="X26" s="541" t="s">
        <v>185</v>
      </c>
      <c r="Y26" s="551" t="s">
        <v>185</v>
      </c>
      <c r="AA26" s="466">
        <f t="shared" si="1"/>
        <v>10</v>
      </c>
    </row>
    <row r="27" spans="1:27" x14ac:dyDescent="0.25">
      <c r="A27" s="139" t="str">
        <f t="shared" ca="1" si="0"/>
        <v>KW12 / 11</v>
      </c>
      <c r="B27" s="538" t="str">
        <f ca="1">OFFSET(Sprachen!A381,0,'Allg. Informationen'!$B$4-1,1,1)</f>
        <v>Installierte Turbinenleistung</v>
      </c>
      <c r="C27" s="100" t="s">
        <v>6</v>
      </c>
      <c r="D27" s="141">
        <f>D52</f>
        <v>0</v>
      </c>
      <c r="E27" s="351"/>
      <c r="F27" s="351"/>
      <c r="G27" s="351"/>
      <c r="H27" s="805"/>
      <c r="I27" s="805"/>
      <c r="J27" s="805"/>
      <c r="K27" s="805"/>
      <c r="L27" s="805"/>
      <c r="M27" s="807"/>
      <c r="N27" s="807"/>
      <c r="O27" s="807"/>
      <c r="P27" s="807"/>
      <c r="Q27" s="807"/>
      <c r="R27" s="807"/>
      <c r="S27" s="807"/>
      <c r="T27" s="807"/>
      <c r="U27" s="807"/>
      <c r="V27" s="548"/>
      <c r="W27" s="300"/>
      <c r="X27" s="548"/>
      <c r="Y27" s="548"/>
      <c r="AA27" s="466">
        <f t="shared" si="1"/>
        <v>11</v>
      </c>
    </row>
    <row r="28" spans="1:27" x14ac:dyDescent="0.25">
      <c r="A28" s="139" t="str">
        <f t="shared" ca="1" si="0"/>
        <v>KW12 / 12</v>
      </c>
      <c r="B28" s="538" t="str">
        <f ca="1">OFFSET(Sprachen!A382,0,'Allg. Informationen'!$B$4-1,1,1)</f>
        <v>Max. mögliche Leistung ab Generator</v>
      </c>
      <c r="C28" s="100" t="s">
        <v>6</v>
      </c>
      <c r="D28" s="141">
        <f>D53</f>
        <v>0</v>
      </c>
      <c r="E28" s="351"/>
      <c r="F28" s="351"/>
      <c r="G28" s="351"/>
      <c r="H28" s="805"/>
      <c r="I28" s="805"/>
      <c r="J28" s="805"/>
      <c r="K28" s="805"/>
      <c r="L28" s="805"/>
      <c r="M28" s="807"/>
      <c r="N28" s="807"/>
      <c r="O28" s="807"/>
      <c r="P28" s="807"/>
      <c r="Q28" s="807"/>
      <c r="R28" s="807"/>
      <c r="S28" s="807"/>
      <c r="T28" s="807"/>
      <c r="U28" s="807"/>
      <c r="V28" s="548"/>
      <c r="W28" s="300"/>
      <c r="X28" s="548"/>
      <c r="Y28" s="548"/>
      <c r="AA28" s="466">
        <f t="shared" si="1"/>
        <v>12</v>
      </c>
    </row>
    <row r="29" spans="1:27" hidden="1" x14ac:dyDescent="0.25">
      <c r="A29" s="139" t="str">
        <f t="shared" ca="1" si="0"/>
        <v>KW12 / 12-G</v>
      </c>
      <c r="B29" s="538" t="str">
        <f ca="1">OFFSET(Sprachen!A383,0,'Allg. Informationen'!$B$4-1,1,1)</f>
        <v>Max. mögliche Leistung ab Generator</v>
      </c>
      <c r="C29" s="100" t="s">
        <v>6</v>
      </c>
      <c r="D29" s="439"/>
      <c r="E29" s="351"/>
      <c r="F29" s="351"/>
      <c r="G29" s="351"/>
      <c r="H29" s="805"/>
      <c r="I29" s="805"/>
      <c r="J29" s="805"/>
      <c r="K29" s="805"/>
      <c r="L29" s="805"/>
      <c r="M29" s="807"/>
      <c r="N29" s="807"/>
      <c r="O29" s="807"/>
      <c r="P29" s="807"/>
      <c r="Q29" s="807"/>
      <c r="R29" s="807"/>
      <c r="S29" s="807"/>
      <c r="T29" s="807"/>
      <c r="U29" s="807"/>
      <c r="V29" s="548"/>
      <c r="W29" s="300"/>
      <c r="X29" s="548"/>
      <c r="Y29" s="548"/>
      <c r="AA29" s="424" t="s">
        <v>546</v>
      </c>
    </row>
    <row r="30" spans="1:27" x14ac:dyDescent="0.25">
      <c r="A30" s="139" t="str">
        <f t="shared" ca="1" si="0"/>
        <v>KW12 / 13</v>
      </c>
      <c r="B30" s="538" t="str">
        <f ca="1">OFFSET(Sprachen!A384,0,'Allg. Informationen'!$B$4-1,1,1)</f>
        <v>Bruttoproduktion Jahr 2023</v>
      </c>
      <c r="C30" s="100" t="s">
        <v>8</v>
      </c>
      <c r="D30" s="142">
        <f>D31+D32+D33</f>
        <v>0</v>
      </c>
      <c r="E30" s="352"/>
      <c r="F30" s="352"/>
      <c r="G30" s="352"/>
      <c r="H30" s="805"/>
      <c r="I30" s="805"/>
      <c r="J30" s="805"/>
      <c r="K30" s="805"/>
      <c r="L30" s="805"/>
      <c r="M30" s="807"/>
      <c r="N30" s="807"/>
      <c r="O30" s="807"/>
      <c r="P30" s="807"/>
      <c r="Q30" s="807"/>
      <c r="R30" s="807"/>
      <c r="S30" s="807"/>
      <c r="T30" s="807"/>
      <c r="U30" s="807"/>
      <c r="V30" s="548"/>
      <c r="W30" s="300"/>
      <c r="X30" s="548"/>
      <c r="Y30" s="548"/>
      <c r="AA30" s="466">
        <f>+AA28+1</f>
        <v>13</v>
      </c>
    </row>
    <row r="31" spans="1:27" ht="27.6" customHeight="1" x14ac:dyDescent="0.25">
      <c r="A31" s="139" t="str">
        <f t="shared" ca="1" si="0"/>
        <v>KW12 / 14</v>
      </c>
      <c r="B31" s="448" t="str">
        <f ca="1">OFFSET(Sprachen!A385,0,'Allg. Informationen'!$B$4-1,1,1)</f>
        <v>Eigenbedarf Strom (exkl. Pumpenergie)</v>
      </c>
      <c r="C31" s="100" t="s">
        <v>8</v>
      </c>
      <c r="D31" s="552"/>
      <c r="E31" s="553"/>
      <c r="F31" s="553"/>
      <c r="G31" s="553"/>
      <c r="H31" s="806" t="str">
        <f ca="1">OFFSET(Sprachen!A479,0,'Allg. Informationen'!$B$4-1,1,1)</f>
        <v>ist von Nettoproduktion abzuziehen</v>
      </c>
      <c r="I31" s="806"/>
      <c r="J31" s="806"/>
      <c r="K31" s="806"/>
      <c r="L31" s="806"/>
      <c r="M31" s="807"/>
      <c r="N31" s="807"/>
      <c r="O31" s="807"/>
      <c r="P31" s="807"/>
      <c r="Q31" s="807"/>
      <c r="R31" s="807"/>
      <c r="S31" s="807"/>
      <c r="T31" s="807"/>
      <c r="U31" s="807"/>
      <c r="V31" s="541"/>
      <c r="W31" s="297"/>
      <c r="X31" s="541" t="s">
        <v>185</v>
      </c>
      <c r="Y31" s="399"/>
      <c r="AA31" s="466">
        <f t="shared" si="1"/>
        <v>14</v>
      </c>
    </row>
    <row r="32" spans="1:27" x14ac:dyDescent="0.25">
      <c r="A32" s="139" t="str">
        <f t="shared" ca="1" si="0"/>
        <v>KW12 / 15</v>
      </c>
      <c r="B32" s="538" t="str">
        <f ca="1">OFFSET(Sprachen!A386,0,'Allg. Informationen'!$B$4-1,1,1)</f>
        <v>Trafo- und Leitungsverluste</v>
      </c>
      <c r="C32" s="100" t="s">
        <v>8</v>
      </c>
      <c r="D32" s="552"/>
      <c r="E32" s="553"/>
      <c r="F32" s="553"/>
      <c r="G32" s="553"/>
      <c r="H32" s="805" t="str">
        <f ca="1">OFFSET(Sprachen!A480,0,'Allg. Informationen'!$B$4-1,1,1)</f>
        <v>ist von Nettoproduktion abzuziehen</v>
      </c>
      <c r="I32" s="805"/>
      <c r="J32" s="805"/>
      <c r="K32" s="805"/>
      <c r="L32" s="805"/>
      <c r="M32" s="807"/>
      <c r="N32" s="807"/>
      <c r="O32" s="807"/>
      <c r="P32" s="807"/>
      <c r="Q32" s="807"/>
      <c r="R32" s="807"/>
      <c r="S32" s="807"/>
      <c r="T32" s="807"/>
      <c r="U32" s="807"/>
      <c r="V32" s="541"/>
      <c r="W32" s="297"/>
      <c r="X32" s="541" t="s">
        <v>185</v>
      </c>
      <c r="Y32" s="399"/>
      <c r="AA32" s="466">
        <f t="shared" si="1"/>
        <v>15</v>
      </c>
    </row>
    <row r="33" spans="1:27" ht="27" customHeight="1" x14ac:dyDescent="0.25">
      <c r="A33" s="139" t="str">
        <f t="shared" ca="1" si="0"/>
        <v>KW12 / 16</v>
      </c>
      <c r="B33" s="159" t="str">
        <f ca="1">OFFSET(Sprachen!A387,0,'Allg. Informationen'!$B$4-1,1,1)</f>
        <v>Nettoproduktion Jahr 2023</v>
      </c>
      <c r="C33" s="100" t="s">
        <v>8</v>
      </c>
      <c r="D33" s="142">
        <f>D55</f>
        <v>0</v>
      </c>
      <c r="E33" s="352"/>
      <c r="F33" s="352"/>
      <c r="G33" s="352"/>
      <c r="H33" s="835" t="str">
        <f ca="1">OFFSET(Sprachen!A481,0,'Allg. Informationen'!$B$4-1,1,1)</f>
        <v>Trafo- und Leitungsverluste sowie Eigenbedarf müssen abgezogen sein.</v>
      </c>
      <c r="I33" s="835"/>
      <c r="J33" s="835"/>
      <c r="K33" s="835"/>
      <c r="L33" s="835"/>
      <c r="M33" s="807"/>
      <c r="N33" s="807"/>
      <c r="O33" s="807"/>
      <c r="P33" s="807"/>
      <c r="Q33" s="807"/>
      <c r="R33" s="807"/>
      <c r="S33" s="807"/>
      <c r="T33" s="807"/>
      <c r="U33" s="807"/>
      <c r="V33" s="548"/>
      <c r="W33" s="300"/>
      <c r="X33" s="548"/>
      <c r="Y33" s="548"/>
      <c r="AA33" s="466">
        <f t="shared" si="1"/>
        <v>16</v>
      </c>
    </row>
    <row r="34" spans="1:27" ht="36" customHeight="1" x14ac:dyDescent="0.25">
      <c r="A34" s="139" t="str">
        <f t="shared" ca="1" si="0"/>
        <v>KW12 / 17a</v>
      </c>
      <c r="B34" s="448" t="str">
        <f ca="1">OFFSET(Sprachen!A388,0,'Allg. Informationen'!$B$4-1,1,1)</f>
        <v>Abgabe von Einstauersatz / Austauschenergie</v>
      </c>
      <c r="C34" s="100" t="s">
        <v>8</v>
      </c>
      <c r="D34" s="552"/>
      <c r="E34" s="553"/>
      <c r="F34" s="553"/>
      <c r="G34" s="553"/>
      <c r="H34" s="833" t="str">
        <f ca="1">OFFSET(Sprachen!A482,0,'Allg. Informationen'!$B$4-1,1,1)</f>
        <v>Angabe aller Energiemengen. Bitte bei mehreren Energiemengen, detaillierte Auflistung in A.5.xxx.7 auflisten und Summe übertragen.</v>
      </c>
      <c r="I34" s="833"/>
      <c r="J34" s="833"/>
      <c r="K34" s="833"/>
      <c r="L34" s="833"/>
      <c r="M34" s="807"/>
      <c r="N34" s="807"/>
      <c r="O34" s="807"/>
      <c r="P34" s="807"/>
      <c r="Q34" s="807"/>
      <c r="R34" s="807"/>
      <c r="S34" s="807"/>
      <c r="T34" s="807"/>
      <c r="U34" s="807"/>
      <c r="V34" s="541"/>
      <c r="W34" s="297"/>
      <c r="X34" s="541" t="s">
        <v>185</v>
      </c>
      <c r="Y34" s="551" t="s">
        <v>185</v>
      </c>
      <c r="AA34" s="520" t="s">
        <v>946</v>
      </c>
    </row>
    <row r="35" spans="1:27" s="531" customFormat="1" ht="39.6" x14ac:dyDescent="0.25">
      <c r="A35" s="449" t="str">
        <f t="shared" ca="1" si="0"/>
        <v>KW12 / 17b</v>
      </c>
      <c r="B35" s="428" t="str">
        <f ca="1">OFFSET(Sprachen!A389,0,'Allg. Informationen'!$B$4-1,1,1)</f>
        <v>Lieferant / Empfänger von Einstauersatz/Austauschenergie</v>
      </c>
      <c r="C35" s="674" t="s">
        <v>202</v>
      </c>
      <c r="D35" s="682"/>
      <c r="E35" s="554"/>
      <c r="F35" s="554"/>
      <c r="G35" s="554"/>
      <c r="H35" s="806" t="str">
        <f ca="1">OFFSET(Sprachen!A483,0,'Allg. Informationen'!$B$4-1,1,1)</f>
        <v>Lieferung von wem an wen?</v>
      </c>
      <c r="I35" s="806"/>
      <c r="J35" s="806"/>
      <c r="K35" s="806"/>
      <c r="L35" s="806"/>
      <c r="M35" s="807"/>
      <c r="N35" s="807"/>
      <c r="O35" s="807"/>
      <c r="P35" s="807"/>
      <c r="Q35" s="807"/>
      <c r="R35" s="807"/>
      <c r="S35" s="807"/>
      <c r="T35" s="807"/>
      <c r="U35" s="807"/>
      <c r="V35" s="541"/>
      <c r="W35" s="675"/>
      <c r="X35" s="541" t="s">
        <v>185</v>
      </c>
      <c r="Y35" s="551" t="s">
        <v>185</v>
      </c>
      <c r="AA35" s="522" t="s">
        <v>947</v>
      </c>
    </row>
    <row r="36" spans="1:27" ht="26.4" x14ac:dyDescent="0.25">
      <c r="A36" s="139" t="str">
        <f t="shared" ca="1" si="0"/>
        <v>KW12 / 19</v>
      </c>
      <c r="B36" s="428" t="str">
        <f ca="1">OFFSET(Sprachen!A390,0,'Allg. Informationen'!$B$4-1,1,1)</f>
        <v>Jahresenergie zur Verfügung der Energiebezüger</v>
      </c>
      <c r="C36" s="100" t="s">
        <v>8</v>
      </c>
      <c r="D36" s="142">
        <f>D34+D33</f>
        <v>0</v>
      </c>
      <c r="E36" s="352"/>
      <c r="F36" s="352"/>
      <c r="G36" s="352"/>
      <c r="H36" s="805"/>
      <c r="I36" s="805"/>
      <c r="J36" s="805"/>
      <c r="K36" s="805"/>
      <c r="L36" s="805"/>
      <c r="M36" s="807"/>
      <c r="N36" s="807"/>
      <c r="O36" s="807"/>
      <c r="P36" s="807"/>
      <c r="Q36" s="807"/>
      <c r="R36" s="807"/>
      <c r="S36" s="807"/>
      <c r="T36" s="807"/>
      <c r="U36" s="807"/>
      <c r="V36" s="548"/>
      <c r="W36" s="300"/>
      <c r="X36" s="548"/>
      <c r="Y36" s="548"/>
      <c r="AA36" s="422" t="s">
        <v>536</v>
      </c>
    </row>
    <row r="37" spans="1:27" ht="30.75" hidden="1" customHeight="1" x14ac:dyDescent="0.25">
      <c r="A37" s="139" t="str">
        <f t="shared" ca="1" si="0"/>
        <v>KW12 / 19-G</v>
      </c>
      <c r="B37" s="448" t="str">
        <f ca="1">OFFSET(Sprachen!A391,0,'Allg. Informationen'!$B$4-1,1,1)</f>
        <v>Jahresenergie zur Verfügung der Energiebezüger (Angabe Gesuchsteller)</v>
      </c>
      <c r="C37" s="100" t="s">
        <v>8</v>
      </c>
      <c r="D37" s="423"/>
      <c r="E37" s="352"/>
      <c r="F37" s="352"/>
      <c r="G37" s="352"/>
      <c r="H37" s="833" t="str">
        <f ca="1">OFFSET(Sprachen!A484,0,'Allg. Informationen'!$B$4-1,1,1)</f>
        <v>Zahl aus Position xxx / 19 einzutragen, kommuniziert durch Kraftwerksbevollmächtigter</v>
      </c>
      <c r="I37" s="833"/>
      <c r="J37" s="833"/>
      <c r="K37" s="833"/>
      <c r="L37" s="833"/>
      <c r="M37" s="807"/>
      <c r="N37" s="807"/>
      <c r="O37" s="807"/>
      <c r="P37" s="807"/>
      <c r="Q37" s="807"/>
      <c r="R37" s="807"/>
      <c r="S37" s="807"/>
      <c r="T37" s="807"/>
      <c r="U37" s="807"/>
      <c r="V37" s="548"/>
      <c r="W37" s="300"/>
      <c r="X37" s="548"/>
      <c r="Y37" s="548"/>
      <c r="AA37" s="422" t="s">
        <v>535</v>
      </c>
    </row>
    <row r="38" spans="1:27" ht="134.25" customHeight="1" x14ac:dyDescent="0.25">
      <c r="A38" s="139" t="str">
        <f t="shared" ca="1" si="0"/>
        <v>KW12 / 20</v>
      </c>
      <c r="B38" s="159" t="str">
        <f ca="1">OFFSET(Sprachen!A392,0,'Allg. Informationen'!$B$4-1,1,1)</f>
        <v>Eigentümerstruktur</v>
      </c>
      <c r="C38" s="100"/>
      <c r="D38" s="681"/>
      <c r="E38" s="349"/>
      <c r="F38" s="349"/>
      <c r="G38" s="349"/>
      <c r="H38" s="832"/>
      <c r="I38" s="832"/>
      <c r="J38" s="832"/>
      <c r="K38" s="832"/>
      <c r="L38" s="832"/>
      <c r="M38" s="807"/>
      <c r="N38" s="807"/>
      <c r="O38" s="807"/>
      <c r="P38" s="807"/>
      <c r="Q38" s="807"/>
      <c r="R38" s="807"/>
      <c r="S38" s="807"/>
      <c r="T38" s="807"/>
      <c r="U38" s="807"/>
      <c r="V38" s="541"/>
      <c r="W38" s="297"/>
      <c r="X38" s="541" t="s">
        <v>185</v>
      </c>
      <c r="Y38" s="152"/>
      <c r="AA38" s="466">
        <v>20</v>
      </c>
    </row>
    <row r="39" spans="1:27" ht="32.25" customHeight="1" x14ac:dyDescent="0.25">
      <c r="A39" s="139" t="str">
        <f t="shared" ca="1" si="0"/>
        <v>KW12 / 21</v>
      </c>
      <c r="B39" s="159" t="str">
        <f ca="1">OFFSET(Sprachen!A393,0,'Allg. Informationen'!$B$4-1,1,1)</f>
        <v>Struktur Energiebezug Kraftwerk</v>
      </c>
      <c r="C39" s="100"/>
      <c r="D39" s="193"/>
      <c r="E39" s="349"/>
      <c r="F39" s="349"/>
      <c r="G39" s="349"/>
      <c r="H39" s="834" t="str">
        <f ca="1">OFFSET(Sprachen!A485,0,'Allg. Informationen'!$B$4-1,1,1)</f>
        <v>Angabe aller Energiebezüger Kraftwerk; 
wenn leer = wie Eigentümerstruktur.</v>
      </c>
      <c r="I39" s="834"/>
      <c r="J39" s="834"/>
      <c r="K39" s="834"/>
      <c r="L39" s="834"/>
      <c r="M39" s="807"/>
      <c r="N39" s="807"/>
      <c r="O39" s="807"/>
      <c r="P39" s="807"/>
      <c r="Q39" s="807"/>
      <c r="R39" s="807"/>
      <c r="S39" s="807"/>
      <c r="T39" s="807"/>
      <c r="U39" s="807"/>
      <c r="V39" s="541"/>
      <c r="W39" s="297"/>
      <c r="X39" s="541" t="s">
        <v>185</v>
      </c>
      <c r="Y39" s="152"/>
      <c r="AA39" s="466">
        <f t="shared" si="1"/>
        <v>21</v>
      </c>
    </row>
    <row r="40" spans="1:27" x14ac:dyDescent="0.25">
      <c r="A40" s="139" t="str">
        <f t="shared" ca="1" si="0"/>
        <v>KW12 / 22</v>
      </c>
      <c r="B40" s="538" t="str">
        <f ca="1">OFFSET(Sprachen!A394,0,'Allg. Informationen'!$B$4-1,1,1)</f>
        <v>Anteil Energiebezug Gesuchsteller</v>
      </c>
      <c r="C40" s="100" t="s">
        <v>4</v>
      </c>
      <c r="D40" s="555"/>
      <c r="E40" s="556"/>
      <c r="F40" s="556"/>
      <c r="G40" s="556"/>
      <c r="H40" s="805"/>
      <c r="I40" s="805"/>
      <c r="J40" s="805"/>
      <c r="K40" s="805"/>
      <c r="L40" s="805"/>
      <c r="M40" s="807"/>
      <c r="N40" s="807"/>
      <c r="O40" s="807"/>
      <c r="P40" s="807"/>
      <c r="Q40" s="807"/>
      <c r="R40" s="807"/>
      <c r="S40" s="807"/>
      <c r="T40" s="807"/>
      <c r="U40" s="807"/>
      <c r="V40" s="541"/>
      <c r="W40" s="297"/>
      <c r="X40" s="541" t="s">
        <v>185</v>
      </c>
      <c r="Y40" s="152"/>
      <c r="AA40" s="466">
        <f t="shared" si="1"/>
        <v>22</v>
      </c>
    </row>
    <row r="41" spans="1:27" x14ac:dyDescent="0.25">
      <c r="A41" s="139" t="str">
        <f t="shared" ca="1" si="0"/>
        <v>KW12 / 23</v>
      </c>
      <c r="B41" s="538" t="str">
        <f ca="1">OFFSET(Sprachen!A395,0,'Allg. Informationen'!$B$4-1,1,1)</f>
        <v>Jahresenergie Anteil Gesuchsteller</v>
      </c>
      <c r="C41" s="100" t="s">
        <v>8</v>
      </c>
      <c r="D41" s="143">
        <f>IF(D5="Ja/Oui/Si",D36*D40,D37*D40)</f>
        <v>0</v>
      </c>
      <c r="E41" s="353"/>
      <c r="F41" s="353"/>
      <c r="G41" s="353"/>
      <c r="H41" s="805"/>
      <c r="I41" s="805"/>
      <c r="J41" s="805"/>
      <c r="K41" s="805"/>
      <c r="L41" s="805"/>
      <c r="M41" s="807"/>
      <c r="N41" s="807"/>
      <c r="O41" s="807"/>
      <c r="P41" s="807"/>
      <c r="Q41" s="807"/>
      <c r="R41" s="807"/>
      <c r="S41" s="807"/>
      <c r="T41" s="807"/>
      <c r="U41" s="807"/>
      <c r="V41" s="541"/>
      <c r="W41" s="297"/>
      <c r="X41" s="541" t="s">
        <v>185</v>
      </c>
      <c r="Y41" s="152"/>
      <c r="AA41" s="466">
        <v>23</v>
      </c>
    </row>
    <row r="42" spans="1:27" ht="37.5" customHeight="1" x14ac:dyDescent="0.25">
      <c r="A42" s="139" t="str">
        <f t="shared" ca="1" si="0"/>
        <v>KW12 / 24</v>
      </c>
      <c r="B42" s="159" t="str">
        <f ca="1">OFFSET(Sprachen!A396,0,'Allg. Informationen'!$B$4-1,1,1)</f>
        <v>Bezug Gesuchsteller zum Kraftwerk</v>
      </c>
      <c r="C42" s="100"/>
      <c r="D42" s="194"/>
      <c r="E42" s="557"/>
      <c r="F42" s="557"/>
      <c r="G42" s="557"/>
      <c r="H42" s="833" t="str">
        <f ca="1">OFFSET(Sprachen!A486,0,'Allg. Informationen'!$B$4-1,1,1)</f>
        <v>Abnahmevertrag und Bestätgigung der Riskotragung von Betreiber und Eigentümer / Partner in Anhang beilegen</v>
      </c>
      <c r="I42" s="833"/>
      <c r="J42" s="833"/>
      <c r="K42" s="833"/>
      <c r="L42" s="833"/>
      <c r="M42" s="807"/>
      <c r="N42" s="807"/>
      <c r="O42" s="807"/>
      <c r="P42" s="807"/>
      <c r="Q42" s="807"/>
      <c r="R42" s="807"/>
      <c r="S42" s="807"/>
      <c r="T42" s="807"/>
      <c r="U42" s="807"/>
      <c r="V42" s="541"/>
      <c r="W42" s="297"/>
      <c r="X42" s="541" t="s">
        <v>185</v>
      </c>
      <c r="Y42" s="558"/>
      <c r="AA42" s="466">
        <v>24</v>
      </c>
    </row>
    <row r="43" spans="1:27" ht="30.75" customHeight="1" x14ac:dyDescent="0.25">
      <c r="A43" s="139" t="str">
        <f t="shared" ca="1" si="0"/>
        <v>KW12 / 25</v>
      </c>
      <c r="B43" s="159" t="str">
        <f ca="1">OFFSET(Sprachen!A397,0,'Allg. Informationen'!$B$4-1,1,1)</f>
        <v>Geschäftsperiode</v>
      </c>
      <c r="C43" s="100"/>
      <c r="D43" s="144">
        <f ca="1">C119</f>
        <v>0</v>
      </c>
      <c r="E43" s="354"/>
      <c r="F43" s="354"/>
      <c r="G43" s="354"/>
      <c r="H43" s="833" t="str">
        <f ca="1">OFFSET(Sprachen!A487,0,'Allg. Informationen'!$B$4-1,1,1)</f>
        <v>Nur Kalenderjahr oder hydrologisches Jahr (1. Okt. – 30. ‎Sept.) möglich, für alle Zentralen ‎gleich.</v>
      </c>
      <c r="I43" s="833"/>
      <c r="J43" s="833"/>
      <c r="K43" s="833"/>
      <c r="L43" s="833"/>
      <c r="M43" s="807"/>
      <c r="N43" s="807"/>
      <c r="O43" s="807"/>
      <c r="P43" s="807"/>
      <c r="Q43" s="807"/>
      <c r="R43" s="807"/>
      <c r="S43" s="807"/>
      <c r="T43" s="807"/>
      <c r="U43" s="807"/>
      <c r="V43" s="541"/>
      <c r="W43" s="297"/>
      <c r="X43" s="541" t="s">
        <v>185</v>
      </c>
      <c r="Y43" s="558"/>
      <c r="AA43" s="466">
        <f t="shared" si="1"/>
        <v>25</v>
      </c>
    </row>
    <row r="44" spans="1:27" x14ac:dyDescent="0.25">
      <c r="A44" s="139" t="str">
        <f t="shared" ca="1" si="0"/>
        <v>KW12 / 26</v>
      </c>
      <c r="B44" s="538" t="str">
        <f ca="1">OFFSET(Sprachen!A398,0,'Allg. Informationen'!$B$4-1,1,1)</f>
        <v>Datum testierter Einzelabschluss Kraftwerk</v>
      </c>
      <c r="C44" s="100"/>
      <c r="D44" s="195"/>
      <c r="E44" s="355"/>
      <c r="F44" s="355"/>
      <c r="G44" s="355"/>
      <c r="H44" s="806" t="str">
        <f ca="1">OFFSET(Sprachen!A488,0,'Allg. Informationen'!$B$4-1,1,1)</f>
        <v>Einzelabschluss Kraftwerk in Anhang beilegen.</v>
      </c>
      <c r="I44" s="806"/>
      <c r="J44" s="806"/>
      <c r="K44" s="806"/>
      <c r="L44" s="806"/>
      <c r="M44" s="807"/>
      <c r="N44" s="807"/>
      <c r="O44" s="807"/>
      <c r="P44" s="807"/>
      <c r="Q44" s="807"/>
      <c r="R44" s="807"/>
      <c r="S44" s="807"/>
      <c r="T44" s="807"/>
      <c r="U44" s="807"/>
      <c r="V44" s="541"/>
      <c r="W44" s="297"/>
      <c r="X44" s="541" t="s">
        <v>185</v>
      </c>
      <c r="Y44" s="152"/>
      <c r="AA44" s="466">
        <f t="shared" si="1"/>
        <v>26</v>
      </c>
    </row>
    <row r="45" spans="1:27" x14ac:dyDescent="0.25">
      <c r="A45" s="139" t="str">
        <f t="shared" ca="1" si="0"/>
        <v>KW12 / 27</v>
      </c>
      <c r="B45" s="538" t="str">
        <f ca="1">OFFSET(Sprachen!A399,0,'Allg. Informationen'!$B$4-1,1,1)</f>
        <v>Rechnungslegungsstandard</v>
      </c>
      <c r="C45" s="145"/>
      <c r="D45" s="559"/>
      <c r="E45" s="560"/>
      <c r="F45" s="560"/>
      <c r="G45" s="560"/>
      <c r="H45" s="858"/>
      <c r="I45" s="858"/>
      <c r="J45" s="858"/>
      <c r="K45" s="858"/>
      <c r="L45" s="858"/>
      <c r="M45" s="807"/>
      <c r="N45" s="807"/>
      <c r="O45" s="807"/>
      <c r="P45" s="807"/>
      <c r="Q45" s="807"/>
      <c r="R45" s="807"/>
      <c r="S45" s="807"/>
      <c r="T45" s="807"/>
      <c r="U45" s="807"/>
      <c r="V45" s="541"/>
      <c r="W45" s="297"/>
      <c r="X45" s="541" t="s">
        <v>185</v>
      </c>
      <c r="Y45" s="152"/>
      <c r="AA45" s="466">
        <f t="shared" si="1"/>
        <v>27</v>
      </c>
    </row>
    <row r="46" spans="1:27" ht="15.6" x14ac:dyDescent="0.3">
      <c r="A46" s="146"/>
      <c r="B46" s="147"/>
      <c r="C46" s="147"/>
      <c r="D46" s="147"/>
      <c r="E46" s="147"/>
      <c r="F46" s="147"/>
      <c r="G46" s="147"/>
      <c r="H46" s="147"/>
      <c r="I46" s="147"/>
      <c r="J46" s="147"/>
      <c r="K46" s="147"/>
      <c r="L46" s="147"/>
      <c r="M46" s="147"/>
      <c r="N46" s="147"/>
      <c r="O46" s="147"/>
      <c r="P46" s="147"/>
      <c r="Q46" s="147"/>
      <c r="R46" s="147"/>
      <c r="S46" s="147"/>
      <c r="T46" s="147"/>
      <c r="U46" s="147"/>
      <c r="V46" s="147"/>
      <c r="W46" s="561"/>
      <c r="X46" s="147"/>
      <c r="Y46" s="147"/>
      <c r="Z46" s="562"/>
    </row>
    <row r="47" spans="1:27" ht="26.4" x14ac:dyDescent="0.25">
      <c r="A47" s="139"/>
      <c r="B47" s="148" t="str">
        <f ca="1">OFFSET(Sprachen!A400,0,'Allg. Informationen'!$B$4-1,1,1)</f>
        <v>A2. Angaben zu den Zentralen</v>
      </c>
      <c r="C47" s="100"/>
      <c r="D47" s="100"/>
      <c r="E47" s="356"/>
      <c r="F47" s="356"/>
      <c r="G47" s="356"/>
      <c r="H47" s="673" t="str">
        <f ca="1">OFFSET(Sprachen!A336,0,'Allg. Informationen'!$B$4-1,1,1)</f>
        <v>Zentrale 1</v>
      </c>
      <c r="I47" s="673" t="str">
        <f ca="1">OFFSET(Sprachen!A337,0,'Allg. Informationen'!$B$4-1,1,1)</f>
        <v>Zentrale 2</v>
      </c>
      <c r="J47" s="673" t="str">
        <f ca="1">OFFSET(Sprachen!A338,0,'Allg. Informationen'!$B$4-1,1,1)</f>
        <v>Zentrale 3</v>
      </c>
      <c r="K47" s="673" t="str">
        <f ca="1">OFFSET(Sprachen!A339,0,'Allg. Informationen'!$B$4-1,1,1)</f>
        <v>Zentrale 4</v>
      </c>
      <c r="L47" s="673" t="str">
        <f ca="1">OFFSET(Sprachen!A340,0,'Allg. Informationen'!$B$4-1,1,1)</f>
        <v>Zentrale 5</v>
      </c>
      <c r="M47" s="673" t="str">
        <f ca="1">OFFSET(Sprachen!A341,0,'Allg. Informationen'!$B$4-1,1,1)</f>
        <v>Zentrale 6</v>
      </c>
      <c r="N47" s="673" t="str">
        <f ca="1">OFFSET(Sprachen!A342,0,'Allg. Informationen'!$B$4-1,1,1)</f>
        <v>Zentrale 7</v>
      </c>
      <c r="O47" s="673" t="str">
        <f ca="1">OFFSET(Sprachen!A343,0,'Allg. Informationen'!$B$4-1,1,1)</f>
        <v>Zentrale 8</v>
      </c>
      <c r="P47" s="673" t="str">
        <f ca="1">OFFSET(Sprachen!A344,0,'Allg. Informationen'!$B$4-1,1,1)</f>
        <v>Zentrale 9</v>
      </c>
      <c r="Q47" s="673" t="str">
        <f ca="1">OFFSET(Sprachen!A345,0,'Allg. Informationen'!$B$4-1,1,1)</f>
        <v>Zentrale 10</v>
      </c>
      <c r="R47" s="830" t="str">
        <f ca="1">H12</f>
        <v>Anmerkungen BFE</v>
      </c>
      <c r="S47" s="831"/>
      <c r="T47" s="676" t="str">
        <f ca="1">M12</f>
        <v>Bemerkungen Gesuchsteller</v>
      </c>
      <c r="U47" s="677"/>
      <c r="V47" s="450" t="str">
        <f ca="1">V12</f>
        <v>Prüfung auf Plausibilität</v>
      </c>
      <c r="W47" s="450" t="str">
        <f t="shared" ref="W47:Y47" ca="1" si="2">W12</f>
        <v>Bemerkungen Plausibilität</v>
      </c>
      <c r="X47" s="450" t="str">
        <f t="shared" ca="1" si="2"/>
        <v>Materielle Prüfung</v>
      </c>
      <c r="Y47" s="450" t="str">
        <f t="shared" ca="1" si="2"/>
        <v>Bemerkungen Materielle Prüfung</v>
      </c>
      <c r="Z47" s="562"/>
    </row>
    <row r="48" spans="1:27" ht="81.75" customHeight="1" x14ac:dyDescent="0.25">
      <c r="A48" s="139" t="str">
        <f t="shared" ref="A48:A59" ca="1" si="3">CONCATENATE($A$2," / ",AA48)</f>
        <v>KW12 / 28</v>
      </c>
      <c r="B48" s="150" t="str">
        <f ca="1">OFFSET(Sprachen!A401,0,'Allg. Informationen'!$B$4-1,1,1)</f>
        <v>Name Zentrale (oder Einzelanlage im Sinne von Art. 88 EnFV)</v>
      </c>
      <c r="C48" s="100"/>
      <c r="D48" s="388"/>
      <c r="E48" s="356"/>
      <c r="F48" s="356"/>
      <c r="G48" s="356"/>
      <c r="H48" s="635">
        <f ca="1">IFERROR(IF($D$5="Nein","-",VLOOKUP(H$47,E_prod_Eingabe!$A$10:$AA$19,HLOOKUP($A$2,E_prod_Eingabe!$C$5:$AS$6,2,FALSE)+2,FALSE)),"")</f>
        <v>0</v>
      </c>
      <c r="I48" s="635">
        <f ca="1">IFERROR(IF($D$5="Nein","-",VLOOKUP(I$47,E_prod_Eingabe!$A$10:$AA$19,HLOOKUP($A$2,E_prod_Eingabe!$C$5:$AS$6,2,FALSE)+2,FALSE)),"")</f>
        <v>0</v>
      </c>
      <c r="J48" s="635">
        <f ca="1">IFERROR(IF($D$5="Nein","-",VLOOKUP(J$47,E_prod_Eingabe!$A$10:$AA$19,HLOOKUP($A$2,E_prod_Eingabe!$C$5:$AS$6,2,FALSE)+2,FALSE)),"")</f>
        <v>0</v>
      </c>
      <c r="K48" s="635">
        <f ca="1">IFERROR(IF($D$5="Nein","-",VLOOKUP(K$47,E_prod_Eingabe!$A$10:$AA$19,HLOOKUP($A$2,E_prod_Eingabe!$C$5:$AS$6,2,FALSE)+2,FALSE)),"")</f>
        <v>0</v>
      </c>
      <c r="L48" s="635">
        <f ca="1">IFERROR(IF($D$5="Nein","-",VLOOKUP(L$47,E_prod_Eingabe!$A$10:$AA$19,HLOOKUP($A$2,E_prod_Eingabe!$C$5:$AS$6,2,FALSE)+2,FALSE)),"")</f>
        <v>0</v>
      </c>
      <c r="M48" s="635">
        <f ca="1">IFERROR(IF($D$5="Nein","-",VLOOKUP(M$47,E_prod_Eingabe!$A$10:$AA$19,HLOOKUP($A$2,E_prod_Eingabe!$C$5:$AS$6,2,FALSE)+2,FALSE)),"")</f>
        <v>0</v>
      </c>
      <c r="N48" s="635">
        <f ca="1">IFERROR(IF($D$5="Nein","-",VLOOKUP(N$47,E_prod_Eingabe!$A$10:$AA$19,HLOOKUP($A$2,E_prod_Eingabe!$C$5:$AS$6,2,FALSE)+2,FALSE)),"")</f>
        <v>0</v>
      </c>
      <c r="O48" s="635">
        <f ca="1">IFERROR(IF($D$5="Nein","-",VLOOKUP(O$47,E_prod_Eingabe!$A$10:$AA$19,HLOOKUP($A$2,E_prod_Eingabe!$C$5:$AS$6,2,FALSE)+2,FALSE)),"")</f>
        <v>0</v>
      </c>
      <c r="P48" s="635">
        <f ca="1">IFERROR(IF($D$5="Nein","-",VLOOKUP(P$47,E_prod_Eingabe!$A$10:$AA$19,HLOOKUP($A$2,E_prod_Eingabe!$C$5:$AS$6,2,FALSE)+2,FALSE)),"")</f>
        <v>0</v>
      </c>
      <c r="Q48" s="635">
        <f ca="1">IFERROR(IF($D$5="Nein","-",VLOOKUP(Q$47,E_prod_Eingabe!$A$10:$AA$19,HLOOKUP($A$2,E_prod_Eingabe!$C$5:$AS$6,2,FALSE)+2,FALSE)),"")</f>
        <v>0</v>
      </c>
      <c r="R48" s="867" t="str">
        <f ca="1">OFFSET(Sprachen!A491,0,'Allg. Informationen'!$B$4-1,1,1)</f>
        <v>Vertrag für Nutzungsrecht beilegen.</v>
      </c>
      <c r="S48" s="868"/>
      <c r="T48" s="828"/>
      <c r="U48" s="829"/>
      <c r="V48" s="541"/>
      <c r="W48" s="297"/>
      <c r="X48" s="541" t="s">
        <v>185</v>
      </c>
      <c r="Y48" s="152"/>
      <c r="Z48" s="562"/>
      <c r="AA48" s="466">
        <f>+AA45+1</f>
        <v>28</v>
      </c>
    </row>
    <row r="49" spans="1:27" x14ac:dyDescent="0.25">
      <c r="A49" s="139" t="str">
        <f t="shared" ca="1" si="3"/>
        <v>KW12 / 29</v>
      </c>
      <c r="B49" s="136" t="str">
        <f ca="1">OFFSET(Sprachen!A402,0,'Allg. Informationen'!$B$4-1,1,1)</f>
        <v>Nr. Zentrale aus WASTA</v>
      </c>
      <c r="C49" s="100"/>
      <c r="D49" s="388"/>
      <c r="E49" s="356"/>
      <c r="F49" s="356"/>
      <c r="G49" s="356"/>
      <c r="H49" s="193"/>
      <c r="I49" s="193"/>
      <c r="J49" s="193"/>
      <c r="K49" s="193"/>
      <c r="L49" s="193"/>
      <c r="M49" s="193"/>
      <c r="N49" s="563"/>
      <c r="O49" s="563"/>
      <c r="P49" s="563"/>
      <c r="Q49" s="563"/>
      <c r="R49" s="859"/>
      <c r="S49" s="860"/>
      <c r="T49" s="828"/>
      <c r="U49" s="829"/>
      <c r="V49" s="541"/>
      <c r="W49" s="297"/>
      <c r="X49" s="541" t="s">
        <v>185</v>
      </c>
      <c r="Y49" s="152"/>
      <c r="Z49" s="562"/>
      <c r="AA49" s="466">
        <f>+AA48+1</f>
        <v>29</v>
      </c>
    </row>
    <row r="50" spans="1:27" ht="26.4" x14ac:dyDescent="0.25">
      <c r="A50" s="139" t="str">
        <f t="shared" ca="1" si="3"/>
        <v>KW12 / 30</v>
      </c>
      <c r="B50" s="136" t="str">
        <f ca="1">OFFSET(Sprachen!A403,0,'Allg. Informationen'!$B$4-1,1,1)</f>
        <v>Hydraulische Verknüpfung und gemeinsame Optimierung vorhanden</v>
      </c>
      <c r="C50" s="100" t="str">
        <f ca="1">OFFSET(Sprachen!A404,0,'Allg. Informationen'!$B$4-1,1,1)</f>
        <v>[Ja/Nein]</v>
      </c>
      <c r="D50" s="153"/>
      <c r="E50" s="357"/>
      <c r="F50" s="357"/>
      <c r="G50" s="357"/>
      <c r="H50" s="564"/>
      <c r="I50" s="564"/>
      <c r="J50" s="564"/>
      <c r="K50" s="564"/>
      <c r="L50" s="564"/>
      <c r="M50" s="564"/>
      <c r="N50" s="564"/>
      <c r="O50" s="564"/>
      <c r="P50" s="564"/>
      <c r="Q50" s="564"/>
      <c r="R50" s="824" t="str">
        <f ca="1">OFFSET(Sprachen!A492,0,'Allg. Informationen'!$B$4-1,1,1)</f>
        <v>Plan der Kraftwerksanlage beilegen.</v>
      </c>
      <c r="S50" s="825"/>
      <c r="T50" s="828"/>
      <c r="U50" s="829"/>
      <c r="V50" s="541"/>
      <c r="W50" s="297"/>
      <c r="X50" s="541" t="s">
        <v>185</v>
      </c>
      <c r="Y50" s="565"/>
      <c r="Z50" s="562"/>
      <c r="AA50" s="466">
        <f t="shared" ref="AA50:AA57" si="4">+AA49+1</f>
        <v>30</v>
      </c>
    </row>
    <row r="51" spans="1:27" x14ac:dyDescent="0.25">
      <c r="A51" s="139" t="str">
        <f t="shared" ca="1" si="3"/>
        <v>KW12 / 31</v>
      </c>
      <c r="B51" s="136" t="str">
        <f ca="1">OFFSET(Sprachen!A405,0,'Allg. Informationen'!$B$4-1,1,1)</f>
        <v>mittlere mechanische Bruttoleistung</v>
      </c>
      <c r="C51" s="100" t="s">
        <v>6</v>
      </c>
      <c r="D51" s="646">
        <f>SUMIF($H$50:$Q$50,"Ja",H51:Q51)+SUMIF($H$50:$Q$50,"Oui",H51:Q51)+SUMIF($H$50:$Q$50,"Si",H51:Q51)</f>
        <v>0</v>
      </c>
      <c r="E51" s="351"/>
      <c r="F51" s="351"/>
      <c r="G51" s="351"/>
      <c r="H51" s="566"/>
      <c r="I51" s="566"/>
      <c r="J51" s="566"/>
      <c r="K51" s="566"/>
      <c r="L51" s="566"/>
      <c r="M51" s="566"/>
      <c r="N51" s="566"/>
      <c r="O51" s="566"/>
      <c r="P51" s="566"/>
      <c r="Q51" s="566"/>
      <c r="R51" s="859"/>
      <c r="S51" s="860"/>
      <c r="T51" s="828"/>
      <c r="U51" s="829"/>
      <c r="V51" s="541"/>
      <c r="W51" s="297"/>
      <c r="X51" s="541" t="s">
        <v>185</v>
      </c>
      <c r="Y51" s="565" t="s">
        <v>185</v>
      </c>
      <c r="Z51" s="562"/>
      <c r="AA51" s="466">
        <f t="shared" si="4"/>
        <v>31</v>
      </c>
    </row>
    <row r="52" spans="1:27" x14ac:dyDescent="0.25">
      <c r="A52" s="139" t="str">
        <f t="shared" ca="1" si="3"/>
        <v>KW12 / 32</v>
      </c>
      <c r="B52" s="136" t="str">
        <f ca="1">OFFSET(Sprachen!A406,0,'Allg. Informationen'!$B$4-1,1,1)</f>
        <v>Installierte Turbinenleistung</v>
      </c>
      <c r="C52" s="100" t="s">
        <v>6</v>
      </c>
      <c r="D52" s="646">
        <f>SUMIF($H$50:$Q$50,"Ja",H52:Q52)+SUMIF($H$50:$Q$50,"Oui",H52:Q52)+SUMIF($H$50:$Q$50,"Si",H52:Q52)</f>
        <v>0</v>
      </c>
      <c r="E52" s="351"/>
      <c r="F52" s="351"/>
      <c r="G52" s="351"/>
      <c r="H52" s="566"/>
      <c r="I52" s="566"/>
      <c r="J52" s="566"/>
      <c r="K52" s="566"/>
      <c r="L52" s="566"/>
      <c r="M52" s="566"/>
      <c r="N52" s="566"/>
      <c r="O52" s="566"/>
      <c r="P52" s="566"/>
      <c r="Q52" s="566"/>
      <c r="R52" s="859"/>
      <c r="S52" s="860"/>
      <c r="T52" s="828"/>
      <c r="U52" s="829"/>
      <c r="V52" s="541"/>
      <c r="W52" s="297"/>
      <c r="X52" s="541" t="s">
        <v>185</v>
      </c>
      <c r="Y52" s="152"/>
      <c r="Z52" s="562"/>
      <c r="AA52" s="466">
        <f t="shared" si="4"/>
        <v>32</v>
      </c>
    </row>
    <row r="53" spans="1:27" x14ac:dyDescent="0.25">
      <c r="A53" s="139" t="str">
        <f t="shared" ca="1" si="3"/>
        <v>KW12 / 33</v>
      </c>
      <c r="B53" s="136" t="str">
        <f ca="1">OFFSET(Sprachen!A407,0,'Allg. Informationen'!$B$4-1,1,1)</f>
        <v>Max. mögliche Leistung ab Generator</v>
      </c>
      <c r="C53" s="100" t="s">
        <v>6</v>
      </c>
      <c r="D53" s="646">
        <f>SUMIF($H$50:$Q$50,"Ja",H53:Q53)+SUMIF($H$50:$Q$50,"Oui",H53:Q53)+SUMIF($H$50:$Q$50,"Si",H53:Q53)</f>
        <v>0</v>
      </c>
      <c r="E53" s="351"/>
      <c r="F53" s="351"/>
      <c r="G53" s="351"/>
      <c r="H53" s="566"/>
      <c r="I53" s="566"/>
      <c r="J53" s="566"/>
      <c r="K53" s="566"/>
      <c r="L53" s="566"/>
      <c r="M53" s="566"/>
      <c r="N53" s="566"/>
      <c r="O53" s="566"/>
      <c r="P53" s="566"/>
      <c r="Q53" s="566"/>
      <c r="R53" s="859"/>
      <c r="S53" s="860"/>
      <c r="T53" s="828"/>
      <c r="U53" s="829"/>
      <c r="V53" s="541"/>
      <c r="W53" s="297"/>
      <c r="X53" s="541" t="s">
        <v>185</v>
      </c>
      <c r="Y53" s="152"/>
      <c r="Z53" s="562"/>
      <c r="AA53" s="466">
        <f t="shared" si="4"/>
        <v>33</v>
      </c>
    </row>
    <row r="54" spans="1:27" ht="31.5" customHeight="1" x14ac:dyDescent="0.25">
      <c r="A54" s="139" t="str">
        <f t="shared" ca="1" si="3"/>
        <v>KW12 / 34</v>
      </c>
      <c r="B54" s="136" t="str">
        <f ca="1">OFFSET(Sprachen!A408,0,'Allg. Informationen'!$B$4-1,1,1)</f>
        <v>Nettoproduktion alle Zentralen</v>
      </c>
      <c r="C54" s="100" t="s">
        <v>8</v>
      </c>
      <c r="D54" s="647">
        <f ca="1">IFERROR(SUM(H54:Q54),"")</f>
        <v>0</v>
      </c>
      <c r="E54" s="358"/>
      <c r="F54" s="358"/>
      <c r="G54" s="358"/>
      <c r="H54" s="154">
        <f ca="1">IFERROR(IF($D$5="Nein/Non/No","-",VLOOKUP(H$47,E_prod_Eingabe!$A$21:$AA$30,HLOOKUP($A$2,E_prod_Eingabe!$C$5:$AS$6,2,FALSE)+2,FALSE)),"")</f>
        <v>0</v>
      </c>
      <c r="I54" s="154">
        <f ca="1">IFERROR(IF($D$5="Nein/Non/No","-",VLOOKUP(I$47,E_prod_Eingabe!$A$21:$AA$30,HLOOKUP($A$2,E_prod_Eingabe!$C$5:$AS$6,2,FALSE)+2,FALSE)),"")</f>
        <v>0</v>
      </c>
      <c r="J54" s="154">
        <f ca="1">IFERROR(IF($D$5="Nein/Non/No","-",VLOOKUP(J$47,E_prod_Eingabe!$A$21:$AA$30,HLOOKUP($A$2,E_prod_Eingabe!$C$5:$AS$6,2,FALSE)+2,FALSE)),"")</f>
        <v>0</v>
      </c>
      <c r="K54" s="154">
        <f ca="1">IFERROR(IF($D$5="Nein/Non/No","-",VLOOKUP(K$47,E_prod_Eingabe!$A$21:$AA$30,HLOOKUP($A$2,E_prod_Eingabe!$C$5:$AS$6,2,FALSE)+2,FALSE)),"")</f>
        <v>0</v>
      </c>
      <c r="L54" s="154">
        <f ca="1">IFERROR(IF($D$5="Nein/Non/No","-",VLOOKUP(L$47,E_prod_Eingabe!$A$21:$AA$30,HLOOKUP($A$2,E_prod_Eingabe!$C$5:$AS$6,2,FALSE)+2,FALSE)),"")</f>
        <v>0</v>
      </c>
      <c r="M54" s="154">
        <f ca="1">IFERROR(IF($D$5="Nein/Non/No","-",VLOOKUP(M$47,E_prod_Eingabe!$A$21:$AA$30,HLOOKUP($A$2,E_prod_Eingabe!$C$5:$AS$6,2,FALSE)+2,FALSE)),"")</f>
        <v>0</v>
      </c>
      <c r="N54" s="154">
        <f ca="1">IFERROR(IF($D$5="Nein/Non/No","-",VLOOKUP(N$47,E_prod_Eingabe!$A$21:$AA$30,HLOOKUP($A$2,E_prod_Eingabe!$C$5:$AS$6,2,FALSE)+2,FALSE)),"")</f>
        <v>0</v>
      </c>
      <c r="O54" s="154">
        <f ca="1">IFERROR(IF($D$5="Nein/Non/No","-",VLOOKUP(O$47,E_prod_Eingabe!$A$21:$AA$30,HLOOKUP($A$2,E_prod_Eingabe!$C$5:$AS$6,2,FALSE)+2,FALSE)),"")</f>
        <v>0</v>
      </c>
      <c r="P54" s="154">
        <f ca="1">IFERROR(IF($D$5="Nein/Non/No","-",VLOOKUP(P$47,E_prod_Eingabe!$A$21:$AA$30,HLOOKUP($A$2,E_prod_Eingabe!$C$5:$AS$6,2,FALSE)+2,FALSE)),"")</f>
        <v>0</v>
      </c>
      <c r="Q54" s="154">
        <f ca="1">IFERROR(IF($D$5="Nein/Non/No","-",VLOOKUP(Q$47,E_prod_Eingabe!$A$21:$AA$30,HLOOKUP($A$2,E_prod_Eingabe!$C$5:$AS$6,2,FALSE)+2,FALSE)),"")</f>
        <v>0</v>
      </c>
      <c r="R54" s="862" t="str">
        <f ca="1">OFFSET(Sprachen!A493,0,'Allg. Informationen'!$B$4-1,1,1)</f>
        <v>Nur hydraulisch verknüpfte und gemeinsam optimierte Anlagen werden berücksichtigt.</v>
      </c>
      <c r="S54" s="863"/>
      <c r="T54" s="861"/>
      <c r="U54" s="861"/>
      <c r="V54" s="567"/>
      <c r="W54" s="300"/>
      <c r="X54" s="567"/>
      <c r="Y54" s="400"/>
      <c r="Z54" s="562"/>
      <c r="AA54" s="466">
        <f t="shared" si="4"/>
        <v>34</v>
      </c>
    </row>
    <row r="55" spans="1:27" ht="31.5" customHeight="1" x14ac:dyDescent="0.25">
      <c r="A55" s="139" t="str">
        <f t="shared" ca="1" si="3"/>
        <v>KW12 / 35</v>
      </c>
      <c r="B55" s="136" t="str">
        <f ca="1">OFFSET(Sprachen!A409,0,'Allg. Informationen'!$B$4-1,1,1)</f>
        <v>Nettoproduktion hydraulisch verknüpfter und gemeinsam optimierter Anlagen</v>
      </c>
      <c r="C55" s="100" t="s">
        <v>8</v>
      </c>
      <c r="D55" s="647">
        <f>SUM(H55:Q55)</f>
        <v>0</v>
      </c>
      <c r="E55" s="358"/>
      <c r="F55" s="358"/>
      <c r="G55" s="358"/>
      <c r="H55" s="154">
        <f>+IF(H50="Ja",H54,0)+IF(H50="Oui",H54,0)+IF(H50="Si",H54,0)</f>
        <v>0</v>
      </c>
      <c r="I55" s="154">
        <f t="shared" ref="I55:Q55" si="5">+IF(I50="Ja",I54,0)+IF(I50="Oui",I54,0)+IF(I50="Si",I54,0)</f>
        <v>0</v>
      </c>
      <c r="J55" s="154">
        <f t="shared" si="5"/>
        <v>0</v>
      </c>
      <c r="K55" s="154">
        <f t="shared" si="5"/>
        <v>0</v>
      </c>
      <c r="L55" s="154">
        <f t="shared" si="5"/>
        <v>0</v>
      </c>
      <c r="M55" s="154">
        <f t="shared" si="5"/>
        <v>0</v>
      </c>
      <c r="N55" s="154">
        <f t="shared" si="5"/>
        <v>0</v>
      </c>
      <c r="O55" s="154">
        <f t="shared" si="5"/>
        <v>0</v>
      </c>
      <c r="P55" s="154">
        <f t="shared" si="5"/>
        <v>0</v>
      </c>
      <c r="Q55" s="154">
        <f t="shared" si="5"/>
        <v>0</v>
      </c>
      <c r="R55" s="864"/>
      <c r="S55" s="865"/>
      <c r="T55" s="861"/>
      <c r="U55" s="861"/>
      <c r="V55" s="567"/>
      <c r="W55" s="300"/>
      <c r="X55" s="567"/>
      <c r="Y55" s="400"/>
      <c r="Z55" s="562"/>
      <c r="AA55" s="466">
        <f t="shared" si="4"/>
        <v>35</v>
      </c>
    </row>
    <row r="56" spans="1:27" x14ac:dyDescent="0.25">
      <c r="A56" s="139" t="str">
        <f t="shared" ca="1" si="3"/>
        <v>KW12 / 36</v>
      </c>
      <c r="B56" s="136" t="str">
        <f ca="1">OFFSET(Sprachen!A410,0,'Allg. Informationen'!$B$4-1,1,1)</f>
        <v>Bezug EV/KEV</v>
      </c>
      <c r="C56" s="100" t="str">
        <f ca="1">OFFSET(Sprachen!A404,0,'Allg. Informationen'!$B$4-1,1,1)</f>
        <v>[Ja/Nein]</v>
      </c>
      <c r="D56" s="648">
        <f>IF(COUNTIF(H56:Q56,"Ja")&gt;0,COUNTIF(H56:Q56,"Ja"),0)</f>
        <v>0</v>
      </c>
      <c r="E56" s="359"/>
      <c r="F56" s="359"/>
      <c r="G56" s="359"/>
      <c r="H56" s="564"/>
      <c r="I56" s="564"/>
      <c r="J56" s="564"/>
      <c r="K56" s="564"/>
      <c r="L56" s="564"/>
      <c r="M56" s="564"/>
      <c r="N56" s="564"/>
      <c r="O56" s="564"/>
      <c r="P56" s="564"/>
      <c r="Q56" s="564"/>
      <c r="R56" s="824"/>
      <c r="S56" s="825"/>
      <c r="T56" s="828"/>
      <c r="U56" s="829"/>
      <c r="V56" s="541"/>
      <c r="W56" s="297"/>
      <c r="X56" s="541" t="s">
        <v>185</v>
      </c>
      <c r="Y56" s="565" t="s">
        <v>185</v>
      </c>
      <c r="Z56" s="562"/>
      <c r="AA56" s="466">
        <f t="shared" si="4"/>
        <v>36</v>
      </c>
    </row>
    <row r="57" spans="1:27" x14ac:dyDescent="0.25">
      <c r="A57" s="139" t="str">
        <f t="shared" ca="1" si="3"/>
        <v>KW12 / 37</v>
      </c>
      <c r="B57" s="136" t="str">
        <f ca="1">OFFSET(Sprachen!A411,0,'Allg. Informationen'!$B$4-1,1,1)</f>
        <v>Erlös EV/KEV Jahr</v>
      </c>
      <c r="C57" s="100" t="s">
        <v>24</v>
      </c>
      <c r="D57" s="649">
        <f>SUMIF(H50:Q50,"Ja",H57:Q57)+SUMIF(H50:Q50,"Oui",H57:Q57)+SUMIF(H50:Q50,"Si",H57:Q57)</f>
        <v>0</v>
      </c>
      <c r="E57" s="360"/>
      <c r="F57" s="360"/>
      <c r="G57" s="360"/>
      <c r="H57" s="207"/>
      <c r="I57" s="207"/>
      <c r="J57" s="207"/>
      <c r="K57" s="207"/>
      <c r="L57" s="207"/>
      <c r="M57" s="207"/>
      <c r="N57" s="207"/>
      <c r="O57" s="207"/>
      <c r="P57" s="207"/>
      <c r="Q57" s="207"/>
      <c r="R57" s="859"/>
      <c r="S57" s="860"/>
      <c r="T57" s="828"/>
      <c r="U57" s="829"/>
      <c r="V57" s="541"/>
      <c r="W57" s="297"/>
      <c r="X57" s="541" t="s">
        <v>185</v>
      </c>
      <c r="Y57" s="565" t="s">
        <v>185</v>
      </c>
      <c r="Z57" s="562"/>
      <c r="AA57" s="466">
        <f t="shared" si="4"/>
        <v>37</v>
      </c>
    </row>
    <row r="58" spans="1:27" ht="26.4" x14ac:dyDescent="0.25">
      <c r="A58" s="139" t="str">
        <f t="shared" ca="1" si="3"/>
        <v>KW12 / 39</v>
      </c>
      <c r="B58" s="136" t="str">
        <f ca="1">OFFSET(Sprachen!A412,0,'Allg. Informationen'!$B$4-1,1,1)</f>
        <v>Erlös aus Entschädigungen Sanierungen nach Gewässerschutzgesetz</v>
      </c>
      <c r="C58" s="157" t="s">
        <v>24</v>
      </c>
      <c r="D58" s="649">
        <f>SUMIF($H$50:$Q$50,"Ja",H58:Q58)+SUMIF($H$50:$Q$50,"Oui",H58:Q58)+SUMIF($H$50:$Q$50,"Si",H58:Q58)</f>
        <v>0</v>
      </c>
      <c r="E58" s="360"/>
      <c r="F58" s="360"/>
      <c r="G58" s="360"/>
      <c r="H58" s="207"/>
      <c r="I58" s="207"/>
      <c r="J58" s="207"/>
      <c r="K58" s="207"/>
      <c r="L58" s="207"/>
      <c r="M58" s="207"/>
      <c r="N58" s="207"/>
      <c r="O58" s="207"/>
      <c r="P58" s="207"/>
      <c r="Q58" s="207"/>
      <c r="R58" s="813"/>
      <c r="S58" s="814"/>
      <c r="T58" s="828"/>
      <c r="U58" s="829"/>
      <c r="V58" s="541"/>
      <c r="W58" s="297"/>
      <c r="X58" s="541" t="s">
        <v>185</v>
      </c>
      <c r="Y58" s="565" t="s">
        <v>185</v>
      </c>
      <c r="Z58" s="562"/>
      <c r="AA58" s="466">
        <v>39</v>
      </c>
    </row>
    <row r="59" spans="1:27" ht="26.4" x14ac:dyDescent="0.25">
      <c r="A59" s="139" t="str">
        <f t="shared" ca="1" si="3"/>
        <v>KW12 / 41</v>
      </c>
      <c r="B59" s="136" t="str">
        <f ca="1">OFFSET(Sprachen!A413,0,'Allg. Informationen'!$B$4-1,1,1)</f>
        <v>Erlös aus weiterer Förderung der öffentlichen Hand</v>
      </c>
      <c r="C59" s="157" t="s">
        <v>24</v>
      </c>
      <c r="D59" s="649">
        <f>SUMIF(H50:Q50,"Ja",H59:Q59)+SUMIF(H50:Q50,"Qui",H59:Q59)+SUMIF(H50:Q50,"Si",H59:Q59)</f>
        <v>0</v>
      </c>
      <c r="E59" s="360"/>
      <c r="F59" s="360"/>
      <c r="G59" s="360"/>
      <c r="H59" s="207"/>
      <c r="I59" s="207"/>
      <c r="J59" s="207"/>
      <c r="K59" s="207"/>
      <c r="L59" s="207"/>
      <c r="M59" s="207"/>
      <c r="N59" s="207"/>
      <c r="O59" s="207"/>
      <c r="P59" s="207"/>
      <c r="Q59" s="207"/>
      <c r="R59" s="813"/>
      <c r="S59" s="814"/>
      <c r="T59" s="828"/>
      <c r="U59" s="829"/>
      <c r="V59" s="541"/>
      <c r="W59" s="297"/>
      <c r="X59" s="541" t="s">
        <v>185</v>
      </c>
      <c r="Y59" s="152"/>
      <c r="Z59" s="562"/>
      <c r="AA59" s="466">
        <v>41</v>
      </c>
    </row>
    <row r="60" spans="1:27" ht="15.6" x14ac:dyDescent="0.3">
      <c r="A60" s="146"/>
      <c r="B60" s="147"/>
      <c r="C60" s="147"/>
      <c r="D60" s="147"/>
      <c r="E60" s="147"/>
      <c r="F60" s="147"/>
      <c r="G60" s="147"/>
      <c r="H60" s="147"/>
      <c r="I60" s="147"/>
      <c r="J60" s="147"/>
      <c r="K60" s="147"/>
      <c r="L60" s="147"/>
      <c r="M60" s="147"/>
      <c r="N60" s="147"/>
      <c r="O60" s="147"/>
      <c r="P60" s="147"/>
      <c r="Q60" s="147"/>
      <c r="R60" s="147"/>
      <c r="S60" s="147"/>
      <c r="T60" s="147"/>
      <c r="U60" s="147"/>
      <c r="V60" s="147"/>
      <c r="W60" s="561"/>
      <c r="X60" s="147"/>
      <c r="Y60" s="147"/>
      <c r="Z60" s="562"/>
    </row>
    <row r="61" spans="1:27" ht="26.4" x14ac:dyDescent="0.25">
      <c r="A61" s="158" t="str">
        <f ca="1">OFFSET(Sprachen!A414,0,'Allg. Informationen'!$B$4-1,1,1)</f>
        <v>B. Angaben zu den Gestehungskosten</v>
      </c>
      <c r="B61" s="158"/>
      <c r="C61" s="159"/>
      <c r="D61" s="160"/>
      <c r="E61" s="361"/>
      <c r="F61" s="361"/>
      <c r="G61" s="361"/>
      <c r="H61" s="866" t="str">
        <f ca="1">R47</f>
        <v>Anmerkungen BFE</v>
      </c>
      <c r="I61" s="866"/>
      <c r="J61" s="866"/>
      <c r="K61" s="866"/>
      <c r="L61" s="866"/>
      <c r="M61" s="809" t="str">
        <f ca="1">T47</f>
        <v>Bemerkungen Gesuchsteller</v>
      </c>
      <c r="N61" s="810"/>
      <c r="O61" s="810"/>
      <c r="P61" s="810"/>
      <c r="Q61" s="810"/>
      <c r="R61" s="810"/>
      <c r="S61" s="810"/>
      <c r="T61" s="810"/>
      <c r="U61" s="811"/>
      <c r="V61" s="450" t="str">
        <f ca="1">V47</f>
        <v>Prüfung auf Plausibilität</v>
      </c>
      <c r="W61" s="450" t="str">
        <f t="shared" ref="W61:Y61" ca="1" si="6">W47</f>
        <v>Bemerkungen Plausibilität</v>
      </c>
      <c r="X61" s="450" t="str">
        <f t="shared" ca="1" si="6"/>
        <v>Materielle Prüfung</v>
      </c>
      <c r="Y61" s="450" t="str">
        <f t="shared" ca="1" si="6"/>
        <v>Bemerkungen Materielle Prüfung</v>
      </c>
    </row>
    <row r="62" spans="1:27" ht="27.75" customHeight="1" x14ac:dyDescent="0.25">
      <c r="A62" s="139"/>
      <c r="B62" s="161" t="str">
        <f ca="1">OFFSET(Sprachen!A415,0,'Allg. Informationen'!$B$4-1,1,1)</f>
        <v>B 1. Betriebserträge und -kosten</v>
      </c>
      <c r="C62" s="100"/>
      <c r="D62" s="100"/>
      <c r="E62" s="362"/>
      <c r="F62" s="362"/>
      <c r="G62" s="362"/>
      <c r="H62" s="808"/>
      <c r="I62" s="808"/>
      <c r="J62" s="808"/>
      <c r="K62" s="808"/>
      <c r="L62" s="808"/>
      <c r="M62" s="812"/>
      <c r="N62" s="812"/>
      <c r="O62" s="812"/>
      <c r="P62" s="812"/>
      <c r="Q62" s="812"/>
      <c r="R62" s="812"/>
      <c r="S62" s="812"/>
      <c r="T62" s="812"/>
      <c r="U62" s="812"/>
      <c r="V62" s="541"/>
      <c r="W62" s="297"/>
      <c r="X62" s="541" t="s">
        <v>185</v>
      </c>
      <c r="Y62" s="551" t="s">
        <v>185</v>
      </c>
    </row>
    <row r="63" spans="1:27" ht="26.4" x14ac:dyDescent="0.25">
      <c r="A63" s="139" t="str">
        <f t="shared" ref="A63:A72" ca="1" si="7">CONCATENATE($A$2," / ",AA63)</f>
        <v>KW12 / 42</v>
      </c>
      <c r="B63" s="136" t="str">
        <f ca="1">OFFSET(Sprachen!A416,0,'Allg. Informationen'!$B$4-1,1,1)</f>
        <v>Summe Förderungen/Vergütungen der öffentlichen Hand</v>
      </c>
      <c r="C63" s="100"/>
      <c r="D63" s="634">
        <f>D59+D57</f>
        <v>0</v>
      </c>
      <c r="E63" s="633"/>
      <c r="F63" s="633"/>
      <c r="G63" s="633"/>
      <c r="H63" s="815"/>
      <c r="I63" s="816"/>
      <c r="J63" s="816"/>
      <c r="K63" s="816"/>
      <c r="L63" s="817"/>
      <c r="M63" s="818"/>
      <c r="N63" s="819"/>
      <c r="O63" s="819"/>
      <c r="P63" s="819"/>
      <c r="Q63" s="819"/>
      <c r="R63" s="819"/>
      <c r="S63" s="819"/>
      <c r="T63" s="819"/>
      <c r="U63" s="820"/>
      <c r="V63" s="541"/>
      <c r="W63" s="297"/>
      <c r="X63" s="541" t="s">
        <v>185</v>
      </c>
      <c r="Y63" s="551" t="s">
        <v>185</v>
      </c>
      <c r="AA63" s="466">
        <v>42</v>
      </c>
    </row>
    <row r="64" spans="1:27" ht="33" customHeight="1" x14ac:dyDescent="0.25">
      <c r="A64" s="139" t="str">
        <f t="shared" ca="1" si="7"/>
        <v>KW12 / 43</v>
      </c>
      <c r="B64" s="136" t="str">
        <f ca="1">OFFSET(Sprachen!A417,0,'Allg. Informationen'!$B$4-1,1,1)</f>
        <v>Übriger Betriebsertrag (ohne Förderungen)</v>
      </c>
      <c r="C64" s="673" t="s">
        <v>24</v>
      </c>
      <c r="D64" s="196"/>
      <c r="E64" s="363"/>
      <c r="F64" s="363"/>
      <c r="G64" s="363"/>
      <c r="H64" s="893" t="str">
        <f ca="1">CONCATENATE(OFFSET(Sprachen!A495,0,'Allg. Informationen'!$B$4-1,1,1)," 5.",A2,".7")</f>
        <v>Gemäss Richtlinie des BFE zu anrechenbaren Betriebs- und Kapitalkosten. Bei abweichenden Angaben zum Geschäftsbericht ist das folgende Anhangsformular auszufüllen: 5.KW12.7</v>
      </c>
      <c r="I64" s="894"/>
      <c r="J64" s="894"/>
      <c r="K64" s="894"/>
      <c r="L64" s="895"/>
      <c r="M64" s="812"/>
      <c r="N64" s="812"/>
      <c r="O64" s="812"/>
      <c r="P64" s="812"/>
      <c r="Q64" s="812"/>
      <c r="R64" s="812"/>
      <c r="S64" s="812"/>
      <c r="T64" s="812"/>
      <c r="U64" s="812"/>
      <c r="V64" s="541"/>
      <c r="W64" s="297"/>
      <c r="X64" s="541" t="s">
        <v>185</v>
      </c>
      <c r="Y64" s="551" t="s">
        <v>185</v>
      </c>
      <c r="AA64" s="466">
        <v>43</v>
      </c>
    </row>
    <row r="65" spans="1:27" x14ac:dyDescent="0.25">
      <c r="A65" s="139" t="str">
        <f t="shared" ca="1" si="7"/>
        <v>KW12 / 44</v>
      </c>
      <c r="B65" s="136" t="str">
        <f ca="1">OFFSET(Sprachen!A418,0,'Allg. Informationen'!$B$4-1,1,1)</f>
        <v>Aktivierte Eigenleistungen</v>
      </c>
      <c r="C65" s="673" t="s">
        <v>24</v>
      </c>
      <c r="D65" s="196"/>
      <c r="E65" s="364"/>
      <c r="F65" s="364"/>
      <c r="G65" s="364"/>
      <c r="H65" s="893"/>
      <c r="I65" s="894"/>
      <c r="J65" s="894"/>
      <c r="K65" s="894"/>
      <c r="L65" s="895"/>
      <c r="M65" s="812"/>
      <c r="N65" s="812"/>
      <c r="O65" s="812"/>
      <c r="P65" s="812"/>
      <c r="Q65" s="812"/>
      <c r="R65" s="812"/>
      <c r="S65" s="812"/>
      <c r="T65" s="812"/>
      <c r="U65" s="812"/>
      <c r="V65" s="541"/>
      <c r="W65" s="297"/>
      <c r="X65" s="541" t="s">
        <v>185</v>
      </c>
      <c r="Y65" s="551" t="s">
        <v>185</v>
      </c>
      <c r="AA65" s="466">
        <f t="shared" ref="AA65:AA72" si="8">AA64+1</f>
        <v>44</v>
      </c>
    </row>
    <row r="66" spans="1:27" x14ac:dyDescent="0.25">
      <c r="A66" s="139" t="str">
        <f t="shared" ca="1" si="7"/>
        <v>KW12 / 45</v>
      </c>
      <c r="B66" s="136" t="str">
        <f ca="1">OFFSET(Sprachen!A419,0,'Allg. Informationen'!$B$4-1,1,1)</f>
        <v>Pumpenergie</v>
      </c>
      <c r="C66" s="673" t="s">
        <v>8</v>
      </c>
      <c r="D66" s="644">
        <f ca="1">IFERROR(IF($D$5="Nein/Non/No","-",INDIRECT(CONCATENATE(E_prod_Eingabe!$A$2,"!")&amp;CONCATENATE(MID("CDEFGHIJKLMNOPQRSTUVWXYZ",HLOOKUP($A$2,E_prod_Eingabe!$C$5:$AS$6,2,FALSE),1),"55"))),"")</f>
        <v>0</v>
      </c>
      <c r="E66" s="353"/>
      <c r="F66" s="353"/>
      <c r="G66" s="353"/>
      <c r="H66" s="893"/>
      <c r="I66" s="894"/>
      <c r="J66" s="894"/>
      <c r="K66" s="894"/>
      <c r="L66" s="895"/>
      <c r="M66" s="812"/>
      <c r="N66" s="812"/>
      <c r="O66" s="812"/>
      <c r="P66" s="812"/>
      <c r="Q66" s="812"/>
      <c r="R66" s="812"/>
      <c r="S66" s="812"/>
      <c r="T66" s="812"/>
      <c r="U66" s="812"/>
      <c r="V66" s="541"/>
      <c r="W66" s="297"/>
      <c r="X66" s="541" t="s">
        <v>185</v>
      </c>
      <c r="Y66" s="551" t="s">
        <v>185</v>
      </c>
      <c r="AA66" s="466">
        <f t="shared" si="8"/>
        <v>45</v>
      </c>
    </row>
    <row r="67" spans="1:27" ht="26.4" x14ac:dyDescent="0.25">
      <c r="A67" s="139" t="str">
        <f t="shared" ca="1" si="7"/>
        <v>KW12 / 46</v>
      </c>
      <c r="B67" s="136" t="str">
        <f ca="1">OFFSET(Sprachen!A420,0,'Allg. Informationen'!$B$4-1,1,1)</f>
        <v>Spezif. Kosten Pumpenergie zu Marktpreisen</v>
      </c>
      <c r="C67" s="673" t="s">
        <v>39</v>
      </c>
      <c r="D67" s="645" t="str">
        <f ca="1">IFERROR(D68*100/(D66*1000000),"")</f>
        <v/>
      </c>
      <c r="E67" s="365"/>
      <c r="F67" s="365"/>
      <c r="G67" s="365"/>
      <c r="H67" s="893"/>
      <c r="I67" s="894"/>
      <c r="J67" s="894"/>
      <c r="K67" s="894"/>
      <c r="L67" s="895"/>
      <c r="M67" s="812"/>
      <c r="N67" s="812"/>
      <c r="O67" s="812"/>
      <c r="P67" s="812"/>
      <c r="Q67" s="812"/>
      <c r="R67" s="812"/>
      <c r="S67" s="812"/>
      <c r="T67" s="812"/>
      <c r="U67" s="812"/>
      <c r="V67" s="541"/>
      <c r="W67" s="297"/>
      <c r="X67" s="541" t="s">
        <v>185</v>
      </c>
      <c r="Y67" s="551" t="s">
        <v>185</v>
      </c>
      <c r="AA67" s="466">
        <f t="shared" si="8"/>
        <v>46</v>
      </c>
    </row>
    <row r="68" spans="1:27" ht="26.4" x14ac:dyDescent="0.25">
      <c r="A68" s="139" t="str">
        <f t="shared" ca="1" si="7"/>
        <v>KW12 / 47</v>
      </c>
      <c r="B68" s="136" t="str">
        <f ca="1">OFFSET(Sprachen!A421,0,'Allg. Informationen'!$B$4-1,1,1)</f>
        <v>Pumpenergie zu Marktpreisen</v>
      </c>
      <c r="C68" s="673" t="s">
        <v>24</v>
      </c>
      <c r="D68" s="644">
        <f ca="1">IFERROR(IF($D$5="Nein/Non/No","-",INDIRECT(CONCATENATE(E_prod_Eingabe!$A$2,"!")&amp;CONCATENATE(MID("CDEFGHIJKLMNOPQRSTUVWXYZ",HLOOKUP($A$2,E_prod_Eingabe!$C$5:$AS$6,2,FALSE),1),"67"))),"")</f>
        <v>0</v>
      </c>
      <c r="E68" s="366"/>
      <c r="F68" s="366"/>
      <c r="G68" s="366"/>
      <c r="H68" s="893"/>
      <c r="I68" s="894"/>
      <c r="J68" s="894"/>
      <c r="K68" s="894"/>
      <c r="L68" s="895"/>
      <c r="M68" s="812"/>
      <c r="N68" s="812"/>
      <c r="O68" s="812"/>
      <c r="P68" s="812"/>
      <c r="Q68" s="812"/>
      <c r="R68" s="812"/>
      <c r="S68" s="812"/>
      <c r="T68" s="812"/>
      <c r="U68" s="812"/>
      <c r="V68" s="541"/>
      <c r="W68" s="297"/>
      <c r="X68" s="541" t="s">
        <v>185</v>
      </c>
      <c r="Y68" s="551" t="s">
        <v>185</v>
      </c>
      <c r="AA68" s="466">
        <f t="shared" si="8"/>
        <v>47</v>
      </c>
    </row>
    <row r="69" spans="1:27" x14ac:dyDescent="0.25">
      <c r="A69" s="139" t="str">
        <f t="shared" ca="1" si="7"/>
        <v>KW12 / 48</v>
      </c>
      <c r="B69" s="136" t="str">
        <f ca="1">OFFSET(Sprachen!A422,0,'Allg. Informationen'!$B$4-1,1,1)</f>
        <v>Energieaufwand</v>
      </c>
      <c r="C69" s="673" t="s">
        <v>24</v>
      </c>
      <c r="D69" s="196"/>
      <c r="E69" s="364"/>
      <c r="F69" s="364"/>
      <c r="G69" s="364"/>
      <c r="H69" s="893"/>
      <c r="I69" s="894"/>
      <c r="J69" s="894"/>
      <c r="K69" s="894"/>
      <c r="L69" s="895"/>
      <c r="M69" s="812"/>
      <c r="N69" s="812"/>
      <c r="O69" s="812"/>
      <c r="P69" s="812"/>
      <c r="Q69" s="812"/>
      <c r="R69" s="812"/>
      <c r="S69" s="812"/>
      <c r="T69" s="812"/>
      <c r="U69" s="812"/>
      <c r="V69" s="541"/>
      <c r="W69" s="297"/>
      <c r="X69" s="541" t="s">
        <v>185</v>
      </c>
      <c r="Y69" s="551" t="s">
        <v>185</v>
      </c>
      <c r="AA69" s="466">
        <f t="shared" si="8"/>
        <v>48</v>
      </c>
    </row>
    <row r="70" spans="1:27" x14ac:dyDescent="0.25">
      <c r="A70" s="139" t="str">
        <f t="shared" ca="1" si="7"/>
        <v>KW12 / 49</v>
      </c>
      <c r="B70" s="136" t="str">
        <f ca="1">OFFSET(Sprachen!A423,0,'Allg. Informationen'!$B$4-1,1,1)</f>
        <v>Netznutzungsaufwand</v>
      </c>
      <c r="C70" s="673" t="s">
        <v>24</v>
      </c>
      <c r="D70" s="196"/>
      <c r="E70" s="364"/>
      <c r="F70" s="364"/>
      <c r="G70" s="364"/>
      <c r="H70" s="893"/>
      <c r="I70" s="894"/>
      <c r="J70" s="894"/>
      <c r="K70" s="894"/>
      <c r="L70" s="895"/>
      <c r="M70" s="812"/>
      <c r="N70" s="812"/>
      <c r="O70" s="812"/>
      <c r="P70" s="812"/>
      <c r="Q70" s="812"/>
      <c r="R70" s="812"/>
      <c r="S70" s="812"/>
      <c r="T70" s="812"/>
      <c r="U70" s="812"/>
      <c r="V70" s="541"/>
      <c r="W70" s="297"/>
      <c r="X70" s="541" t="s">
        <v>185</v>
      </c>
      <c r="Y70" s="551" t="s">
        <v>185</v>
      </c>
      <c r="AA70" s="466">
        <f t="shared" si="8"/>
        <v>49</v>
      </c>
    </row>
    <row r="71" spans="1:27" x14ac:dyDescent="0.25">
      <c r="A71" s="139" t="str">
        <f t="shared" ca="1" si="7"/>
        <v>KW12 / 50</v>
      </c>
      <c r="B71" s="136" t="str">
        <f ca="1">OFFSET(Sprachen!A424,0,'Allg. Informationen'!$B$4-1,1,1)</f>
        <v>Material und Fremdleistungen</v>
      </c>
      <c r="C71" s="673" t="s">
        <v>24</v>
      </c>
      <c r="D71" s="196"/>
      <c r="E71" s="364"/>
      <c r="F71" s="364"/>
      <c r="G71" s="364"/>
      <c r="H71" s="893"/>
      <c r="I71" s="894"/>
      <c r="J71" s="894"/>
      <c r="K71" s="894"/>
      <c r="L71" s="895"/>
      <c r="M71" s="812"/>
      <c r="N71" s="812"/>
      <c r="O71" s="812"/>
      <c r="P71" s="812"/>
      <c r="Q71" s="812"/>
      <c r="R71" s="812"/>
      <c r="S71" s="812"/>
      <c r="T71" s="812"/>
      <c r="U71" s="812"/>
      <c r="V71" s="541"/>
      <c r="W71" s="297"/>
      <c r="X71" s="541" t="s">
        <v>185</v>
      </c>
      <c r="Y71" s="551" t="s">
        <v>185</v>
      </c>
      <c r="AA71" s="466">
        <f t="shared" si="8"/>
        <v>50</v>
      </c>
    </row>
    <row r="72" spans="1:27" x14ac:dyDescent="0.25">
      <c r="A72" s="139" t="str">
        <f t="shared" ca="1" si="7"/>
        <v>KW12 / 51</v>
      </c>
      <c r="B72" s="136" t="str">
        <f ca="1">OFFSET(Sprachen!A425,0,'Allg. Informationen'!$B$4-1,1,1)</f>
        <v>Personalaufwand</v>
      </c>
      <c r="C72" s="673" t="s">
        <v>24</v>
      </c>
      <c r="D72" s="196"/>
      <c r="E72" s="367"/>
      <c r="F72" s="367"/>
      <c r="G72" s="367"/>
      <c r="H72" s="893"/>
      <c r="I72" s="894"/>
      <c r="J72" s="894"/>
      <c r="K72" s="894"/>
      <c r="L72" s="895"/>
      <c r="M72" s="812"/>
      <c r="N72" s="812"/>
      <c r="O72" s="812"/>
      <c r="P72" s="812"/>
      <c r="Q72" s="812"/>
      <c r="R72" s="812"/>
      <c r="S72" s="812"/>
      <c r="T72" s="812"/>
      <c r="U72" s="812"/>
      <c r="V72" s="541"/>
      <c r="W72" s="297"/>
      <c r="X72" s="541" t="s">
        <v>185</v>
      </c>
      <c r="Y72" s="551" t="s">
        <v>185</v>
      </c>
      <c r="AA72" s="466">
        <f t="shared" si="8"/>
        <v>51</v>
      </c>
    </row>
    <row r="73" spans="1:27" x14ac:dyDescent="0.25">
      <c r="A73" s="139" t="str">
        <f ca="1">CONCATENATE($A$2," / ",AA73)</f>
        <v>KW12 / 52</v>
      </c>
      <c r="B73" s="136" t="str">
        <f ca="1">OFFSET(Sprachen!A426,0,'Allg. Informationen'!$B$4-1,1,1)</f>
        <v>übriger Betriebsaufwand (inkl. HKN)</v>
      </c>
      <c r="C73" s="673" t="s">
        <v>24</v>
      </c>
      <c r="D73" s="196"/>
      <c r="E73" s="368"/>
      <c r="F73" s="368"/>
      <c r="G73" s="368"/>
      <c r="H73" s="896"/>
      <c r="I73" s="897"/>
      <c r="J73" s="897"/>
      <c r="K73" s="897"/>
      <c r="L73" s="898"/>
      <c r="M73" s="812"/>
      <c r="N73" s="812"/>
      <c r="O73" s="812"/>
      <c r="P73" s="812"/>
      <c r="Q73" s="812"/>
      <c r="R73" s="812"/>
      <c r="S73" s="812"/>
      <c r="T73" s="812"/>
      <c r="U73" s="812"/>
      <c r="V73" s="541"/>
      <c r="W73" s="297"/>
      <c r="X73" s="541" t="s">
        <v>185</v>
      </c>
      <c r="Y73" s="551" t="s">
        <v>185</v>
      </c>
      <c r="AA73" s="466">
        <f>AA72+1</f>
        <v>52</v>
      </c>
    </row>
    <row r="74" spans="1:27" x14ac:dyDescent="0.25">
      <c r="A74" s="139" t="str">
        <f ca="1">CONCATENATE($A$2," / ",AA74)</f>
        <v>KW12 / 54</v>
      </c>
      <c r="B74" s="136" t="str">
        <f ca="1">OFFSET(Sprachen!A427,0,'Allg. Informationen'!$B$4-1,1,1)</f>
        <v>Total Betriebskosten</v>
      </c>
      <c r="C74" s="673" t="s">
        <v>24</v>
      </c>
      <c r="D74" s="643">
        <f ca="1">SUM(D68:D73)-SUM(D63:G65)</f>
        <v>0</v>
      </c>
      <c r="E74" s="369"/>
      <c r="F74" s="369"/>
      <c r="G74" s="369"/>
      <c r="H74" s="853" t="s">
        <v>613</v>
      </c>
      <c r="I74" s="853"/>
      <c r="J74" s="853"/>
      <c r="K74" s="853"/>
      <c r="L74" s="854"/>
      <c r="M74" s="883"/>
      <c r="N74" s="883"/>
      <c r="O74" s="883"/>
      <c r="P74" s="883"/>
      <c r="Q74" s="883"/>
      <c r="R74" s="883"/>
      <c r="S74" s="883"/>
      <c r="T74" s="883"/>
      <c r="U74" s="883"/>
      <c r="V74" s="541"/>
      <c r="W74" s="297"/>
      <c r="X74" s="541" t="s">
        <v>185</v>
      </c>
      <c r="Y74" s="551" t="s">
        <v>442</v>
      </c>
      <c r="AA74" s="568">
        <f>AA73+2</f>
        <v>54</v>
      </c>
    </row>
    <row r="75" spans="1:27" ht="15.6" x14ac:dyDescent="0.3">
      <c r="A75" s="146"/>
      <c r="B75" s="147"/>
      <c r="C75" s="147"/>
      <c r="D75" s="147"/>
      <c r="E75" s="147"/>
      <c r="F75" s="147"/>
      <c r="G75" s="147"/>
      <c r="H75" s="147"/>
      <c r="I75" s="147"/>
      <c r="J75" s="147"/>
      <c r="K75" s="147"/>
      <c r="L75" s="147"/>
      <c r="M75" s="147"/>
      <c r="N75" s="147"/>
      <c r="O75" s="147"/>
      <c r="P75" s="147"/>
      <c r="Q75" s="147"/>
      <c r="R75" s="147"/>
      <c r="S75" s="147"/>
      <c r="T75" s="147"/>
      <c r="U75" s="147"/>
      <c r="V75" s="147"/>
      <c r="W75" s="561"/>
      <c r="X75" s="147"/>
      <c r="Y75" s="147"/>
    </row>
    <row r="76" spans="1:27" ht="26.4" x14ac:dyDescent="0.25">
      <c r="A76" s="164"/>
      <c r="B76" s="165" t="str">
        <f ca="1">OFFSET(Sprachen!A428,0,'Allg. Informationen'!$B$4-1,1,1)</f>
        <v>B2. Kapitalkosten</v>
      </c>
      <c r="C76" s="159"/>
      <c r="D76" s="678">
        <v>2022</v>
      </c>
      <c r="E76" s="637"/>
      <c r="F76" s="637"/>
      <c r="G76" s="637"/>
      <c r="H76" s="678">
        <v>2022</v>
      </c>
      <c r="I76" s="678">
        <v>2021</v>
      </c>
      <c r="J76" s="678">
        <v>2020</v>
      </c>
      <c r="K76" s="678">
        <v>2019</v>
      </c>
      <c r="L76" s="838" t="str">
        <f ca="1">H61</f>
        <v>Anmerkungen BFE</v>
      </c>
      <c r="M76" s="839"/>
      <c r="N76" s="839"/>
      <c r="O76" s="839"/>
      <c r="P76" s="840"/>
      <c r="Q76" s="880" t="str">
        <f ca="1">M61</f>
        <v>Bemerkungen Gesuchsteller</v>
      </c>
      <c r="R76" s="881"/>
      <c r="S76" s="881"/>
      <c r="T76" s="881"/>
      <c r="U76" s="882"/>
      <c r="V76" s="450" t="str">
        <f ca="1">V61</f>
        <v>Prüfung auf Plausibilität</v>
      </c>
      <c r="W76" s="450" t="str">
        <f t="shared" ref="W76:Y76" ca="1" si="9">W61</f>
        <v>Bemerkungen Plausibilität</v>
      </c>
      <c r="X76" s="450" t="str">
        <f t="shared" ca="1" si="9"/>
        <v>Materielle Prüfung</v>
      </c>
      <c r="Y76" s="450" t="str">
        <f t="shared" ca="1" si="9"/>
        <v>Bemerkungen Materielle Prüfung</v>
      </c>
    </row>
    <row r="77" spans="1:27" ht="39" customHeight="1" x14ac:dyDescent="0.25">
      <c r="A77" s="139" t="str">
        <f t="shared" ref="A77:A87" ca="1" si="10">CONCATENATE($A$2," / ",AA77)</f>
        <v>KW12 / 55</v>
      </c>
      <c r="B77" s="136" t="str">
        <f ca="1">OFFSET(Sprachen!A429,0,'Allg. Informationen'!$B$4-1,1,1)</f>
        <v>Abschreibungsmethodik</v>
      </c>
      <c r="C77" s="100"/>
      <c r="D77" s="569"/>
      <c r="E77" s="570"/>
      <c r="F77" s="570"/>
      <c r="G77" s="570"/>
      <c r="H77" s="197"/>
      <c r="I77" s="197"/>
      <c r="J77" s="197"/>
      <c r="K77" s="197"/>
      <c r="L77" s="701" t="str">
        <f ca="1">CONCATENATE(OFFSET(Sprachen!A496,0,'Allg. Informationen'!$B$4-1,1,1)," 5.",$A$2,".7")</f>
        <v>Für alle Kostenarten jeweils positive Werte eingeben. Die Vorzeichen werden in der Summenformel korrigiert. Negative Werte bedeuten negative Erträge respektive negative Aufwände. Bei abweichenden Angaben zum Geschäftsbericht ist das folgende Anhangsformular  auszufüllen:  5.KW12.7</v>
      </c>
      <c r="M77" s="702"/>
      <c r="N77" s="702"/>
      <c r="O77" s="702"/>
      <c r="P77" s="703"/>
      <c r="Q77" s="812"/>
      <c r="R77" s="812"/>
      <c r="S77" s="812"/>
      <c r="T77" s="812"/>
      <c r="U77" s="812"/>
      <c r="V77" s="541"/>
      <c r="W77" s="297"/>
      <c r="X77" s="541" t="s">
        <v>185</v>
      </c>
      <c r="Y77" s="162"/>
      <c r="AA77" s="466">
        <f>AA74+1</f>
        <v>55</v>
      </c>
    </row>
    <row r="78" spans="1:27" ht="22.5" customHeight="1" x14ac:dyDescent="0.25">
      <c r="A78" s="139" t="str">
        <f t="shared" ca="1" si="10"/>
        <v>KW12 / 56</v>
      </c>
      <c r="B78" s="136" t="str">
        <f ca="1">OFFSET(Sprachen!A430,0,'Allg. Informationen'!$B$4-1,1,1)</f>
        <v>Ordentliche Abschreibungen</v>
      </c>
      <c r="C78" s="100" t="s">
        <v>24</v>
      </c>
      <c r="D78" s="198"/>
      <c r="E78" s="370"/>
      <c r="F78" s="370"/>
      <c r="G78" s="370"/>
      <c r="H78" s="198"/>
      <c r="I78" s="198"/>
      <c r="J78" s="198"/>
      <c r="K78" s="198"/>
      <c r="L78" s="704"/>
      <c r="M78" s="705"/>
      <c r="N78" s="705"/>
      <c r="O78" s="705"/>
      <c r="P78" s="706"/>
      <c r="Q78" s="812"/>
      <c r="R78" s="812"/>
      <c r="S78" s="812"/>
      <c r="T78" s="812"/>
      <c r="U78" s="812"/>
      <c r="V78" s="541"/>
      <c r="W78" s="297"/>
      <c r="X78" s="541" t="s">
        <v>185</v>
      </c>
      <c r="Y78" s="162"/>
      <c r="AA78" s="466">
        <f>AA77+1</f>
        <v>56</v>
      </c>
    </row>
    <row r="79" spans="1:27" ht="22.5" customHeight="1" x14ac:dyDescent="0.25">
      <c r="A79" s="139" t="str">
        <f t="shared" ca="1" si="10"/>
        <v>KW12 / 57</v>
      </c>
      <c r="B79" s="136" t="str">
        <f ca="1">OFFSET(Sprachen!A431,0,'Allg. Informationen'!$B$4-1,1,1)</f>
        <v>Ausserordentliche Abschreibungen</v>
      </c>
      <c r="C79" s="100" t="s">
        <v>24</v>
      </c>
      <c r="D79" s="196"/>
      <c r="E79" s="364"/>
      <c r="F79" s="364"/>
      <c r="G79" s="364"/>
      <c r="H79" s="199"/>
      <c r="I79" s="199"/>
      <c r="J79" s="199"/>
      <c r="K79" s="199"/>
      <c r="L79" s="704"/>
      <c r="M79" s="705"/>
      <c r="N79" s="705"/>
      <c r="O79" s="705"/>
      <c r="P79" s="706"/>
      <c r="Q79" s="812"/>
      <c r="R79" s="812"/>
      <c r="S79" s="812"/>
      <c r="T79" s="812"/>
      <c r="U79" s="812"/>
      <c r="V79" s="541"/>
      <c r="W79" s="297"/>
      <c r="X79" s="541" t="s">
        <v>185</v>
      </c>
      <c r="Y79" s="162"/>
      <c r="AA79" s="466">
        <f t="shared" ref="AA79:AA87" si="11">AA78+1</f>
        <v>57</v>
      </c>
    </row>
    <row r="80" spans="1:27" ht="26.4" x14ac:dyDescent="0.25">
      <c r="A80" s="139" t="str">
        <f t="shared" ca="1" si="10"/>
        <v>KW12 / 58</v>
      </c>
      <c r="B80" s="136" t="str">
        <f ca="1">OFFSET(Sprachen!A432,0,'Allg. Informationen'!$B$4-1,1,1)</f>
        <v>Anlagenrestwert per 30.09.2023 oder 31.12.2023</v>
      </c>
      <c r="C80" s="100" t="s">
        <v>24</v>
      </c>
      <c r="D80" s="196"/>
      <c r="E80" s="370"/>
      <c r="F80" s="370"/>
      <c r="G80" s="370"/>
      <c r="H80" s="166"/>
      <c r="I80" s="167"/>
      <c r="J80" s="571"/>
      <c r="K80" s="572"/>
      <c r="L80" s="853" t="s">
        <v>613</v>
      </c>
      <c r="M80" s="853"/>
      <c r="N80" s="853"/>
      <c r="O80" s="853"/>
      <c r="P80" s="854"/>
      <c r="Q80" s="812"/>
      <c r="R80" s="812"/>
      <c r="S80" s="812"/>
      <c r="T80" s="812"/>
      <c r="U80" s="812"/>
      <c r="V80" s="541"/>
      <c r="W80" s="297"/>
      <c r="X80" s="541" t="s">
        <v>185</v>
      </c>
      <c r="Y80" s="162"/>
      <c r="AA80" s="466">
        <f t="shared" si="11"/>
        <v>58</v>
      </c>
    </row>
    <row r="81" spans="1:27" ht="31.5" customHeight="1" x14ac:dyDescent="0.25">
      <c r="A81" s="139" t="str">
        <f t="shared" ca="1" si="10"/>
        <v>KW12 / 59</v>
      </c>
      <c r="B81" s="136" t="str">
        <f ca="1">OFFSET(Sprachen!A433,0,'Allg. Informationen'!$B$4-1,1,1)</f>
        <v>Restwert anrechenbare immaterielle Anlagen per 30.09.2023 oder 31.12.2023</v>
      </c>
      <c r="C81" s="100" t="s">
        <v>24</v>
      </c>
      <c r="D81" s="196"/>
      <c r="E81" s="370"/>
      <c r="F81" s="370"/>
      <c r="G81" s="370"/>
      <c r="H81" s="168"/>
      <c r="I81" s="169"/>
      <c r="J81" s="573"/>
      <c r="K81" s="574"/>
      <c r="L81" s="884" t="str">
        <f ca="1">OFFSET(Sprachen!A498,0,'Allg. Informationen'!$B$4-1,1,1)</f>
        <v>Restwert von Konzessionen dürfen berücksichtigt werden.</v>
      </c>
      <c r="M81" s="885"/>
      <c r="N81" s="885"/>
      <c r="O81" s="885"/>
      <c r="P81" s="885"/>
      <c r="Q81" s="812"/>
      <c r="R81" s="812"/>
      <c r="S81" s="812"/>
      <c r="T81" s="812"/>
      <c r="U81" s="812"/>
      <c r="V81" s="541"/>
      <c r="W81" s="297"/>
      <c r="X81" s="541" t="s">
        <v>185</v>
      </c>
      <c r="Y81" s="162"/>
      <c r="AA81" s="466">
        <f t="shared" si="11"/>
        <v>59</v>
      </c>
    </row>
    <row r="82" spans="1:27" ht="26.4" x14ac:dyDescent="0.25">
      <c r="A82" s="139" t="str">
        <f t="shared" ca="1" si="10"/>
        <v>KW12 / 60</v>
      </c>
      <c r="B82" s="136" t="str">
        <f ca="1">OFFSET(Sprachen!A434,0,'Allg. Informationen'!$B$4-1,1,1)</f>
        <v>Umlaufvermögen Kraftwerk</v>
      </c>
      <c r="C82" s="100" t="s">
        <v>24</v>
      </c>
      <c r="D82" s="196"/>
      <c r="E82" s="370"/>
      <c r="F82" s="370"/>
      <c r="G82" s="370"/>
      <c r="H82" s="170"/>
      <c r="I82" s="171"/>
      <c r="J82" s="575"/>
      <c r="K82" s="576"/>
      <c r="L82" s="855"/>
      <c r="M82" s="855"/>
      <c r="N82" s="855"/>
      <c r="O82" s="855"/>
      <c r="P82" s="856"/>
      <c r="Q82" s="812"/>
      <c r="R82" s="812"/>
      <c r="S82" s="812"/>
      <c r="T82" s="812"/>
      <c r="U82" s="812"/>
      <c r="V82" s="541"/>
      <c r="W82" s="297"/>
      <c r="X82" s="541" t="s">
        <v>185</v>
      </c>
      <c r="Y82" s="162"/>
      <c r="AA82" s="466">
        <f t="shared" si="11"/>
        <v>60</v>
      </c>
    </row>
    <row r="83" spans="1:27" ht="33" customHeight="1" x14ac:dyDescent="0.25">
      <c r="A83" s="139" t="str">
        <f t="shared" ca="1" si="10"/>
        <v>KW12 / 61</v>
      </c>
      <c r="B83" s="136" t="str">
        <f ca="1">OFFSET(Sprachen!A435,0,'Allg. Informationen'!$B$4-1,1,1)</f>
        <v>Kurzfristige Verbindlichkeiten Kraftwerk</v>
      </c>
      <c r="C83" s="100" t="s">
        <v>24</v>
      </c>
      <c r="D83" s="196"/>
      <c r="E83" s="370"/>
      <c r="F83" s="370"/>
      <c r="G83" s="370"/>
      <c r="H83" s="707" t="str">
        <f ca="1">OFFSET(Sprachen!A499,0,'Allg. Informationen'!$B$4-1,1,1)</f>
        <v>Anzugeben sind kurzfristige, nicht verzinsliche Darlehen. Kurzfristige verzinsliche Kapitalien (darunter auch langfrisitge Darlehen mit Fälligkeit unter 1 Jahr) müssen nicht angegeben werden. Siehe Richtlinie Punkt 3.2.2.</v>
      </c>
      <c r="I83" s="708"/>
      <c r="J83" s="708"/>
      <c r="K83" s="708"/>
      <c r="L83" s="708"/>
      <c r="M83" s="708"/>
      <c r="N83" s="708"/>
      <c r="O83" s="708"/>
      <c r="P83" s="709"/>
      <c r="Q83" s="812"/>
      <c r="R83" s="812"/>
      <c r="S83" s="812"/>
      <c r="T83" s="812"/>
      <c r="U83" s="812"/>
      <c r="V83" s="541"/>
      <c r="W83" s="297"/>
      <c r="X83" s="541" t="s">
        <v>185</v>
      </c>
      <c r="Y83" s="162"/>
      <c r="AA83" s="466">
        <f t="shared" si="11"/>
        <v>61</v>
      </c>
    </row>
    <row r="84" spans="1:27" ht="32.25" customHeight="1" x14ac:dyDescent="0.25">
      <c r="A84" s="139" t="str">
        <f t="shared" ca="1" si="10"/>
        <v>KW12 / 62</v>
      </c>
      <c r="B84" s="136" t="str">
        <f ca="1">OFFSET(Sprachen!A436,0,'Allg. Informationen'!$B$4-1,1,1)</f>
        <v>Nettoumlaufvermögen Kraftwerk</v>
      </c>
      <c r="C84" s="100" t="s">
        <v>24</v>
      </c>
      <c r="D84" s="642">
        <f>D82-D83</f>
        <v>0</v>
      </c>
      <c r="E84" s="360"/>
      <c r="F84" s="360"/>
      <c r="G84" s="360"/>
      <c r="H84" s="857" t="str">
        <f ca="1">OFFSET(Sprachen!A500,0,'Allg. Informationen'!$B$4-1,1,1)</f>
        <v>Gemäss der Richtlinie Punkt 3.2.2. ist das Nettoumlaufvermögen (Umlaufvermögen minus kurzfristiges, nicht verzinsliches Fremdkapital) für den Betrieb notwendig und kann im Gesuch berücksichtigt werden.</v>
      </c>
      <c r="I84" s="857"/>
      <c r="J84" s="857"/>
      <c r="K84" s="857"/>
      <c r="L84" s="857"/>
      <c r="M84" s="857"/>
      <c r="N84" s="857"/>
      <c r="O84" s="857"/>
      <c r="P84" s="857"/>
      <c r="Q84" s="812"/>
      <c r="R84" s="812"/>
      <c r="S84" s="812"/>
      <c r="T84" s="812"/>
      <c r="U84" s="812"/>
      <c r="V84" s="548"/>
      <c r="W84" s="300"/>
      <c r="X84" s="548"/>
      <c r="Y84" s="400"/>
      <c r="AA84" s="466">
        <f t="shared" si="11"/>
        <v>62</v>
      </c>
    </row>
    <row r="85" spans="1:27" x14ac:dyDescent="0.25">
      <c r="A85" s="139" t="str">
        <f t="shared" ca="1" si="10"/>
        <v>KW12 / 63</v>
      </c>
      <c r="B85" s="136" t="str">
        <f ca="1">OFFSET(Sprachen!A437,0,'Allg. Informationen'!$B$4-1,1,1)</f>
        <v>WACC</v>
      </c>
      <c r="C85" s="100" t="s">
        <v>4</v>
      </c>
      <c r="D85" s="172">
        <v>5.11E-2</v>
      </c>
      <c r="E85" s="371"/>
      <c r="F85" s="371"/>
      <c r="G85" s="371"/>
      <c r="H85" s="813"/>
      <c r="I85" s="878"/>
      <c r="J85" s="878"/>
      <c r="K85" s="878"/>
      <c r="L85" s="878"/>
      <c r="M85" s="878"/>
      <c r="N85" s="878"/>
      <c r="O85" s="878"/>
      <c r="P85" s="814"/>
      <c r="Q85" s="812"/>
      <c r="R85" s="812"/>
      <c r="S85" s="812"/>
      <c r="T85" s="812"/>
      <c r="U85" s="812"/>
      <c r="V85" s="548"/>
      <c r="W85" s="300"/>
      <c r="X85" s="548"/>
      <c r="Y85" s="400"/>
      <c r="AA85" s="466">
        <f t="shared" si="11"/>
        <v>63</v>
      </c>
    </row>
    <row r="86" spans="1:27" x14ac:dyDescent="0.25">
      <c r="A86" s="139" t="str">
        <f t="shared" ca="1" si="10"/>
        <v>KW12 / 64</v>
      </c>
      <c r="B86" s="136" t="str">
        <f ca="1">OFFSET(Sprachen!A438,0,'Allg. Informationen'!$B$4-1,1,1)</f>
        <v>Kalkulatorische Kapitalkosten</v>
      </c>
      <c r="C86" s="100" t="s">
        <v>24</v>
      </c>
      <c r="D86" s="642">
        <f>(D80+D81+D84)*D85</f>
        <v>0</v>
      </c>
      <c r="E86" s="360"/>
      <c r="F86" s="360"/>
      <c r="G86" s="360"/>
      <c r="H86" s="813"/>
      <c r="I86" s="878"/>
      <c r="J86" s="878"/>
      <c r="K86" s="878"/>
      <c r="L86" s="878"/>
      <c r="M86" s="878"/>
      <c r="N86" s="878"/>
      <c r="O86" s="878"/>
      <c r="P86" s="814"/>
      <c r="Q86" s="812"/>
      <c r="R86" s="812"/>
      <c r="S86" s="812"/>
      <c r="T86" s="812"/>
      <c r="U86" s="812"/>
      <c r="V86" s="548"/>
      <c r="W86" s="300"/>
      <c r="X86" s="548"/>
      <c r="Y86" s="400"/>
      <c r="AA86" s="466">
        <f t="shared" si="11"/>
        <v>64</v>
      </c>
    </row>
    <row r="87" spans="1:27" x14ac:dyDescent="0.25">
      <c r="A87" s="139" t="str">
        <f t="shared" ca="1" si="10"/>
        <v>KW12 / 65</v>
      </c>
      <c r="B87" s="136" t="str">
        <f ca="1">OFFSET(Sprachen!A439,0,'Allg. Informationen'!$B$4-1,1,1)</f>
        <v>Anrechenbare Kapitalkosten total</v>
      </c>
      <c r="C87" s="100" t="s">
        <v>24</v>
      </c>
      <c r="D87" s="642">
        <f>D86+D78</f>
        <v>0</v>
      </c>
      <c r="E87" s="360"/>
      <c r="F87" s="360"/>
      <c r="G87" s="360"/>
      <c r="H87" s="813"/>
      <c r="I87" s="878"/>
      <c r="J87" s="878"/>
      <c r="K87" s="878"/>
      <c r="L87" s="878"/>
      <c r="M87" s="878"/>
      <c r="N87" s="878"/>
      <c r="O87" s="878"/>
      <c r="P87" s="814"/>
      <c r="Q87" s="812"/>
      <c r="R87" s="812"/>
      <c r="S87" s="812"/>
      <c r="T87" s="812"/>
      <c r="U87" s="812"/>
      <c r="V87" s="541"/>
      <c r="W87" s="297"/>
      <c r="X87" s="541" t="s">
        <v>185</v>
      </c>
      <c r="Y87" s="551" t="s">
        <v>442</v>
      </c>
      <c r="AA87" s="466">
        <f t="shared" si="11"/>
        <v>65</v>
      </c>
    </row>
    <row r="88" spans="1:27" ht="15.6" x14ac:dyDescent="0.3">
      <c r="A88" s="146"/>
      <c r="B88" s="147"/>
      <c r="C88" s="147"/>
      <c r="D88" s="147"/>
      <c r="E88" s="147"/>
      <c r="F88" s="147"/>
      <c r="G88" s="147"/>
      <c r="H88" s="147"/>
      <c r="I88" s="147"/>
      <c r="J88" s="147"/>
      <c r="K88" s="147"/>
      <c r="L88" s="147"/>
      <c r="M88" s="147"/>
      <c r="N88" s="147"/>
      <c r="O88" s="147"/>
      <c r="P88" s="147"/>
      <c r="Q88" s="147"/>
      <c r="R88" s="147"/>
      <c r="S88" s="147"/>
      <c r="T88" s="147"/>
      <c r="U88" s="147"/>
      <c r="V88" s="147"/>
      <c r="W88" s="561"/>
      <c r="X88" s="147"/>
      <c r="Y88" s="147"/>
    </row>
    <row r="89" spans="1:27" ht="26.4" x14ac:dyDescent="0.25">
      <c r="A89" s="139"/>
      <c r="B89" s="148" t="str">
        <f ca="1">OFFSET(Sprachen!A440,0,'Allg. Informationen'!$B$4-1,1,1)</f>
        <v>B3. Abgaben und Steuern</v>
      </c>
      <c r="C89" s="100"/>
      <c r="D89" s="577"/>
      <c r="E89" s="372"/>
      <c r="F89" s="372"/>
      <c r="G89" s="372"/>
      <c r="H89" s="836" t="str">
        <f ca="1">L76</f>
        <v>Anmerkungen BFE</v>
      </c>
      <c r="I89" s="836"/>
      <c r="J89" s="836"/>
      <c r="K89" s="836"/>
      <c r="L89" s="836"/>
      <c r="M89" s="870" t="str">
        <f ca="1">Q76</f>
        <v>Bemerkungen Gesuchsteller</v>
      </c>
      <c r="N89" s="870"/>
      <c r="O89" s="870"/>
      <c r="P89" s="870"/>
      <c r="Q89" s="870"/>
      <c r="R89" s="870"/>
      <c r="S89" s="870"/>
      <c r="T89" s="870"/>
      <c r="U89" s="870"/>
      <c r="V89" s="450" t="str">
        <f ca="1">V76</f>
        <v>Prüfung auf Plausibilität</v>
      </c>
      <c r="W89" s="450" t="str">
        <f t="shared" ref="W89:Y89" ca="1" si="12">W76</f>
        <v>Bemerkungen Plausibilität</v>
      </c>
      <c r="X89" s="450" t="str">
        <f t="shared" ca="1" si="12"/>
        <v>Materielle Prüfung</v>
      </c>
      <c r="Y89" s="450" t="str">
        <f t="shared" ca="1" si="12"/>
        <v>Bemerkungen Materielle Prüfung</v>
      </c>
    </row>
    <row r="90" spans="1:27" ht="26.4" x14ac:dyDescent="0.25">
      <c r="A90" s="139" t="str">
        <f t="shared" ref="A90:A102" ca="1" si="13">CONCATENATE($A$2," / ",AA90)</f>
        <v>KW12 / 66</v>
      </c>
      <c r="B90" s="136" t="str">
        <f ca="1">OFFSET(Sprachen!A441,0,'Allg. Informationen'!$B$4-1,1,1)</f>
        <v>Entgangener Erlös für Gratis- und Vorzugsenergie</v>
      </c>
      <c r="C90" s="100" t="s">
        <v>24</v>
      </c>
      <c r="D90" s="196"/>
      <c r="E90" s="578"/>
      <c r="F90" s="578"/>
      <c r="G90" s="578"/>
      <c r="H90" s="869"/>
      <c r="I90" s="869"/>
      <c r="J90" s="869"/>
      <c r="K90" s="869"/>
      <c r="L90" s="869"/>
      <c r="M90" s="730"/>
      <c r="N90" s="730"/>
      <c r="O90" s="730"/>
      <c r="P90" s="730"/>
      <c r="Q90" s="730"/>
      <c r="R90" s="730"/>
      <c r="S90" s="730"/>
      <c r="T90" s="730"/>
      <c r="U90" s="730"/>
      <c r="V90" s="541"/>
      <c r="W90" s="297"/>
      <c r="X90" s="541" t="s">
        <v>185</v>
      </c>
      <c r="Y90" s="152"/>
      <c r="AA90" s="466">
        <f>AA87+1</f>
        <v>66</v>
      </c>
    </row>
    <row r="91" spans="1:27" ht="26.4" x14ac:dyDescent="0.25">
      <c r="A91" s="139" t="str">
        <f t="shared" ca="1" si="13"/>
        <v>KW12 / 67</v>
      </c>
      <c r="B91" s="136" t="str">
        <f ca="1">OFFSET(Sprachen!A442,0,'Allg. Informationen'!$B$4-1,1,1)</f>
        <v>Aufwand für Konzessionsleistungen</v>
      </c>
      <c r="C91" s="100" t="s">
        <v>24</v>
      </c>
      <c r="D91" s="196"/>
      <c r="E91" s="578"/>
      <c r="F91" s="578"/>
      <c r="G91" s="578"/>
      <c r="H91" s="869" t="str">
        <f ca="1">OFFSET(Sprachen!A501,0,'Allg. Informationen'!$B$4-1,1,1)</f>
        <v>Wird angerechnet.</v>
      </c>
      <c r="I91" s="869"/>
      <c r="J91" s="869"/>
      <c r="K91" s="869"/>
      <c r="L91" s="869"/>
      <c r="M91" s="730"/>
      <c r="N91" s="730"/>
      <c r="O91" s="730"/>
      <c r="P91" s="730"/>
      <c r="Q91" s="730"/>
      <c r="R91" s="730"/>
      <c r="S91" s="730"/>
      <c r="T91" s="730"/>
      <c r="U91" s="730"/>
      <c r="V91" s="541"/>
      <c r="W91" s="297"/>
      <c r="X91" s="541" t="s">
        <v>185</v>
      </c>
      <c r="Y91" s="152"/>
      <c r="AA91" s="466">
        <f t="shared" ref="AA91:AA99" si="14">AA90+1</f>
        <v>67</v>
      </c>
    </row>
    <row r="92" spans="1:27" ht="26.4" x14ac:dyDescent="0.25">
      <c r="A92" s="139" t="str">
        <f t="shared" ca="1" si="13"/>
        <v>KW12 / 68</v>
      </c>
      <c r="B92" s="136" t="str">
        <f ca="1">OFFSET(Sprachen!A443,0,'Allg. Informationen'!$B$4-1,1,1)</f>
        <v>Gewinnsteuer auf Stufe Partnerwerk</v>
      </c>
      <c r="C92" s="100" t="s">
        <v>24</v>
      </c>
      <c r="D92" s="196"/>
      <c r="E92" s="370"/>
      <c r="F92" s="370"/>
      <c r="G92" s="370"/>
      <c r="H92" s="869" t="str">
        <f ca="1">OFFSET(Sprachen!A502,0,'Allg. Informationen'!$B$4-1,1,1)</f>
        <v>Wird nicht angerechnet. Der Vollständigkeit halber aufgeführt.</v>
      </c>
      <c r="I92" s="869"/>
      <c r="J92" s="869"/>
      <c r="K92" s="869"/>
      <c r="L92" s="869"/>
      <c r="M92" s="730"/>
      <c r="N92" s="730"/>
      <c r="O92" s="730"/>
      <c r="P92" s="730"/>
      <c r="Q92" s="730"/>
      <c r="R92" s="730"/>
      <c r="S92" s="730"/>
      <c r="T92" s="730"/>
      <c r="U92" s="730"/>
      <c r="V92" s="541"/>
      <c r="W92" s="297"/>
      <c r="X92" s="541" t="s">
        <v>185</v>
      </c>
      <c r="Y92" s="152"/>
      <c r="AA92" s="466">
        <f t="shared" si="14"/>
        <v>68</v>
      </c>
    </row>
    <row r="93" spans="1:27" ht="49.5" customHeight="1" x14ac:dyDescent="0.25">
      <c r="A93" s="139" t="str">
        <f t="shared" ca="1" si="13"/>
        <v>KW12 / 69</v>
      </c>
      <c r="B93" s="136" t="str">
        <f ca="1">OFFSET(Sprachen!A444,0,'Allg. Informationen'!$B$4-1,1,1)</f>
        <v>anrechenbare Gewinnsteuer gemäss Art. 90 EnFV</v>
      </c>
      <c r="C93" s="100" t="s">
        <v>24</v>
      </c>
      <c r="D93" s="196"/>
      <c r="E93" s="578"/>
      <c r="F93" s="578"/>
      <c r="G93" s="578"/>
      <c r="H93" s="857" t="str">
        <f ca="1">OFFSET(Sprachen!A503,0,'Allg. Informationen'!$B$4-1,1,1)</f>
        <v>Falls Gewinnsteuer angerechnet werden soll, Begründung in Anhang darlegen, wieso trotz Differenz von Gestehungskosten und Marktpreisen ein effektiver Gewinn vorliegt.</v>
      </c>
      <c r="I93" s="857"/>
      <c r="J93" s="857"/>
      <c r="K93" s="857"/>
      <c r="L93" s="857"/>
      <c r="M93" s="730"/>
      <c r="N93" s="730"/>
      <c r="O93" s="730"/>
      <c r="P93" s="730"/>
      <c r="Q93" s="730"/>
      <c r="R93" s="730"/>
      <c r="S93" s="730"/>
      <c r="T93" s="730"/>
      <c r="U93" s="730"/>
      <c r="V93" s="541"/>
      <c r="W93" s="297"/>
      <c r="X93" s="541" t="s">
        <v>185</v>
      </c>
      <c r="Y93" s="152"/>
      <c r="AA93" s="466">
        <f t="shared" si="14"/>
        <v>69</v>
      </c>
    </row>
    <row r="94" spans="1:27" x14ac:dyDescent="0.25">
      <c r="A94" s="139" t="str">
        <f t="shared" ca="1" si="13"/>
        <v>KW12 / 70</v>
      </c>
      <c r="B94" s="136" t="str">
        <f ca="1">OFFSET(Sprachen!A445,0,'Allg. Informationen'!$B$4-1,1,1)</f>
        <v>Kapitalsteuern</v>
      </c>
      <c r="C94" s="100" t="s">
        <v>24</v>
      </c>
      <c r="D94" s="198"/>
      <c r="E94" s="370"/>
      <c r="F94" s="370"/>
      <c r="G94" s="370"/>
      <c r="H94" s="869"/>
      <c r="I94" s="869"/>
      <c r="J94" s="869"/>
      <c r="K94" s="869"/>
      <c r="L94" s="869"/>
      <c r="M94" s="730"/>
      <c r="N94" s="730"/>
      <c r="O94" s="730"/>
      <c r="P94" s="730"/>
      <c r="Q94" s="730"/>
      <c r="R94" s="730"/>
      <c r="S94" s="730"/>
      <c r="T94" s="730"/>
      <c r="U94" s="730"/>
      <c r="V94" s="541"/>
      <c r="W94" s="297"/>
      <c r="X94" s="541" t="s">
        <v>185</v>
      </c>
      <c r="Y94" s="152"/>
      <c r="AA94" s="466">
        <f t="shared" si="14"/>
        <v>70</v>
      </c>
    </row>
    <row r="95" spans="1:27" x14ac:dyDescent="0.25">
      <c r="A95" s="139" t="str">
        <f t="shared" ca="1" si="13"/>
        <v>KW12 / 71</v>
      </c>
      <c r="B95" s="136" t="str">
        <f ca="1">OFFSET(Sprachen!A446,0,'Allg. Informationen'!$B$4-1,1,1)</f>
        <v>weitere anrechenbare Steuern</v>
      </c>
      <c r="C95" s="100" t="s">
        <v>24</v>
      </c>
      <c r="D95" s="196"/>
      <c r="E95" s="578"/>
      <c r="F95" s="578"/>
      <c r="G95" s="578"/>
      <c r="H95" s="874" t="str">
        <f ca="1">OFFSET(Sprachen!A504,0,'Allg. Informationen'!$B$4-1,1,1)</f>
        <v>Liegenschaftssteuer. Sonstige Steuern.</v>
      </c>
      <c r="I95" s="874"/>
      <c r="J95" s="874"/>
      <c r="K95" s="874"/>
      <c r="L95" s="874"/>
      <c r="M95" s="730"/>
      <c r="N95" s="730"/>
      <c r="O95" s="730"/>
      <c r="P95" s="730"/>
      <c r="Q95" s="730"/>
      <c r="R95" s="730"/>
      <c r="S95" s="730"/>
      <c r="T95" s="730"/>
      <c r="U95" s="730"/>
      <c r="V95" s="541"/>
      <c r="W95" s="297"/>
      <c r="X95" s="541" t="s">
        <v>185</v>
      </c>
      <c r="Y95" s="152"/>
      <c r="AA95" s="466">
        <f t="shared" si="14"/>
        <v>71</v>
      </c>
    </row>
    <row r="96" spans="1:27" ht="26.4" x14ac:dyDescent="0.25">
      <c r="A96" s="139" t="str">
        <f t="shared" ca="1" si="13"/>
        <v>KW12 / 72</v>
      </c>
      <c r="B96" s="136" t="str">
        <f ca="1">OFFSET(Sprachen!A447,0,'Allg. Informationen'!$B$4-1,1,1)</f>
        <v>Wasserzinsen (inkl. Wasserwerksteuern und andere äquivalente Abgaben)</v>
      </c>
      <c r="C96" s="100" t="s">
        <v>24</v>
      </c>
      <c r="D96" s="196"/>
      <c r="E96" s="370"/>
      <c r="F96" s="370"/>
      <c r="G96" s="370"/>
      <c r="H96" s="869"/>
      <c r="I96" s="869"/>
      <c r="J96" s="869"/>
      <c r="K96" s="869"/>
      <c r="L96" s="869"/>
      <c r="M96" s="730"/>
      <c r="N96" s="730"/>
      <c r="O96" s="730"/>
      <c r="P96" s="730"/>
      <c r="Q96" s="730"/>
      <c r="R96" s="730"/>
      <c r="S96" s="730"/>
      <c r="T96" s="730"/>
      <c r="U96" s="730"/>
      <c r="V96" s="541"/>
      <c r="W96" s="297"/>
      <c r="X96" s="541" t="s">
        <v>185</v>
      </c>
      <c r="Y96" s="152"/>
      <c r="AA96" s="466">
        <f t="shared" si="14"/>
        <v>72</v>
      </c>
    </row>
    <row r="97" spans="1:27" x14ac:dyDescent="0.25">
      <c r="A97" s="139" t="str">
        <f t="shared" ca="1" si="13"/>
        <v>KW12 / 73</v>
      </c>
      <c r="B97" s="136" t="str">
        <f ca="1">OFFSET(Sprachen!A448,0,'Allg. Informationen'!$B$4-1,1,1)</f>
        <v>Abgaben und Steuern Total</v>
      </c>
      <c r="C97" s="100" t="s">
        <v>24</v>
      </c>
      <c r="D97" s="641">
        <f>D90+D91+D93+D94+D95+D96</f>
        <v>0</v>
      </c>
      <c r="E97" s="373"/>
      <c r="F97" s="373"/>
      <c r="G97" s="373"/>
      <c r="H97" s="906"/>
      <c r="I97" s="906"/>
      <c r="J97" s="906"/>
      <c r="K97" s="906"/>
      <c r="L97" s="906"/>
      <c r="M97" s="730"/>
      <c r="N97" s="730"/>
      <c r="O97" s="730"/>
      <c r="P97" s="730"/>
      <c r="Q97" s="730"/>
      <c r="R97" s="730"/>
      <c r="S97" s="730"/>
      <c r="T97" s="730"/>
      <c r="U97" s="730"/>
      <c r="V97" s="579"/>
      <c r="W97" s="580"/>
      <c r="X97" s="579"/>
      <c r="Y97" s="579"/>
      <c r="AA97" s="466">
        <f t="shared" si="14"/>
        <v>73</v>
      </c>
    </row>
    <row r="98" spans="1:27" x14ac:dyDescent="0.25">
      <c r="A98" s="139" t="str">
        <f t="shared" ca="1" si="13"/>
        <v>KW12 / 74</v>
      </c>
      <c r="B98" s="136" t="str">
        <f ca="1">OFFSET(Sprachen!A449,0,'Allg. Informationen'!$B$4-1,1,1)</f>
        <v>Jahresgewinn</v>
      </c>
      <c r="C98" s="100" t="s">
        <v>24</v>
      </c>
      <c r="D98" s="196"/>
      <c r="E98" s="581"/>
      <c r="F98" s="581"/>
      <c r="G98" s="581"/>
      <c r="H98" s="874" t="str">
        <f ca="1">OFFSET(Sprachen!A505,0,'Allg. Informationen'!$B$4-1,1,1)</f>
        <v>Wird nicht angerechnet. Der Vollständigkeit halber aufgeführt.</v>
      </c>
      <c r="I98" s="874"/>
      <c r="J98" s="874"/>
      <c r="K98" s="874"/>
      <c r="L98" s="874"/>
      <c r="M98" s="730"/>
      <c r="N98" s="730"/>
      <c r="O98" s="730"/>
      <c r="P98" s="730"/>
      <c r="Q98" s="730"/>
      <c r="R98" s="730"/>
      <c r="S98" s="730"/>
      <c r="T98" s="730"/>
      <c r="U98" s="730"/>
      <c r="V98" s="541"/>
      <c r="W98" s="297"/>
      <c r="X98" s="541" t="s">
        <v>185</v>
      </c>
      <c r="Y98" s="152"/>
      <c r="AA98" s="466">
        <f t="shared" si="14"/>
        <v>74</v>
      </c>
    </row>
    <row r="99" spans="1:27" x14ac:dyDescent="0.25">
      <c r="A99" s="139" t="str">
        <f t="shared" ca="1" si="13"/>
        <v>KW12 / 75</v>
      </c>
      <c r="B99" s="136" t="str">
        <f ca="1">OFFSET(Sprachen!A450,0,'Allg. Informationen'!$B$4-1,1,1)</f>
        <v>Anrechenbare Gestehungskosten total</v>
      </c>
      <c r="C99" s="100" t="s">
        <v>24</v>
      </c>
      <c r="D99" s="639">
        <f ca="1">D74+D87+D97</f>
        <v>0</v>
      </c>
      <c r="E99" s="374"/>
      <c r="F99" s="374"/>
      <c r="G99" s="374"/>
      <c r="H99" s="869"/>
      <c r="I99" s="869"/>
      <c r="J99" s="869"/>
      <c r="K99" s="869"/>
      <c r="L99" s="869"/>
      <c r="M99" s="730"/>
      <c r="N99" s="730"/>
      <c r="O99" s="730"/>
      <c r="P99" s="730"/>
      <c r="Q99" s="730"/>
      <c r="R99" s="730"/>
      <c r="S99" s="730"/>
      <c r="T99" s="730"/>
      <c r="U99" s="730"/>
      <c r="V99" s="579"/>
      <c r="W99" s="580"/>
      <c r="X99" s="579"/>
      <c r="Y99" s="579"/>
      <c r="AA99" s="466">
        <f t="shared" si="14"/>
        <v>75</v>
      </c>
    </row>
    <row r="100" spans="1:27" x14ac:dyDescent="0.25">
      <c r="A100" s="139" t="str">
        <f t="shared" ca="1" si="13"/>
        <v>KW12 / 76</v>
      </c>
      <c r="B100" s="136" t="str">
        <f ca="1">OFFSET(Sprachen!A451,0,'Allg. Informationen'!$B$4-1,1,1)</f>
        <v>Spezifische Gestehungskosten total</v>
      </c>
      <c r="C100" s="156" t="s">
        <v>39</v>
      </c>
      <c r="D100" s="640">
        <f ca="1">IFERROR(D99*100/(D36*1000000),0)</f>
        <v>0</v>
      </c>
      <c r="E100" s="375"/>
      <c r="F100" s="375"/>
      <c r="G100" s="375"/>
      <c r="H100" s="869"/>
      <c r="I100" s="869"/>
      <c r="J100" s="869"/>
      <c r="K100" s="869"/>
      <c r="L100" s="869"/>
      <c r="M100" s="730"/>
      <c r="N100" s="730"/>
      <c r="O100" s="730"/>
      <c r="P100" s="730"/>
      <c r="Q100" s="730"/>
      <c r="R100" s="730"/>
      <c r="S100" s="730"/>
      <c r="T100" s="730"/>
      <c r="U100" s="730"/>
      <c r="V100" s="541"/>
      <c r="W100" s="297"/>
      <c r="X100" s="541" t="s">
        <v>185</v>
      </c>
      <c r="Y100" s="551" t="s">
        <v>442</v>
      </c>
      <c r="AA100" s="466">
        <f>AA99+1</f>
        <v>76</v>
      </c>
    </row>
    <row r="101" spans="1:27" ht="15.75" hidden="1" customHeight="1" x14ac:dyDescent="0.25">
      <c r="A101" s="139" t="str">
        <f t="shared" ca="1" si="13"/>
        <v>KW12 / 76-G</v>
      </c>
      <c r="B101" s="136" t="str">
        <f ca="1">OFFSET(Sprachen!A452,0,'Allg. Informationen'!$B$4-1,1,1)</f>
        <v>Spezifische Gestehungskosten total</v>
      </c>
      <c r="C101" s="156" t="s">
        <v>39</v>
      </c>
      <c r="D101" s="435"/>
      <c r="E101" s="434"/>
      <c r="F101" s="434"/>
      <c r="G101" s="434"/>
      <c r="H101" s="869"/>
      <c r="I101" s="869"/>
      <c r="J101" s="869"/>
      <c r="K101" s="869"/>
      <c r="L101" s="869"/>
      <c r="M101" s="730"/>
      <c r="N101" s="730"/>
      <c r="O101" s="730"/>
      <c r="P101" s="730"/>
      <c r="Q101" s="730"/>
      <c r="R101" s="730"/>
      <c r="S101" s="730"/>
      <c r="T101" s="730"/>
      <c r="U101" s="730"/>
      <c r="V101" s="541"/>
      <c r="W101" s="582"/>
      <c r="X101" s="541"/>
      <c r="Y101" s="551"/>
      <c r="AA101" s="424" t="s">
        <v>545</v>
      </c>
    </row>
    <row r="102" spans="1:27" x14ac:dyDescent="0.25">
      <c r="A102" s="139" t="str">
        <f t="shared" ca="1" si="13"/>
        <v>KW12 / 77</v>
      </c>
      <c r="B102" s="136" t="str">
        <f ca="1">OFFSET(Sprachen!A453,0,'Allg. Informationen'!$B$4-1,1,1)</f>
        <v>Gestehungskosten Anteil Gesuchsteller</v>
      </c>
      <c r="C102" s="156" t="s">
        <v>24</v>
      </c>
      <c r="D102" s="174">
        <f ca="1">D99*D40</f>
        <v>0</v>
      </c>
      <c r="E102" s="376"/>
      <c r="F102" s="376"/>
      <c r="G102" s="376"/>
      <c r="H102" s="869"/>
      <c r="I102" s="869"/>
      <c r="J102" s="869"/>
      <c r="K102" s="869"/>
      <c r="L102" s="869"/>
      <c r="M102" s="730"/>
      <c r="N102" s="730"/>
      <c r="O102" s="730"/>
      <c r="P102" s="730"/>
      <c r="Q102" s="730"/>
      <c r="R102" s="730"/>
      <c r="S102" s="730"/>
      <c r="T102" s="730"/>
      <c r="U102" s="730"/>
      <c r="V102" s="548"/>
      <c r="W102" s="300"/>
      <c r="X102" s="548"/>
      <c r="Y102" s="548"/>
      <c r="AA102" s="466">
        <f>AA100+1</f>
        <v>77</v>
      </c>
    </row>
    <row r="103" spans="1:27" x14ac:dyDescent="0.25">
      <c r="A103" s="679"/>
      <c r="B103" s="583"/>
      <c r="C103" s="433"/>
      <c r="D103" s="466"/>
      <c r="E103" s="466"/>
      <c r="F103" s="466"/>
      <c r="G103" s="466"/>
      <c r="H103" s="466"/>
      <c r="I103" s="466"/>
    </row>
    <row r="104" spans="1:27" ht="15.6" x14ac:dyDescent="0.3">
      <c r="A104" s="181"/>
      <c r="B104" s="182"/>
      <c r="C104" s="182"/>
      <c r="D104" s="183"/>
      <c r="E104" s="175"/>
      <c r="F104" s="175"/>
      <c r="G104" s="175"/>
      <c r="H104" s="584"/>
      <c r="I104" s="584"/>
      <c r="J104" s="584"/>
      <c r="K104" s="584"/>
      <c r="L104" s="584"/>
      <c r="M104" s="584"/>
      <c r="N104" s="584"/>
      <c r="O104" s="584"/>
      <c r="P104" s="584"/>
      <c r="Q104" s="584"/>
      <c r="R104" s="584"/>
    </row>
    <row r="105" spans="1:27" ht="17.399999999999999" x14ac:dyDescent="0.25">
      <c r="A105" s="176" t="str">
        <f ca="1">OFFSET(Sprachen!A454,0,'Allg. Informationen'!$B$4-1,1,1)</f>
        <v>C. Angaben zu Erlösen</v>
      </c>
      <c r="B105" s="176"/>
      <c r="C105" s="100"/>
      <c r="D105" s="100"/>
      <c r="E105" s="356"/>
      <c r="F105" s="356"/>
      <c r="G105" s="356"/>
      <c r="H105" s="177"/>
      <c r="I105" s="177"/>
      <c r="J105" s="585"/>
      <c r="K105" s="584"/>
      <c r="L105" s="584"/>
      <c r="M105" s="586"/>
      <c r="N105" s="584"/>
      <c r="O105" s="584"/>
      <c r="P105" s="584"/>
      <c r="Q105" s="584"/>
      <c r="R105" s="584"/>
    </row>
    <row r="106" spans="1:27" x14ac:dyDescent="0.25">
      <c r="A106" s="139" t="str">
        <f ca="1">CONCATENATE($A$2," / ",AA106)</f>
        <v>KW12 / 78</v>
      </c>
      <c r="B106" s="100" t="str">
        <f ca="1">OFFSET(Sprachen!A467,0,'Allg. Informationen'!$B$4-1,1,1)</f>
        <v>Referenzmarkterlös  [CHF]</v>
      </c>
      <c r="C106" s="100" t="s">
        <v>24</v>
      </c>
      <c r="D106" s="389">
        <f ca="1">D124</f>
        <v>0</v>
      </c>
      <c r="E106" s="381"/>
      <c r="F106" s="381"/>
      <c r="G106" s="381"/>
      <c r="H106" s="13"/>
      <c r="M106" s="587"/>
      <c r="AA106" s="466">
        <f>AA102+1</f>
        <v>78</v>
      </c>
    </row>
    <row r="107" spans="1:27" x14ac:dyDescent="0.25">
      <c r="A107" s="139" t="str">
        <f ca="1">CONCATENATE($A$2," / ",AA107)</f>
        <v>KW12 / 79</v>
      </c>
      <c r="B107" s="100" t="str">
        <f ca="1">OFFSET(Sprachen!A456,0,'Allg. Informationen'!$B$4-1,1,1)</f>
        <v>Spezifischer Referenzmarkterlös</v>
      </c>
      <c r="C107" s="100" t="s">
        <v>39</v>
      </c>
      <c r="D107" s="390">
        <f ca="1">IFERROR(D124*100/(D36*10^6),0)</f>
        <v>0</v>
      </c>
      <c r="E107" s="382"/>
      <c r="F107" s="382"/>
      <c r="G107" s="382"/>
      <c r="AA107" s="466">
        <f>AA106+1</f>
        <v>79</v>
      </c>
    </row>
    <row r="108" spans="1:27" hidden="1" x14ac:dyDescent="0.25">
      <c r="A108" s="139" t="str">
        <f ca="1">CONCATENATE($A$2," / ",AA108)</f>
        <v>KW12 / 79-G</v>
      </c>
      <c r="B108" s="100" t="str">
        <f ca="1">OFFSET(Sprachen!A457,0,'Allg. Informationen'!$B$4-1,1,1)</f>
        <v>Spezifischer Referenzmarkterlös</v>
      </c>
      <c r="C108" s="100" t="s">
        <v>39</v>
      </c>
      <c r="D108" s="425"/>
      <c r="E108" s="382"/>
      <c r="F108" s="382"/>
      <c r="G108" s="382"/>
      <c r="AA108" s="424" t="s">
        <v>539</v>
      </c>
    </row>
    <row r="109" spans="1:27" x14ac:dyDescent="0.25">
      <c r="A109" s="139" t="str">
        <f ca="1">CONCATENATE($A$2," / ",AA109)</f>
        <v>KW12 / 80</v>
      </c>
      <c r="B109" s="100" t="str">
        <f ca="1">OFFSET(Sprachen!A458,0,'Allg. Informationen'!$B$4-1,1,1)</f>
        <v>Erlös Anteil Gesuchsteller</v>
      </c>
      <c r="C109" s="156" t="s">
        <v>24</v>
      </c>
      <c r="D109" s="389">
        <f ca="1">D106*D40</f>
        <v>0</v>
      </c>
      <c r="E109" s="382"/>
      <c r="F109" s="382"/>
      <c r="G109" s="382"/>
      <c r="AA109" s="466">
        <v>80</v>
      </c>
    </row>
    <row r="110" spans="1:27" ht="15.6" x14ac:dyDescent="0.3">
      <c r="A110" s="181"/>
      <c r="B110" s="182"/>
      <c r="C110" s="182"/>
      <c r="D110" s="183"/>
      <c r="E110" s="178"/>
      <c r="F110" s="178"/>
      <c r="G110" s="178"/>
      <c r="H110" s="179"/>
      <c r="I110" s="131"/>
      <c r="J110" s="131"/>
      <c r="K110" s="131"/>
      <c r="L110" s="131"/>
      <c r="M110" s="131"/>
      <c r="N110" s="131"/>
      <c r="O110" s="131"/>
      <c r="P110" s="131"/>
      <c r="Q110" s="131"/>
    </row>
    <row r="111" spans="1:27" ht="17.399999999999999" x14ac:dyDescent="0.25">
      <c r="A111" s="665" t="str">
        <f ca="1">OFFSET(Sprachen!A459,0,'Allg. Informationen'!$B$4-1,1,1)</f>
        <v>D. Angaben zu den ungedeckten Gestehungskosten</v>
      </c>
      <c r="C111" s="159"/>
      <c r="D111" s="666"/>
      <c r="E111" s="356"/>
      <c r="F111" s="356"/>
      <c r="G111" s="356"/>
    </row>
    <row r="112" spans="1:27" x14ac:dyDescent="0.25">
      <c r="A112" s="139" t="str">
        <f ca="1">CONCATENATE($A$2," / ",AA112)</f>
        <v>KW12 / 81</v>
      </c>
      <c r="B112" s="100" t="str">
        <f ca="1">OFFSET(Sprachen!A460,0,'Allg. Informationen'!$B$4-1,1,1)</f>
        <v>ungedeckte Gestehungskosten</v>
      </c>
      <c r="C112" s="100" t="s">
        <v>24</v>
      </c>
      <c r="D112" s="174">
        <f ca="1">D99-D106</f>
        <v>0</v>
      </c>
      <c r="E112" s="383"/>
      <c r="F112" s="383"/>
      <c r="G112" s="383"/>
      <c r="AA112" s="466">
        <f>AA109+1</f>
        <v>81</v>
      </c>
    </row>
    <row r="113" spans="1:27" x14ac:dyDescent="0.25">
      <c r="A113" s="139" t="str">
        <f ca="1">CONCATENATE($A$2," / ",AA113)</f>
        <v>KW12 / 82</v>
      </c>
      <c r="B113" s="100" t="str">
        <f ca="1">OFFSET(Sprachen!A461,0,'Allg. Informationen'!$B$4-1,1,1)</f>
        <v>Spezifische ungedeckte Gestehungskosten</v>
      </c>
      <c r="C113" s="100" t="s">
        <v>39</v>
      </c>
      <c r="D113" s="390">
        <f ca="1">D100-D107</f>
        <v>0</v>
      </c>
      <c r="E113" s="375"/>
      <c r="F113" s="375"/>
      <c r="G113" s="375"/>
      <c r="I113" s="180"/>
      <c r="AA113" s="466">
        <f>AA112+1</f>
        <v>82</v>
      </c>
    </row>
    <row r="114" spans="1:27" x14ac:dyDescent="0.25">
      <c r="A114" s="139" t="str">
        <f ca="1">CONCATENATE($A$2," / ",AA114)</f>
        <v>KW12 / 83</v>
      </c>
      <c r="B114" s="100" t="str">
        <f ca="1">OFFSET(Sprachen!A462,0,'Allg. Informationen'!$B$4-1,1,1)</f>
        <v>Spez. ungedeckte Gestehungskosten gekürzt</v>
      </c>
      <c r="C114" s="100" t="s">
        <v>39</v>
      </c>
      <c r="D114" s="390">
        <f ca="1">MIN(1,D113)</f>
        <v>0</v>
      </c>
      <c r="E114" s="375"/>
      <c r="F114" s="375"/>
      <c r="G114" s="375"/>
      <c r="I114" s="180"/>
      <c r="Q114" s="584"/>
      <c r="AA114" s="466">
        <f>AA113+1</f>
        <v>83</v>
      </c>
    </row>
    <row r="115" spans="1:27" ht="28.5" customHeight="1" x14ac:dyDescent="0.3">
      <c r="A115" s="139" t="str">
        <f ca="1">CONCATENATE($A$2," / ",AA115)</f>
        <v>KW12 / 84</v>
      </c>
      <c r="B115" s="136" t="str">
        <f ca="1">OFFSET(Sprachen!A463,0,'Allg. Informationen'!$B$4-1,1,1)</f>
        <v>ungedeckte Gestehungskosten Anteil Gesuchsteller</v>
      </c>
      <c r="C115" s="100" t="s">
        <v>24</v>
      </c>
      <c r="D115" s="173">
        <f ca="1">D102-D109</f>
        <v>0</v>
      </c>
      <c r="E115" s="374"/>
      <c r="F115" s="374"/>
      <c r="G115" s="374"/>
      <c r="H115" s="131"/>
      <c r="I115" s="131"/>
      <c r="J115" s="131"/>
      <c r="K115" s="131"/>
      <c r="L115" s="131"/>
      <c r="M115" s="131"/>
      <c r="N115" s="131"/>
      <c r="O115" s="131"/>
      <c r="P115" s="131"/>
      <c r="Q115" s="588"/>
      <c r="R115" s="131"/>
      <c r="S115" s="131"/>
      <c r="AA115" s="466">
        <f>AA114+1</f>
        <v>84</v>
      </c>
    </row>
    <row r="116" spans="1:27" ht="15.6" x14ac:dyDescent="0.3">
      <c r="A116" s="181"/>
      <c r="B116" s="182"/>
      <c r="C116" s="182"/>
      <c r="D116" s="182"/>
      <c r="E116" s="178"/>
      <c r="F116" s="178"/>
      <c r="G116" s="178"/>
      <c r="H116" s="182"/>
      <c r="I116" s="182"/>
      <c r="J116" s="182"/>
      <c r="K116" s="182"/>
      <c r="L116" s="182"/>
      <c r="M116" s="182"/>
      <c r="N116" s="182"/>
      <c r="O116" s="182"/>
      <c r="P116" s="182"/>
      <c r="Q116" s="183"/>
      <c r="R116" s="131"/>
      <c r="S116" s="131"/>
    </row>
    <row r="117" spans="1:27" ht="17.399999999999999" x14ac:dyDescent="0.3">
      <c r="A117" s="184" t="str">
        <f ca="1">OFFSET(Sprachen!A464,0,'Allg. Informationen'!$B$4-1,1,1)</f>
        <v>E. Referenzmarkterlös</v>
      </c>
      <c r="C117" s="589"/>
      <c r="D117" s="589"/>
      <c r="E117" s="590"/>
      <c r="F117" s="590"/>
      <c r="G117" s="590"/>
      <c r="H117" s="907" t="str">
        <f ca="1">H89</f>
        <v>Anmerkungen BFE</v>
      </c>
      <c r="I117" s="879"/>
      <c r="J117" s="879"/>
      <c r="K117" s="879"/>
      <c r="L117" s="879"/>
      <c r="M117" s="879" t="str">
        <f ca="1">M89</f>
        <v>Bemerkungen Gesuchsteller</v>
      </c>
      <c r="N117" s="879"/>
      <c r="O117" s="879"/>
      <c r="P117" s="879"/>
      <c r="Q117" s="879"/>
      <c r="R117" s="131"/>
      <c r="S117" s="163"/>
    </row>
    <row r="118" spans="1:27" ht="15.6" x14ac:dyDescent="0.3">
      <c r="A118" s="139" t="str">
        <f t="shared" ref="A118:A124" ca="1" si="15">CONCATENATE($A$2," / ",AA118)</f>
        <v>KW12 / 85</v>
      </c>
      <c r="B118" s="591" t="str">
        <f ca="1">OFFSET(Sprachen!A465,0,'Allg. Informationen'!$B$4-1,1,1)</f>
        <v xml:space="preserve">Strompreise bei EEX herungergeladen am: </v>
      </c>
      <c r="C118" s="185">
        <v>44615</v>
      </c>
      <c r="D118" s="378">
        <v>0.45833333333333331</v>
      </c>
      <c r="E118" s="384"/>
      <c r="F118" s="384"/>
      <c r="G118" s="384"/>
      <c r="H118" s="856"/>
      <c r="I118" s="869"/>
      <c r="J118" s="869"/>
      <c r="K118" s="869"/>
      <c r="L118" s="869"/>
      <c r="M118" s="871"/>
      <c r="N118" s="872"/>
      <c r="O118" s="872"/>
      <c r="P118" s="872"/>
      <c r="Q118" s="873"/>
      <c r="R118" s="131"/>
      <c r="S118" s="131"/>
      <c r="AA118" s="466">
        <f>AA115+1</f>
        <v>85</v>
      </c>
    </row>
    <row r="119" spans="1:27" ht="15.6" x14ac:dyDescent="0.3">
      <c r="A119" s="139" t="str">
        <f t="shared" ca="1" si="15"/>
        <v>KW12 / 86</v>
      </c>
      <c r="B119" s="186" t="str">
        <f ca="1">OFFSET(Sprachen!A466,0,'Allg. Informationen'!$B$4-1,1,1)</f>
        <v>Jahr</v>
      </c>
      <c r="C119" s="904">
        <f ca="1">IFERROR(IF($D$5="Nein/Non/No","-",INDIRECT(CONCATENATE(E_prod_Eingabe!A2,"!")&amp;CONCATENATE(MID("CDEFGHIJKLMNOPQRSTUVWXYZ",HLOOKUP($A$2,E_prod_Eingabe!$C$5:$AS$6,2,FALSE),1),"8"))),"")</f>
        <v>0</v>
      </c>
      <c r="D119" s="905"/>
      <c r="E119" s="385"/>
      <c r="F119" s="385"/>
      <c r="G119" s="385"/>
      <c r="H119" s="856"/>
      <c r="I119" s="869"/>
      <c r="J119" s="869"/>
      <c r="K119" s="869"/>
      <c r="L119" s="869"/>
      <c r="M119" s="871"/>
      <c r="N119" s="872"/>
      <c r="O119" s="872"/>
      <c r="P119" s="872"/>
      <c r="Q119" s="873"/>
      <c r="R119" s="131"/>
      <c r="S119" s="131"/>
      <c r="AA119" s="466">
        <f t="shared" ref="AA119:AA124" si="16">AA118+1</f>
        <v>86</v>
      </c>
    </row>
    <row r="120" spans="1:27" ht="15.6" x14ac:dyDescent="0.3">
      <c r="A120" s="139" t="str">
        <f t="shared" ca="1" si="15"/>
        <v>KW12 / 87</v>
      </c>
      <c r="B120" s="187" t="str">
        <f ca="1">OFFSET(Sprachen!A467,0,'Allg. Informationen'!$B$4-1,1,1)</f>
        <v>Referenzmarkterlös  [CHF]</v>
      </c>
      <c r="C120" s="638" t="s">
        <v>24</v>
      </c>
      <c r="D120" s="379" t="s">
        <v>82</v>
      </c>
      <c r="E120" s="377"/>
      <c r="F120" s="377"/>
      <c r="G120" s="377"/>
      <c r="H120" s="380" t="str">
        <f ca="1">OFFSET(Sprachen!A336,0,'Allg. Informationen'!$B$4-1,1,1)</f>
        <v>Zentrale 1</v>
      </c>
      <c r="I120" s="186" t="str">
        <f ca="1">OFFSET(Sprachen!A337,0,'Allg. Informationen'!$B$4-1,1,1)</f>
        <v>Zentrale 2</v>
      </c>
      <c r="J120" s="592" t="str">
        <f ca="1">OFFSET(Sprachen!A338,0,'Allg. Informationen'!$B$4-1,1,1)</f>
        <v>Zentrale 3</v>
      </c>
      <c r="K120" s="592" t="str">
        <f ca="1">OFFSET(Sprachen!A339,0,'Allg. Informationen'!$B$4-1,1,1)</f>
        <v>Zentrale 4</v>
      </c>
      <c r="L120" s="592" t="str">
        <f ca="1">OFFSET(Sprachen!A340,0,'Allg. Informationen'!$B$4-1,1,1)</f>
        <v>Zentrale 5</v>
      </c>
      <c r="M120" s="592" t="str">
        <f ca="1">OFFSET(Sprachen!A341,0,'Allg. Informationen'!$B$4-1,1,1)</f>
        <v>Zentrale 6</v>
      </c>
      <c r="N120" s="592" t="str">
        <f ca="1">OFFSET(Sprachen!A342,0,'Allg. Informationen'!$B$4-1,1,1)</f>
        <v>Zentrale 7</v>
      </c>
      <c r="O120" s="592" t="str">
        <f ca="1">OFFSET(Sprachen!A343,0,'Allg. Informationen'!$B$4-1,1,1)</f>
        <v>Zentrale 8</v>
      </c>
      <c r="P120" s="592" t="str">
        <f ca="1">OFFSET(Sprachen!A344,0,'Allg. Informationen'!$B$4-1,1,1)</f>
        <v>Zentrale 9</v>
      </c>
      <c r="Q120" s="592" t="str">
        <f ca="1">OFFSET(Sprachen!A345,0,'Allg. Informationen'!$B$4-1,1,1)</f>
        <v>Zentrale 10</v>
      </c>
      <c r="R120" s="131"/>
      <c r="S120" s="131"/>
      <c r="AA120" s="466">
        <f t="shared" si="16"/>
        <v>87</v>
      </c>
    </row>
    <row r="121" spans="1:27" ht="15.6" x14ac:dyDescent="0.3">
      <c r="A121" s="139" t="str">
        <f t="shared" ca="1" si="15"/>
        <v>KW12 / 88</v>
      </c>
      <c r="B121" s="188" t="str">
        <f ca="1">OFFSET(Sprachen!A468,0,'Allg. Informationen'!$B$4-1,1,1)</f>
        <v>alle Zentralen</v>
      </c>
      <c r="C121" s="189"/>
      <c r="D121" s="593">
        <f ca="1">+SUM(H121:Q121)</f>
        <v>0</v>
      </c>
      <c r="E121" s="594"/>
      <c r="F121" s="594"/>
      <c r="G121" s="594"/>
      <c r="H121" s="595">
        <f ca="1">IFERROR(IF($D$5="Nein/Non/No","-",VLOOKUP(H$120,E_prod_Eingabe!$A$33:$AA$42,HLOOKUP($A$2,E_prod_Eingabe!$C$5:$AS$6,2,FALSE)+2,FALSE)),"")</f>
        <v>0</v>
      </c>
      <c r="I121" s="595">
        <f ca="1">IFERROR(IF($D$5="Nein/Non/No","-",VLOOKUP(I$120,E_prod_Eingabe!$A$33:$AA$42,HLOOKUP($A$2,E_prod_Eingabe!$C$5:$AS$6,2,FALSE)+2,FALSE)),"")</f>
        <v>0</v>
      </c>
      <c r="J121" s="595">
        <f ca="1">IFERROR(IF($D$5="Nein/Non/No","-",VLOOKUP(J$120,E_prod_Eingabe!$A$33:$AA$42,HLOOKUP($A$2,E_prod_Eingabe!$C$5:$AS$6,2,FALSE)+2,FALSE)),"")</f>
        <v>0</v>
      </c>
      <c r="K121" s="595">
        <f ca="1">IFERROR(IF($D$5="Nein/Non/No","-",VLOOKUP(K$120,E_prod_Eingabe!$A$33:$AA$42,HLOOKUP($A$2,E_prod_Eingabe!$C$5:$AS$6,2,FALSE)+2,FALSE)),"")</f>
        <v>0</v>
      </c>
      <c r="L121" s="595">
        <f ca="1">IFERROR(IF($D$5="Nein/Non/No","-",VLOOKUP(L$120,E_prod_Eingabe!$A$33:$AA$42,HLOOKUP($A$2,E_prod_Eingabe!$C$5:$AS$6,2,FALSE)+2,FALSE)),"")</f>
        <v>0</v>
      </c>
      <c r="M121" s="595">
        <f ca="1">IFERROR(IF($D$5="Nein/Non/No","-",VLOOKUP(M$120,E_prod_Eingabe!$A$33:$AA$42,HLOOKUP($A$2,E_prod_Eingabe!$C$5:$AS$6,2,FALSE)+2,FALSE)),"")</f>
        <v>0</v>
      </c>
      <c r="N121" s="595">
        <f ca="1">IFERROR(IF($D$5="Nein/Non/No","-",VLOOKUP(N$120,E_prod_Eingabe!$A$33:$AA$42,HLOOKUP($A$2,E_prod_Eingabe!$C$5:$AS$6,2,FALSE)+2,FALSE)),"")</f>
        <v>0</v>
      </c>
      <c r="O121" s="595">
        <f ca="1">IFERROR(IF($D$5="Nein/Non/No","-",VLOOKUP(O$120,E_prod_Eingabe!$A$33:$AA$42,HLOOKUP($A$2,E_prod_Eingabe!$C$5:$AS$6,2,FALSE)+2,FALSE)),"")</f>
        <v>0</v>
      </c>
      <c r="P121" s="595">
        <f ca="1">IFERROR(IF($D$5="Nein/Non/No","-",VLOOKUP(P$120,E_prod_Eingabe!$A$33:$AA$42,HLOOKUP($A$2,E_prod_Eingabe!$C$5:$AS$6,2,FALSE)+2,FALSE)),"")</f>
        <v>0</v>
      </c>
      <c r="Q121" s="595">
        <f ca="1">IFERROR(IF($D$5="Nein/Non/No","-",VLOOKUP(Q$120,E_prod_Eingabe!$A$33:$AA$42,HLOOKUP($A$2,E_prod_Eingabe!$C$5:$AS$6,2,FALSE)+2,FALSE)),"")</f>
        <v>0</v>
      </c>
      <c r="R121" s="131"/>
      <c r="S121" s="190"/>
      <c r="AA121" s="466">
        <f t="shared" si="16"/>
        <v>88</v>
      </c>
    </row>
    <row r="122" spans="1:27" ht="39.6" x14ac:dyDescent="0.3">
      <c r="A122" s="139" t="str">
        <f t="shared" ca="1" si="15"/>
        <v>KW12 / 89</v>
      </c>
      <c r="B122" s="529" t="str">
        <f ca="1">OFFSET(Sprachen!A469,0,'Allg. Informationen'!$B$4-1,1,1)</f>
        <v>Abzüglich nicht hydraulisch verbundener oder gemeinsam optimierter Anlagen</v>
      </c>
      <c r="C122" s="191"/>
      <c r="D122" s="593">
        <f>+SUM(H122:Q122)</f>
        <v>0</v>
      </c>
      <c r="E122" s="594"/>
      <c r="F122" s="594"/>
      <c r="G122" s="594"/>
      <c r="H122" s="595">
        <f>+IF(OR(H50="Nein",H50="Non",H50="No"),-H121,0)</f>
        <v>0</v>
      </c>
      <c r="I122" s="595">
        <f t="shared" ref="I122:Q122" si="17">+IF(OR(I50="Nein",I50="Non",I50="No"),-I121,0)</f>
        <v>0</v>
      </c>
      <c r="J122" s="595">
        <f t="shared" si="17"/>
        <v>0</v>
      </c>
      <c r="K122" s="595">
        <f t="shared" si="17"/>
        <v>0</v>
      </c>
      <c r="L122" s="595">
        <f t="shared" si="17"/>
        <v>0</v>
      </c>
      <c r="M122" s="595">
        <f t="shared" si="17"/>
        <v>0</v>
      </c>
      <c r="N122" s="595">
        <f t="shared" si="17"/>
        <v>0</v>
      </c>
      <c r="O122" s="595">
        <f t="shared" si="17"/>
        <v>0</v>
      </c>
      <c r="P122" s="595">
        <f t="shared" si="17"/>
        <v>0</v>
      </c>
      <c r="Q122" s="595">
        <f t="shared" si="17"/>
        <v>0</v>
      </c>
      <c r="R122" s="131"/>
      <c r="S122" s="163"/>
      <c r="AA122" s="466">
        <f t="shared" si="16"/>
        <v>89</v>
      </c>
    </row>
    <row r="123" spans="1:27" ht="16.2" thickBot="1" x14ac:dyDescent="0.35">
      <c r="A123" s="139" t="str">
        <f t="shared" ca="1" si="15"/>
        <v>KW12 / 90</v>
      </c>
      <c r="B123" s="188" t="str">
        <f ca="1">OFFSET(Sprachen!A470,0,'Allg. Informationen'!$B$4-1,1,1)</f>
        <v>Abzüglich KEV-Anlagen</v>
      </c>
      <c r="C123" s="192"/>
      <c r="D123" s="596">
        <f>+SUM(H123:Q123)</f>
        <v>0</v>
      </c>
      <c r="E123" s="594"/>
      <c r="F123" s="594"/>
      <c r="G123" s="594"/>
      <c r="H123" s="595">
        <f>+IF(OR(H56="Ja",H56="Oui",H56="Si"),IF(OR(H50="Ja",H50="Oui",H50="Si"),-H121,0),0)</f>
        <v>0</v>
      </c>
      <c r="I123" s="595">
        <f t="shared" ref="I123:Q123" si="18">+IF(OR(I56="Ja",I56="Oui",I56="Si"),IF(OR(I50="Ja",I50="Oui",I50="Si"),-I121,0),0)</f>
        <v>0</v>
      </c>
      <c r="J123" s="595">
        <f t="shared" si="18"/>
        <v>0</v>
      </c>
      <c r="K123" s="595">
        <f t="shared" si="18"/>
        <v>0</v>
      </c>
      <c r="L123" s="595">
        <f t="shared" si="18"/>
        <v>0</v>
      </c>
      <c r="M123" s="595">
        <f t="shared" si="18"/>
        <v>0</v>
      </c>
      <c r="N123" s="595">
        <f t="shared" si="18"/>
        <v>0</v>
      </c>
      <c r="O123" s="595">
        <f t="shared" si="18"/>
        <v>0</v>
      </c>
      <c r="P123" s="595">
        <f t="shared" si="18"/>
        <v>0</v>
      </c>
      <c r="Q123" s="595">
        <f t="shared" si="18"/>
        <v>0</v>
      </c>
      <c r="R123" s="131"/>
      <c r="S123" s="163"/>
      <c r="AA123" s="466">
        <f t="shared" si="16"/>
        <v>90</v>
      </c>
    </row>
    <row r="124" spans="1:27" ht="26.25" customHeight="1" thickBot="1" x14ac:dyDescent="0.35">
      <c r="A124" s="139" t="str">
        <f t="shared" ca="1" si="15"/>
        <v>KW12 / 91</v>
      </c>
      <c r="B124" s="891" t="str">
        <f ca="1">+CONCATENATE(OFFSET(Sprachen!A471,0,'Allg. Informationen'!$B$4-1,1,1)," ",IF(D13=0,"",D13))</f>
        <v>gültig für KW Bitte auswählen, Prière de sélectionner, Prego selezionare</v>
      </c>
      <c r="C124" s="892"/>
      <c r="D124" s="597">
        <f ca="1">IFERROR(+MAX(SUM(D121:D123),0),"")</f>
        <v>0</v>
      </c>
      <c r="E124" s="598"/>
      <c r="F124" s="598"/>
      <c r="G124" s="599"/>
      <c r="H124" s="595">
        <f ca="1">+IF(H121&lt;0,H121,MAX(SUM(H121:H123),0))</f>
        <v>0</v>
      </c>
      <c r="I124" s="595">
        <f t="shared" ref="I124:Q124" ca="1" si="19">+IF(I121&lt;0,I121,MAX(SUM(I121:I123),0))</f>
        <v>0</v>
      </c>
      <c r="J124" s="595">
        <f t="shared" ca="1" si="19"/>
        <v>0</v>
      </c>
      <c r="K124" s="595">
        <f t="shared" ca="1" si="19"/>
        <v>0</v>
      </c>
      <c r="L124" s="595">
        <f t="shared" ca="1" si="19"/>
        <v>0</v>
      </c>
      <c r="M124" s="595">
        <f t="shared" ca="1" si="19"/>
        <v>0</v>
      </c>
      <c r="N124" s="595">
        <f t="shared" ca="1" si="19"/>
        <v>0</v>
      </c>
      <c r="O124" s="595">
        <f t="shared" ca="1" si="19"/>
        <v>0</v>
      </c>
      <c r="P124" s="595">
        <f t="shared" ca="1" si="19"/>
        <v>0</v>
      </c>
      <c r="Q124" s="595">
        <f t="shared" ca="1" si="19"/>
        <v>0</v>
      </c>
      <c r="R124" s="131"/>
      <c r="S124" s="131"/>
      <c r="AA124" s="466">
        <f t="shared" si="16"/>
        <v>91</v>
      </c>
    </row>
    <row r="125" spans="1:27" ht="15.6" x14ac:dyDescent="0.3">
      <c r="D125" s="600"/>
      <c r="E125" s="600"/>
      <c r="F125" s="600"/>
      <c r="G125" s="600"/>
      <c r="R125" s="131"/>
      <c r="S125" s="131"/>
    </row>
    <row r="126" spans="1:27" ht="15.6" x14ac:dyDescent="0.3">
      <c r="R126" s="131"/>
      <c r="S126" s="131"/>
    </row>
    <row r="127" spans="1:27" ht="15.6" x14ac:dyDescent="0.3">
      <c r="R127" s="131"/>
      <c r="S127" s="131"/>
    </row>
    <row r="128" spans="1:27" ht="15.6" x14ac:dyDescent="0.3">
      <c r="D128" s="652"/>
      <c r="R128" s="131"/>
      <c r="S128" s="131"/>
    </row>
    <row r="129" spans="18:19" ht="15.6" x14ac:dyDescent="0.3">
      <c r="R129" s="131"/>
      <c r="S129" s="131"/>
    </row>
    <row r="130" spans="18:19" ht="15.6" x14ac:dyDescent="0.3">
      <c r="R130" s="131"/>
      <c r="S130" s="131"/>
    </row>
    <row r="131" spans="18:19" ht="15.6" x14ac:dyDescent="0.3">
      <c r="R131" s="131"/>
      <c r="S131" s="131"/>
    </row>
  </sheetData>
  <sheetProtection algorithmName="SHA-512" hashValue="EF4dnEtFxjsv576r5K6o0h1wTlqHqt6mwWuuB4cc0QlVIH+dfsQcbN6AIa44LRefV1rE9YIIw5f1n9EK7Gi7+A==" saltValue="nYODkGAdwyMtaval0PW0Iw==" spinCount="100000" sheet="1" objects="1" scenarios="1"/>
  <protectedRanges>
    <protectedRange sqref="C5 L15 B14:B15 D16:D24 D26 D31:D32 D34:D35 D38:D40 D42 D44:D45 H49:Q53 H56:Q59 D64:D65 D69:D73 D77:K79 D80:D83 D90:D96 D98" name="Bereichzahlenfelder"/>
    <protectedRange sqref="C5 H6:J7 L6:N7 P6:R7 T6:U7 M13:U45 T48:U59 M62:U73 M74 Q77:U87 M90:U102 M118:Q119" name="Bereichvoll_kommentarfelder"/>
    <protectedRange sqref="C5 H8 L8 B14:B15 D16:D17 D29 D37 D40 D42 D101 D108 L15 M13 M16:M17 M29 M37 M40:M42 M101" name="bereichleer"/>
  </protectedRanges>
  <mergeCells count="192">
    <mergeCell ref="C119:D119"/>
    <mergeCell ref="H119:L119"/>
    <mergeCell ref="M119:Q119"/>
    <mergeCell ref="B124:C124"/>
    <mergeCell ref="H102:L102"/>
    <mergeCell ref="M102:U102"/>
    <mergeCell ref="H117:L117"/>
    <mergeCell ref="M117:Q117"/>
    <mergeCell ref="H118:L118"/>
    <mergeCell ref="M118:Q118"/>
    <mergeCell ref="H99:L99"/>
    <mergeCell ref="M99:U99"/>
    <mergeCell ref="H100:L100"/>
    <mergeCell ref="M100:U100"/>
    <mergeCell ref="H101:L101"/>
    <mergeCell ref="M101:U101"/>
    <mergeCell ref="H96:L96"/>
    <mergeCell ref="M96:U96"/>
    <mergeCell ref="H97:L97"/>
    <mergeCell ref="M97:U97"/>
    <mergeCell ref="H98:L98"/>
    <mergeCell ref="M98:U98"/>
    <mergeCell ref="H93:L93"/>
    <mergeCell ref="M93:U93"/>
    <mergeCell ref="H94:L94"/>
    <mergeCell ref="M94:U94"/>
    <mergeCell ref="H95:L95"/>
    <mergeCell ref="M95:U95"/>
    <mergeCell ref="H90:L90"/>
    <mergeCell ref="M90:U90"/>
    <mergeCell ref="H91:L91"/>
    <mergeCell ref="M91:U91"/>
    <mergeCell ref="H92:L92"/>
    <mergeCell ref="M92:U92"/>
    <mergeCell ref="H86:P86"/>
    <mergeCell ref="Q86:U86"/>
    <mergeCell ref="H87:P87"/>
    <mergeCell ref="Q87:U87"/>
    <mergeCell ref="H89:L89"/>
    <mergeCell ref="M89:U89"/>
    <mergeCell ref="H83:P83"/>
    <mergeCell ref="Q83:U83"/>
    <mergeCell ref="H84:P84"/>
    <mergeCell ref="Q84:U84"/>
    <mergeCell ref="H85:P85"/>
    <mergeCell ref="Q85:U85"/>
    <mergeCell ref="L80:P80"/>
    <mergeCell ref="Q80:U80"/>
    <mergeCell ref="L81:P81"/>
    <mergeCell ref="Q81:U81"/>
    <mergeCell ref="L82:P82"/>
    <mergeCell ref="Q82:U82"/>
    <mergeCell ref="M73:U73"/>
    <mergeCell ref="H74:L74"/>
    <mergeCell ref="M74:U74"/>
    <mergeCell ref="L76:P76"/>
    <mergeCell ref="Q76:U76"/>
    <mergeCell ref="L77:P79"/>
    <mergeCell ref="Q77:U79"/>
    <mergeCell ref="H64:L73"/>
    <mergeCell ref="M64:U64"/>
    <mergeCell ref="M65:U65"/>
    <mergeCell ref="M66:U66"/>
    <mergeCell ref="M67:U67"/>
    <mergeCell ref="M68:U68"/>
    <mergeCell ref="M69:U69"/>
    <mergeCell ref="M70:U70"/>
    <mergeCell ref="M71:U71"/>
    <mergeCell ref="M72:U72"/>
    <mergeCell ref="H61:L61"/>
    <mergeCell ref="M61:U61"/>
    <mergeCell ref="H62:L62"/>
    <mergeCell ref="M62:U62"/>
    <mergeCell ref="H63:L63"/>
    <mergeCell ref="M63:U63"/>
    <mergeCell ref="R57:S57"/>
    <mergeCell ref="T57:U57"/>
    <mergeCell ref="R58:S58"/>
    <mergeCell ref="T58:U58"/>
    <mergeCell ref="R59:S59"/>
    <mergeCell ref="T59:U59"/>
    <mergeCell ref="R53:S53"/>
    <mergeCell ref="T53:U53"/>
    <mergeCell ref="R54:S55"/>
    <mergeCell ref="T54:U54"/>
    <mergeCell ref="T55:U55"/>
    <mergeCell ref="R56:S56"/>
    <mergeCell ref="T56:U56"/>
    <mergeCell ref="R50:S50"/>
    <mergeCell ref="T50:U50"/>
    <mergeCell ref="R51:S51"/>
    <mergeCell ref="T51:U51"/>
    <mergeCell ref="R52:S52"/>
    <mergeCell ref="T52:U52"/>
    <mergeCell ref="H45:L45"/>
    <mergeCell ref="M45:U45"/>
    <mergeCell ref="R47:S47"/>
    <mergeCell ref="R48:S48"/>
    <mergeCell ref="T48:U48"/>
    <mergeCell ref="R49:S49"/>
    <mergeCell ref="T49:U49"/>
    <mergeCell ref="H42:L42"/>
    <mergeCell ref="M42:U42"/>
    <mergeCell ref="H43:L43"/>
    <mergeCell ref="M43:U43"/>
    <mergeCell ref="H44:L44"/>
    <mergeCell ref="M44:U44"/>
    <mergeCell ref="H39:L39"/>
    <mergeCell ref="M39:U39"/>
    <mergeCell ref="H40:L40"/>
    <mergeCell ref="M40:U40"/>
    <mergeCell ref="H41:L41"/>
    <mergeCell ref="M41:U41"/>
    <mergeCell ref="H36:L36"/>
    <mergeCell ref="M36:U36"/>
    <mergeCell ref="H37:L37"/>
    <mergeCell ref="M37:U37"/>
    <mergeCell ref="H38:L38"/>
    <mergeCell ref="M38:U38"/>
    <mergeCell ref="H33:L33"/>
    <mergeCell ref="M33:U33"/>
    <mergeCell ref="H34:L34"/>
    <mergeCell ref="M34:U34"/>
    <mergeCell ref="H35:L35"/>
    <mergeCell ref="M35:U35"/>
    <mergeCell ref="H30:L30"/>
    <mergeCell ref="M30:U30"/>
    <mergeCell ref="H31:L31"/>
    <mergeCell ref="M31:U31"/>
    <mergeCell ref="H32:L32"/>
    <mergeCell ref="M32:U32"/>
    <mergeCell ref="H27:L27"/>
    <mergeCell ref="M27:U27"/>
    <mergeCell ref="H28:L28"/>
    <mergeCell ref="M28:U28"/>
    <mergeCell ref="H29:L29"/>
    <mergeCell ref="M29:U29"/>
    <mergeCell ref="H24:L24"/>
    <mergeCell ref="M24:U24"/>
    <mergeCell ref="H25:L25"/>
    <mergeCell ref="M25:U25"/>
    <mergeCell ref="H26:L26"/>
    <mergeCell ref="M26:U26"/>
    <mergeCell ref="H20:L20"/>
    <mergeCell ref="M20:U20"/>
    <mergeCell ref="H21:L22"/>
    <mergeCell ref="M21:U21"/>
    <mergeCell ref="M22:U22"/>
    <mergeCell ref="H23:L23"/>
    <mergeCell ref="M23:U23"/>
    <mergeCell ref="B17:C17"/>
    <mergeCell ref="H17:L17"/>
    <mergeCell ref="M17:U17"/>
    <mergeCell ref="H18:L18"/>
    <mergeCell ref="M18:U18"/>
    <mergeCell ref="H19:L19"/>
    <mergeCell ref="M19:U19"/>
    <mergeCell ref="V13:V15"/>
    <mergeCell ref="W13:W15"/>
    <mergeCell ref="X13:X15"/>
    <mergeCell ref="Y13:Y15"/>
    <mergeCell ref="H15:K15"/>
    <mergeCell ref="B16:C16"/>
    <mergeCell ref="H16:L16"/>
    <mergeCell ref="M16:U16"/>
    <mergeCell ref="B12:D12"/>
    <mergeCell ref="E12:G12"/>
    <mergeCell ref="H12:L12"/>
    <mergeCell ref="M12:U12"/>
    <mergeCell ref="A13:A15"/>
    <mergeCell ref="C13:C15"/>
    <mergeCell ref="D13:D15"/>
    <mergeCell ref="H13:L14"/>
    <mergeCell ref="M13:U15"/>
    <mergeCell ref="B7:C7"/>
    <mergeCell ref="H7:J7"/>
    <mergeCell ref="L7:N7"/>
    <mergeCell ref="P7:R7"/>
    <mergeCell ref="T7:U7"/>
    <mergeCell ref="B8:C8"/>
    <mergeCell ref="H8:J8"/>
    <mergeCell ref="L8:N8"/>
    <mergeCell ref="H5:U5"/>
    <mergeCell ref="B6:C6"/>
    <mergeCell ref="D6:D7"/>
    <mergeCell ref="H6:J6"/>
    <mergeCell ref="K6:K7"/>
    <mergeCell ref="L6:N6"/>
    <mergeCell ref="O6:O7"/>
    <mergeCell ref="P6:R6"/>
    <mergeCell ref="S6:S7"/>
    <mergeCell ref="T6:U6"/>
  </mergeCells>
  <conditionalFormatting sqref="X13 X16:X25 X27:X30 X33 X36:X37 X46 X54:X55 X60 X75 X84:X86 X88 X97 X99 X101:X102">
    <cfRule type="containsText" dxfId="2015" priority="141" operator="containsText" text="nicht i.O.">
      <formula>NOT(ISERROR(SEARCH("nicht i.O.",X13)))</formula>
    </cfRule>
    <cfRule type="containsText" dxfId="2014" priority="142" operator="containsText" text="in Abklärung">
      <formula>NOT(ISERROR(SEARCH("in Abklärung",X13)))</formula>
    </cfRule>
    <cfRule type="containsText" dxfId="2013" priority="143" operator="containsText" text="i.O.">
      <formula>NOT(ISERROR(SEARCH("i.O.",X13)))</formula>
    </cfRule>
    <cfRule type="containsText" dxfId="2012" priority="144" operator="containsText" text="korrigiert">
      <formula>NOT(ISERROR(SEARCH("korrigiert",X13)))</formula>
    </cfRule>
  </conditionalFormatting>
  <conditionalFormatting sqref="V16:V25 V27:V30 V33 V36:V37 V46 V54:V55 V60 V75 V84:V86 V88 V97 V99 V101:V102">
    <cfRule type="containsText" dxfId="2011" priority="137" operator="containsText" text="nicht i.O.">
      <formula>NOT(ISERROR(SEARCH("nicht i.O.",V16)))</formula>
    </cfRule>
    <cfRule type="containsText" dxfId="2010" priority="138" operator="containsText" text="in Abklärung">
      <formula>NOT(ISERROR(SEARCH("in Abklärung",V16)))</formula>
    </cfRule>
    <cfRule type="containsText" dxfId="2009" priority="139" operator="containsText" text="i.O.">
      <formula>NOT(ISERROR(SEARCH("i.O.",V16)))</formula>
    </cfRule>
    <cfRule type="containsText" dxfId="2008" priority="140" operator="containsText" text="korrigiert">
      <formula>NOT(ISERROR(SEARCH("korrigiert",V16)))</formula>
    </cfRule>
  </conditionalFormatting>
  <conditionalFormatting sqref="X26">
    <cfRule type="containsText" dxfId="2007" priority="133" operator="containsText" text="nicht i.O.">
      <formula>NOT(ISERROR(SEARCH("nicht i.O.",X26)))</formula>
    </cfRule>
    <cfRule type="containsText" dxfId="2006" priority="134" operator="containsText" text="in Abklärung">
      <formula>NOT(ISERROR(SEARCH("in Abklärung",X26)))</formula>
    </cfRule>
    <cfRule type="containsText" dxfId="2005" priority="135" operator="containsText" text="i.O.">
      <formula>NOT(ISERROR(SEARCH("i.O.",X26)))</formula>
    </cfRule>
    <cfRule type="containsText" dxfId="2004" priority="136" operator="containsText" text="korrigiert">
      <formula>NOT(ISERROR(SEARCH("korrigiert",X26)))</formula>
    </cfRule>
  </conditionalFormatting>
  <conditionalFormatting sqref="V26">
    <cfRule type="containsText" dxfId="2003" priority="129" operator="containsText" text="nicht i.O.">
      <formula>NOT(ISERROR(SEARCH("nicht i.O.",V26)))</formula>
    </cfRule>
    <cfRule type="containsText" dxfId="2002" priority="130" operator="containsText" text="in Abklärung">
      <formula>NOT(ISERROR(SEARCH("in Abklärung",V26)))</formula>
    </cfRule>
    <cfRule type="containsText" dxfId="2001" priority="131" operator="containsText" text="i.O.">
      <formula>NOT(ISERROR(SEARCH("i.O.",V26)))</formula>
    </cfRule>
    <cfRule type="containsText" dxfId="2000" priority="132" operator="containsText" text="korrigiert">
      <formula>NOT(ISERROR(SEARCH("korrigiert",V26)))</formula>
    </cfRule>
  </conditionalFormatting>
  <conditionalFormatting sqref="X31">
    <cfRule type="containsText" dxfId="1999" priority="125" operator="containsText" text="nicht i.O.">
      <formula>NOT(ISERROR(SEARCH("nicht i.O.",X31)))</formula>
    </cfRule>
    <cfRule type="containsText" dxfId="1998" priority="126" operator="containsText" text="in Abklärung">
      <formula>NOT(ISERROR(SEARCH("in Abklärung",X31)))</formula>
    </cfRule>
    <cfRule type="containsText" dxfId="1997" priority="127" operator="containsText" text="i.O.">
      <formula>NOT(ISERROR(SEARCH("i.O.",X31)))</formula>
    </cfRule>
    <cfRule type="containsText" dxfId="1996" priority="128" operator="containsText" text="korrigiert">
      <formula>NOT(ISERROR(SEARCH("korrigiert",X31)))</formula>
    </cfRule>
  </conditionalFormatting>
  <conditionalFormatting sqref="V31">
    <cfRule type="containsText" dxfId="1995" priority="121" operator="containsText" text="nicht i.O.">
      <formula>NOT(ISERROR(SEARCH("nicht i.O.",V31)))</formula>
    </cfRule>
    <cfRule type="containsText" dxfId="1994" priority="122" operator="containsText" text="in Abklärung">
      <formula>NOT(ISERROR(SEARCH("in Abklärung",V31)))</formula>
    </cfRule>
    <cfRule type="containsText" dxfId="1993" priority="123" operator="containsText" text="i.O.">
      <formula>NOT(ISERROR(SEARCH("i.O.",V31)))</formula>
    </cfRule>
    <cfRule type="containsText" dxfId="1992" priority="124" operator="containsText" text="korrigiert">
      <formula>NOT(ISERROR(SEARCH("korrigiert",V31)))</formula>
    </cfRule>
  </conditionalFormatting>
  <conditionalFormatting sqref="X32">
    <cfRule type="containsText" dxfId="1991" priority="117" operator="containsText" text="nicht i.O.">
      <formula>NOT(ISERROR(SEARCH("nicht i.O.",X32)))</formula>
    </cfRule>
    <cfRule type="containsText" dxfId="1990" priority="118" operator="containsText" text="in Abklärung">
      <formula>NOT(ISERROR(SEARCH("in Abklärung",X32)))</formula>
    </cfRule>
    <cfRule type="containsText" dxfId="1989" priority="119" operator="containsText" text="i.O.">
      <formula>NOT(ISERROR(SEARCH("i.O.",X32)))</formula>
    </cfRule>
    <cfRule type="containsText" dxfId="1988" priority="120" operator="containsText" text="korrigiert">
      <formula>NOT(ISERROR(SEARCH("korrigiert",X32)))</formula>
    </cfRule>
  </conditionalFormatting>
  <conditionalFormatting sqref="V32">
    <cfRule type="containsText" dxfId="1987" priority="113" operator="containsText" text="nicht i.O.">
      <formula>NOT(ISERROR(SEARCH("nicht i.O.",V32)))</formula>
    </cfRule>
    <cfRule type="containsText" dxfId="1986" priority="114" operator="containsText" text="in Abklärung">
      <formula>NOT(ISERROR(SEARCH("in Abklärung",V32)))</formula>
    </cfRule>
    <cfRule type="containsText" dxfId="1985" priority="115" operator="containsText" text="i.O.">
      <formula>NOT(ISERROR(SEARCH("i.O.",V32)))</formula>
    </cfRule>
    <cfRule type="containsText" dxfId="1984" priority="116" operator="containsText" text="korrigiert">
      <formula>NOT(ISERROR(SEARCH("korrigiert",V32)))</formula>
    </cfRule>
  </conditionalFormatting>
  <conditionalFormatting sqref="X34">
    <cfRule type="containsText" dxfId="1983" priority="109" operator="containsText" text="nicht i.O.">
      <formula>NOT(ISERROR(SEARCH("nicht i.O.",X34)))</formula>
    </cfRule>
    <cfRule type="containsText" dxfId="1982" priority="110" operator="containsText" text="in Abklärung">
      <formula>NOT(ISERROR(SEARCH("in Abklärung",X34)))</formula>
    </cfRule>
    <cfRule type="containsText" dxfId="1981" priority="111" operator="containsText" text="i.O.">
      <formula>NOT(ISERROR(SEARCH("i.O.",X34)))</formula>
    </cfRule>
    <cfRule type="containsText" dxfId="1980" priority="112" operator="containsText" text="korrigiert">
      <formula>NOT(ISERROR(SEARCH("korrigiert",X34)))</formula>
    </cfRule>
  </conditionalFormatting>
  <conditionalFormatting sqref="V34">
    <cfRule type="containsText" dxfId="1979" priority="105" operator="containsText" text="nicht i.O.">
      <formula>NOT(ISERROR(SEARCH("nicht i.O.",V34)))</formula>
    </cfRule>
    <cfRule type="containsText" dxfId="1978" priority="106" operator="containsText" text="in Abklärung">
      <formula>NOT(ISERROR(SEARCH("in Abklärung",V34)))</formula>
    </cfRule>
    <cfRule type="containsText" dxfId="1977" priority="107" operator="containsText" text="i.O.">
      <formula>NOT(ISERROR(SEARCH("i.O.",V34)))</formula>
    </cfRule>
    <cfRule type="containsText" dxfId="1976" priority="108" operator="containsText" text="korrigiert">
      <formula>NOT(ISERROR(SEARCH("korrigiert",V34)))</formula>
    </cfRule>
  </conditionalFormatting>
  <conditionalFormatting sqref="X35">
    <cfRule type="containsText" dxfId="1975" priority="101" operator="containsText" text="nicht i.O.">
      <formula>NOT(ISERROR(SEARCH("nicht i.O.",X35)))</formula>
    </cfRule>
    <cfRule type="containsText" dxfId="1974" priority="102" operator="containsText" text="in Abklärung">
      <formula>NOT(ISERROR(SEARCH("in Abklärung",X35)))</formula>
    </cfRule>
    <cfRule type="containsText" dxfId="1973" priority="103" operator="containsText" text="i.O.">
      <formula>NOT(ISERROR(SEARCH("i.O.",X35)))</formula>
    </cfRule>
    <cfRule type="containsText" dxfId="1972" priority="104" operator="containsText" text="korrigiert">
      <formula>NOT(ISERROR(SEARCH("korrigiert",X35)))</formula>
    </cfRule>
  </conditionalFormatting>
  <conditionalFormatting sqref="V35">
    <cfRule type="containsText" dxfId="1971" priority="97" operator="containsText" text="nicht i.O.">
      <formula>NOT(ISERROR(SEARCH("nicht i.O.",V35)))</formula>
    </cfRule>
    <cfRule type="containsText" dxfId="1970" priority="98" operator="containsText" text="in Abklärung">
      <formula>NOT(ISERROR(SEARCH("in Abklärung",V35)))</formula>
    </cfRule>
    <cfRule type="containsText" dxfId="1969" priority="99" operator="containsText" text="i.O.">
      <formula>NOT(ISERROR(SEARCH("i.O.",V35)))</formula>
    </cfRule>
    <cfRule type="containsText" dxfId="1968" priority="100" operator="containsText" text="korrigiert">
      <formula>NOT(ISERROR(SEARCH("korrigiert",V35)))</formula>
    </cfRule>
  </conditionalFormatting>
  <conditionalFormatting sqref="X38">
    <cfRule type="containsText" dxfId="1967" priority="93" operator="containsText" text="nicht i.O.">
      <formula>NOT(ISERROR(SEARCH("nicht i.O.",X38)))</formula>
    </cfRule>
    <cfRule type="containsText" dxfId="1966" priority="94" operator="containsText" text="in Abklärung">
      <formula>NOT(ISERROR(SEARCH("in Abklärung",X38)))</formula>
    </cfRule>
    <cfRule type="containsText" dxfId="1965" priority="95" operator="containsText" text="i.O.">
      <formula>NOT(ISERROR(SEARCH("i.O.",X38)))</formula>
    </cfRule>
    <cfRule type="containsText" dxfId="1964" priority="96" operator="containsText" text="korrigiert">
      <formula>NOT(ISERROR(SEARCH("korrigiert",X38)))</formula>
    </cfRule>
  </conditionalFormatting>
  <conditionalFormatting sqref="V38">
    <cfRule type="containsText" dxfId="1963" priority="89" operator="containsText" text="nicht i.O.">
      <formula>NOT(ISERROR(SEARCH("nicht i.O.",V38)))</formula>
    </cfRule>
    <cfRule type="containsText" dxfId="1962" priority="90" operator="containsText" text="in Abklärung">
      <formula>NOT(ISERROR(SEARCH("in Abklärung",V38)))</formula>
    </cfRule>
    <cfRule type="containsText" dxfId="1961" priority="91" operator="containsText" text="i.O.">
      <formula>NOT(ISERROR(SEARCH("i.O.",V38)))</formula>
    </cfRule>
    <cfRule type="containsText" dxfId="1960" priority="92" operator="containsText" text="korrigiert">
      <formula>NOT(ISERROR(SEARCH("korrigiert",V38)))</formula>
    </cfRule>
  </conditionalFormatting>
  <conditionalFormatting sqref="X39">
    <cfRule type="containsText" dxfId="1959" priority="85" operator="containsText" text="nicht i.O.">
      <formula>NOT(ISERROR(SEARCH("nicht i.O.",X39)))</formula>
    </cfRule>
    <cfRule type="containsText" dxfId="1958" priority="86" operator="containsText" text="in Abklärung">
      <formula>NOT(ISERROR(SEARCH("in Abklärung",X39)))</formula>
    </cfRule>
    <cfRule type="containsText" dxfId="1957" priority="87" operator="containsText" text="i.O.">
      <formula>NOT(ISERROR(SEARCH("i.O.",X39)))</formula>
    </cfRule>
    <cfRule type="containsText" dxfId="1956" priority="88" operator="containsText" text="korrigiert">
      <formula>NOT(ISERROR(SEARCH("korrigiert",X39)))</formula>
    </cfRule>
  </conditionalFormatting>
  <conditionalFormatting sqref="V39">
    <cfRule type="containsText" dxfId="1955" priority="81" operator="containsText" text="nicht i.O.">
      <formula>NOT(ISERROR(SEARCH("nicht i.O.",V39)))</formula>
    </cfRule>
    <cfRule type="containsText" dxfId="1954" priority="82" operator="containsText" text="in Abklärung">
      <formula>NOT(ISERROR(SEARCH("in Abklärung",V39)))</formula>
    </cfRule>
    <cfRule type="containsText" dxfId="1953" priority="83" operator="containsText" text="i.O.">
      <formula>NOT(ISERROR(SEARCH("i.O.",V39)))</formula>
    </cfRule>
    <cfRule type="containsText" dxfId="1952" priority="84" operator="containsText" text="korrigiert">
      <formula>NOT(ISERROR(SEARCH("korrigiert",V39)))</formula>
    </cfRule>
  </conditionalFormatting>
  <conditionalFormatting sqref="X40:X45">
    <cfRule type="containsText" dxfId="1951" priority="77" operator="containsText" text="nicht i.O.">
      <formula>NOT(ISERROR(SEARCH("nicht i.O.",X40)))</formula>
    </cfRule>
    <cfRule type="containsText" dxfId="1950" priority="78" operator="containsText" text="in Abklärung">
      <formula>NOT(ISERROR(SEARCH("in Abklärung",X40)))</formula>
    </cfRule>
    <cfRule type="containsText" dxfId="1949" priority="79" operator="containsText" text="i.O.">
      <formula>NOT(ISERROR(SEARCH("i.O.",X40)))</formula>
    </cfRule>
    <cfRule type="containsText" dxfId="1948" priority="80" operator="containsText" text="korrigiert">
      <formula>NOT(ISERROR(SEARCH("korrigiert",X40)))</formula>
    </cfRule>
  </conditionalFormatting>
  <conditionalFormatting sqref="V40:V45">
    <cfRule type="containsText" dxfId="1947" priority="73" operator="containsText" text="nicht i.O.">
      <formula>NOT(ISERROR(SEARCH("nicht i.O.",V40)))</formula>
    </cfRule>
    <cfRule type="containsText" dxfId="1946" priority="74" operator="containsText" text="in Abklärung">
      <formula>NOT(ISERROR(SEARCH("in Abklärung",V40)))</formula>
    </cfRule>
    <cfRule type="containsText" dxfId="1945" priority="75" operator="containsText" text="i.O.">
      <formula>NOT(ISERROR(SEARCH("i.O.",V40)))</formula>
    </cfRule>
    <cfRule type="containsText" dxfId="1944" priority="76" operator="containsText" text="korrigiert">
      <formula>NOT(ISERROR(SEARCH("korrigiert",V40)))</formula>
    </cfRule>
  </conditionalFormatting>
  <conditionalFormatting sqref="X48">
    <cfRule type="containsText" dxfId="1943" priority="69" operator="containsText" text="nicht i.O.">
      <formula>NOT(ISERROR(SEARCH("nicht i.O.",X48)))</formula>
    </cfRule>
    <cfRule type="containsText" dxfId="1942" priority="70" operator="containsText" text="in Abklärung">
      <formula>NOT(ISERROR(SEARCH("in Abklärung",X48)))</formula>
    </cfRule>
    <cfRule type="containsText" dxfId="1941" priority="71" operator="containsText" text="i.O.">
      <formula>NOT(ISERROR(SEARCH("i.O.",X48)))</formula>
    </cfRule>
    <cfRule type="containsText" dxfId="1940" priority="72" operator="containsText" text="korrigiert">
      <formula>NOT(ISERROR(SEARCH("korrigiert",X48)))</formula>
    </cfRule>
  </conditionalFormatting>
  <conditionalFormatting sqref="V48">
    <cfRule type="containsText" dxfId="1939" priority="65" operator="containsText" text="nicht i.O.">
      <formula>NOT(ISERROR(SEARCH("nicht i.O.",V48)))</formula>
    </cfRule>
    <cfRule type="containsText" dxfId="1938" priority="66" operator="containsText" text="in Abklärung">
      <formula>NOT(ISERROR(SEARCH("in Abklärung",V48)))</formula>
    </cfRule>
    <cfRule type="containsText" dxfId="1937" priority="67" operator="containsText" text="i.O.">
      <formula>NOT(ISERROR(SEARCH("i.O.",V48)))</formula>
    </cfRule>
    <cfRule type="containsText" dxfId="1936" priority="68" operator="containsText" text="korrigiert">
      <formula>NOT(ISERROR(SEARCH("korrigiert",V48)))</formula>
    </cfRule>
  </conditionalFormatting>
  <conditionalFormatting sqref="X49:X53">
    <cfRule type="containsText" dxfId="1935" priority="61" operator="containsText" text="nicht i.O.">
      <formula>NOT(ISERROR(SEARCH("nicht i.O.",X49)))</formula>
    </cfRule>
    <cfRule type="containsText" dxfId="1934" priority="62" operator="containsText" text="in Abklärung">
      <formula>NOT(ISERROR(SEARCH("in Abklärung",X49)))</formula>
    </cfRule>
    <cfRule type="containsText" dxfId="1933" priority="63" operator="containsText" text="i.O.">
      <formula>NOT(ISERROR(SEARCH("i.O.",X49)))</formula>
    </cfRule>
    <cfRule type="containsText" dxfId="1932" priority="64" operator="containsText" text="korrigiert">
      <formula>NOT(ISERROR(SEARCH("korrigiert",X49)))</formula>
    </cfRule>
  </conditionalFormatting>
  <conditionalFormatting sqref="V49:V53">
    <cfRule type="containsText" dxfId="1931" priority="57" operator="containsText" text="nicht i.O.">
      <formula>NOT(ISERROR(SEARCH("nicht i.O.",V49)))</formula>
    </cfRule>
    <cfRule type="containsText" dxfId="1930" priority="58" operator="containsText" text="in Abklärung">
      <formula>NOT(ISERROR(SEARCH("in Abklärung",V49)))</formula>
    </cfRule>
    <cfRule type="containsText" dxfId="1929" priority="59" operator="containsText" text="i.O.">
      <formula>NOT(ISERROR(SEARCH("i.O.",V49)))</formula>
    </cfRule>
    <cfRule type="containsText" dxfId="1928" priority="60" operator="containsText" text="korrigiert">
      <formula>NOT(ISERROR(SEARCH("korrigiert",V49)))</formula>
    </cfRule>
  </conditionalFormatting>
  <conditionalFormatting sqref="X56:X59">
    <cfRule type="containsText" dxfId="1927" priority="53" operator="containsText" text="nicht i.O.">
      <formula>NOT(ISERROR(SEARCH("nicht i.O.",X56)))</formula>
    </cfRule>
    <cfRule type="containsText" dxfId="1926" priority="54" operator="containsText" text="in Abklärung">
      <formula>NOT(ISERROR(SEARCH("in Abklärung",X56)))</formula>
    </cfRule>
    <cfRule type="containsText" dxfId="1925" priority="55" operator="containsText" text="i.O.">
      <formula>NOT(ISERROR(SEARCH("i.O.",X56)))</formula>
    </cfRule>
    <cfRule type="containsText" dxfId="1924" priority="56" operator="containsText" text="korrigiert">
      <formula>NOT(ISERROR(SEARCH("korrigiert",X56)))</formula>
    </cfRule>
  </conditionalFormatting>
  <conditionalFormatting sqref="V56:V59">
    <cfRule type="containsText" dxfId="1923" priority="49" operator="containsText" text="nicht i.O.">
      <formula>NOT(ISERROR(SEARCH("nicht i.O.",V56)))</formula>
    </cfRule>
    <cfRule type="containsText" dxfId="1922" priority="50" operator="containsText" text="in Abklärung">
      <formula>NOT(ISERROR(SEARCH("in Abklärung",V56)))</formula>
    </cfRule>
    <cfRule type="containsText" dxfId="1921" priority="51" operator="containsText" text="i.O.">
      <formula>NOT(ISERROR(SEARCH("i.O.",V56)))</formula>
    </cfRule>
    <cfRule type="containsText" dxfId="1920" priority="52" operator="containsText" text="korrigiert">
      <formula>NOT(ISERROR(SEARCH("korrigiert",V56)))</formula>
    </cfRule>
  </conditionalFormatting>
  <conditionalFormatting sqref="X62:X74">
    <cfRule type="containsText" dxfId="1919" priority="45" operator="containsText" text="nicht i.O.">
      <formula>NOT(ISERROR(SEARCH("nicht i.O.",X62)))</formula>
    </cfRule>
    <cfRule type="containsText" dxfId="1918" priority="46" operator="containsText" text="in Abklärung">
      <formula>NOT(ISERROR(SEARCH("in Abklärung",X62)))</formula>
    </cfRule>
    <cfRule type="containsText" dxfId="1917" priority="47" operator="containsText" text="i.O.">
      <formula>NOT(ISERROR(SEARCH("i.O.",X62)))</formula>
    </cfRule>
    <cfRule type="containsText" dxfId="1916" priority="48" operator="containsText" text="korrigiert">
      <formula>NOT(ISERROR(SEARCH("korrigiert",X62)))</formula>
    </cfRule>
  </conditionalFormatting>
  <conditionalFormatting sqref="V62:V74">
    <cfRule type="containsText" dxfId="1915" priority="41" operator="containsText" text="nicht i.O.">
      <formula>NOT(ISERROR(SEARCH("nicht i.O.",V62)))</formula>
    </cfRule>
    <cfRule type="containsText" dxfId="1914" priority="42" operator="containsText" text="in Abklärung">
      <formula>NOT(ISERROR(SEARCH("in Abklärung",V62)))</formula>
    </cfRule>
    <cfRule type="containsText" dxfId="1913" priority="43" operator="containsText" text="i.O.">
      <formula>NOT(ISERROR(SEARCH("i.O.",V62)))</formula>
    </cfRule>
    <cfRule type="containsText" dxfId="1912" priority="44" operator="containsText" text="korrigiert">
      <formula>NOT(ISERROR(SEARCH("korrigiert",V62)))</formula>
    </cfRule>
  </conditionalFormatting>
  <conditionalFormatting sqref="X77:X83">
    <cfRule type="containsText" dxfId="1911" priority="37" operator="containsText" text="nicht i.O.">
      <formula>NOT(ISERROR(SEARCH("nicht i.O.",X77)))</formula>
    </cfRule>
    <cfRule type="containsText" dxfId="1910" priority="38" operator="containsText" text="in Abklärung">
      <formula>NOT(ISERROR(SEARCH("in Abklärung",X77)))</formula>
    </cfRule>
    <cfRule type="containsText" dxfId="1909" priority="39" operator="containsText" text="i.O.">
      <formula>NOT(ISERROR(SEARCH("i.O.",X77)))</formula>
    </cfRule>
    <cfRule type="containsText" dxfId="1908" priority="40" operator="containsText" text="korrigiert">
      <formula>NOT(ISERROR(SEARCH("korrigiert",X77)))</formula>
    </cfRule>
  </conditionalFormatting>
  <conditionalFormatting sqref="V77:V83">
    <cfRule type="containsText" dxfId="1907" priority="33" operator="containsText" text="nicht i.O.">
      <formula>NOT(ISERROR(SEARCH("nicht i.O.",V77)))</formula>
    </cfRule>
    <cfRule type="containsText" dxfId="1906" priority="34" operator="containsText" text="in Abklärung">
      <formula>NOT(ISERROR(SEARCH("in Abklärung",V77)))</formula>
    </cfRule>
    <cfRule type="containsText" dxfId="1905" priority="35" operator="containsText" text="i.O.">
      <formula>NOT(ISERROR(SEARCH("i.O.",V77)))</formula>
    </cfRule>
    <cfRule type="containsText" dxfId="1904" priority="36" operator="containsText" text="korrigiert">
      <formula>NOT(ISERROR(SEARCH("korrigiert",V77)))</formula>
    </cfRule>
  </conditionalFormatting>
  <conditionalFormatting sqref="X87">
    <cfRule type="containsText" dxfId="1903" priority="29" operator="containsText" text="nicht i.O.">
      <formula>NOT(ISERROR(SEARCH("nicht i.O.",X87)))</formula>
    </cfRule>
    <cfRule type="containsText" dxfId="1902" priority="30" operator="containsText" text="in Abklärung">
      <formula>NOT(ISERROR(SEARCH("in Abklärung",X87)))</formula>
    </cfRule>
    <cfRule type="containsText" dxfId="1901" priority="31" operator="containsText" text="i.O.">
      <formula>NOT(ISERROR(SEARCH("i.O.",X87)))</formula>
    </cfRule>
    <cfRule type="containsText" dxfId="1900" priority="32" operator="containsText" text="korrigiert">
      <formula>NOT(ISERROR(SEARCH("korrigiert",X87)))</formula>
    </cfRule>
  </conditionalFormatting>
  <conditionalFormatting sqref="V87">
    <cfRule type="containsText" dxfId="1899" priority="25" operator="containsText" text="nicht i.O.">
      <formula>NOT(ISERROR(SEARCH("nicht i.O.",V87)))</formula>
    </cfRule>
    <cfRule type="containsText" dxfId="1898" priority="26" operator="containsText" text="in Abklärung">
      <formula>NOT(ISERROR(SEARCH("in Abklärung",V87)))</formula>
    </cfRule>
    <cfRule type="containsText" dxfId="1897" priority="27" operator="containsText" text="i.O.">
      <formula>NOT(ISERROR(SEARCH("i.O.",V87)))</formula>
    </cfRule>
    <cfRule type="containsText" dxfId="1896" priority="28" operator="containsText" text="korrigiert">
      <formula>NOT(ISERROR(SEARCH("korrigiert",V87)))</formula>
    </cfRule>
  </conditionalFormatting>
  <conditionalFormatting sqref="X90:X96">
    <cfRule type="containsText" dxfId="1895" priority="21" operator="containsText" text="nicht i.O.">
      <formula>NOT(ISERROR(SEARCH("nicht i.O.",X90)))</formula>
    </cfRule>
    <cfRule type="containsText" dxfId="1894" priority="22" operator="containsText" text="in Abklärung">
      <formula>NOT(ISERROR(SEARCH("in Abklärung",X90)))</formula>
    </cfRule>
    <cfRule type="containsText" dxfId="1893" priority="23" operator="containsText" text="i.O.">
      <formula>NOT(ISERROR(SEARCH("i.O.",X90)))</formula>
    </cfRule>
    <cfRule type="containsText" dxfId="1892" priority="24" operator="containsText" text="korrigiert">
      <formula>NOT(ISERROR(SEARCH("korrigiert",X90)))</formula>
    </cfRule>
  </conditionalFormatting>
  <conditionalFormatting sqref="V90:V96">
    <cfRule type="containsText" dxfId="1891" priority="17" operator="containsText" text="nicht i.O.">
      <formula>NOT(ISERROR(SEARCH("nicht i.O.",V90)))</formula>
    </cfRule>
    <cfRule type="containsText" dxfId="1890" priority="18" operator="containsText" text="in Abklärung">
      <formula>NOT(ISERROR(SEARCH("in Abklärung",V90)))</formula>
    </cfRule>
    <cfRule type="containsText" dxfId="1889" priority="19" operator="containsText" text="i.O.">
      <formula>NOT(ISERROR(SEARCH("i.O.",V90)))</formula>
    </cfRule>
    <cfRule type="containsText" dxfId="1888" priority="20" operator="containsText" text="korrigiert">
      <formula>NOT(ISERROR(SEARCH("korrigiert",V90)))</formula>
    </cfRule>
  </conditionalFormatting>
  <conditionalFormatting sqref="X98">
    <cfRule type="containsText" dxfId="1887" priority="13" operator="containsText" text="nicht i.O.">
      <formula>NOT(ISERROR(SEARCH("nicht i.O.",X98)))</formula>
    </cfRule>
    <cfRule type="containsText" dxfId="1886" priority="14" operator="containsText" text="in Abklärung">
      <formula>NOT(ISERROR(SEARCH("in Abklärung",X98)))</formula>
    </cfRule>
    <cfRule type="containsText" dxfId="1885" priority="15" operator="containsText" text="i.O.">
      <formula>NOT(ISERROR(SEARCH("i.O.",X98)))</formula>
    </cfRule>
    <cfRule type="containsText" dxfId="1884" priority="16" operator="containsText" text="korrigiert">
      <formula>NOT(ISERROR(SEARCH("korrigiert",X98)))</formula>
    </cfRule>
  </conditionalFormatting>
  <conditionalFormatting sqref="V98">
    <cfRule type="containsText" dxfId="1883" priority="9" operator="containsText" text="nicht i.O.">
      <formula>NOT(ISERROR(SEARCH("nicht i.O.",V98)))</formula>
    </cfRule>
    <cfRule type="containsText" dxfId="1882" priority="10" operator="containsText" text="in Abklärung">
      <formula>NOT(ISERROR(SEARCH("in Abklärung",V98)))</formula>
    </cfRule>
    <cfRule type="containsText" dxfId="1881" priority="11" operator="containsText" text="i.O.">
      <formula>NOT(ISERROR(SEARCH("i.O.",V98)))</formula>
    </cfRule>
    <cfRule type="containsText" dxfId="1880" priority="12" operator="containsText" text="korrigiert">
      <formula>NOT(ISERROR(SEARCH("korrigiert",V98)))</formula>
    </cfRule>
  </conditionalFormatting>
  <conditionalFormatting sqref="X100">
    <cfRule type="containsText" dxfId="1879" priority="5" operator="containsText" text="nicht i.O.">
      <formula>NOT(ISERROR(SEARCH("nicht i.O.",X100)))</formula>
    </cfRule>
    <cfRule type="containsText" dxfId="1878" priority="6" operator="containsText" text="in Abklärung">
      <formula>NOT(ISERROR(SEARCH("in Abklärung",X100)))</formula>
    </cfRule>
    <cfRule type="containsText" dxfId="1877" priority="7" operator="containsText" text="i.O.">
      <formula>NOT(ISERROR(SEARCH("i.O.",X100)))</formula>
    </cfRule>
    <cfRule type="containsText" dxfId="1876" priority="8" operator="containsText" text="korrigiert">
      <formula>NOT(ISERROR(SEARCH("korrigiert",X100)))</formula>
    </cfRule>
  </conditionalFormatting>
  <conditionalFormatting sqref="V100">
    <cfRule type="containsText" dxfId="1875" priority="1" operator="containsText" text="nicht i.O.">
      <formula>NOT(ISERROR(SEARCH("nicht i.O.",V100)))</formula>
    </cfRule>
    <cfRule type="containsText" dxfId="1874" priority="2" operator="containsText" text="in Abklärung">
      <formula>NOT(ISERROR(SEARCH("in Abklärung",V100)))</formula>
    </cfRule>
    <cfRule type="containsText" dxfId="1873" priority="3" operator="containsText" text="i.O.">
      <formula>NOT(ISERROR(SEARCH("i.O.",V100)))</formula>
    </cfRule>
    <cfRule type="containsText" dxfId="1872" priority="4" operator="containsText" text="korrigiert">
      <formula>NOT(ISERROR(SEARCH("korrigiert",V100)))</formula>
    </cfRule>
  </conditionalFormatting>
  <dataValidations count="5">
    <dataValidation type="date" operator="lessThan" allowBlank="1" showInputMessage="1" showErrorMessage="1" sqref="D21" xr:uid="{EE28DB49-E19E-4AE7-99CD-A84C6B23C9FE}">
      <formula1>44197</formula1>
    </dataValidation>
    <dataValidation type="list" allowBlank="1" showInputMessage="1" showErrorMessage="1" sqref="X16:X17 X13 X101" xr:uid="{9487A31C-B6E9-439A-A314-4158E287CCD4}">
      <formula1>"',i.O.,in Abklärung,nicht i.O.,korrigiert"</formula1>
    </dataValidation>
    <dataValidation type="date" operator="greaterThan" allowBlank="1" showInputMessage="1" showErrorMessage="1" sqref="D44:G44" xr:uid="{0D9E89B3-4143-40AA-B609-69C3E63CFA8C}">
      <formula1>42370</formula1>
    </dataValidation>
    <dataValidation type="date" operator="greaterThan" allowBlank="1" showInputMessage="1" showErrorMessage="1" sqref="D22:G22" xr:uid="{F6F96BDC-606A-42C4-A995-2D9AE815B6B5}">
      <formula1>D21</formula1>
    </dataValidation>
    <dataValidation type="date" operator="lessThan" allowBlank="1" showInputMessage="1" showErrorMessage="1" sqref="E21:G21" xr:uid="{BE43A351-1329-415B-BA5B-36B6F016D55B}">
      <formula1>43101</formula1>
    </dataValidation>
  </dataValidations>
  <hyperlinks>
    <hyperlink ref="L80:P80" r:id="rId1" display="download" xr:uid="{E951E840-8BBC-41CE-B19F-5C0A8DCF5881}"/>
    <hyperlink ref="H74:L74" r:id="rId2" display="download" xr:uid="{EEBA7C45-921B-4371-BBAA-ED078E1B1318}"/>
  </hyperlinks>
  <pageMargins left="0.70866141732283472" right="0.70866141732283472" top="0.78740157480314965" bottom="0.78740157480314965" header="0.31496062992125984" footer="0.31496062992125984"/>
  <pageSetup paperSize="8" scale="67" fitToHeight="0" orientation="landscape" r:id="rId3"/>
  <headerFooter>
    <oddHeader>&amp;LBFE-MP&amp;C &amp;A&amp;R&amp;D</oddHeader>
    <oddFooter>&amp;L&amp;F, &amp;T&amp;RS. &amp;P / &amp;N</oddFooter>
  </headerFooter>
  <drawing r:id="rId4"/>
  <legacyDrawing r:id="rId5"/>
  <controls>
    <mc:AlternateContent xmlns:mc="http://schemas.openxmlformats.org/markup-compatibility/2006">
      <mc:Choice Requires="x14">
        <control shapeId="114690" r:id="rId6" name="CheckBox2">
          <controlPr locked="0" defaultSize="0" autoLine="0" r:id="rId7">
            <anchor moveWithCells="1">
              <from>
                <xdr:col>2</xdr:col>
                <xdr:colOff>236220</xdr:colOff>
                <xdr:row>4</xdr:row>
                <xdr:rowOff>106680</xdr:rowOff>
              </from>
              <to>
                <xdr:col>2</xdr:col>
                <xdr:colOff>403860</xdr:colOff>
                <xdr:row>4</xdr:row>
                <xdr:rowOff>297180</xdr:rowOff>
              </to>
            </anchor>
          </controlPr>
        </control>
      </mc:Choice>
      <mc:Fallback>
        <control shapeId="114690" r:id="rId6" name="CheckBox2"/>
      </mc:Fallback>
    </mc:AlternateContent>
    <mc:AlternateContent xmlns:mc="http://schemas.openxmlformats.org/markup-compatibility/2006">
      <mc:Choice Requires="x14">
        <control shapeId="114689" r:id="rId8" name="CheckBox1">
          <controlPr locked="0" defaultSize="0" autoLine="0" r:id="rId9">
            <anchor moveWithCells="1">
              <from>
                <xdr:col>11</xdr:col>
                <xdr:colOff>304800</xdr:colOff>
                <xdr:row>14</xdr:row>
                <xdr:rowOff>45720</xdr:rowOff>
              </from>
              <to>
                <xdr:col>11</xdr:col>
                <xdr:colOff>464820</xdr:colOff>
                <xdr:row>14</xdr:row>
                <xdr:rowOff>198120</xdr:rowOff>
              </to>
            </anchor>
          </controlPr>
        </control>
      </mc:Choice>
      <mc:Fallback>
        <control shapeId="114689" r:id="rId8" name="CheckBox1"/>
      </mc:Fallback>
    </mc:AlternateContent>
  </controls>
  <extLst>
    <ext xmlns:x14="http://schemas.microsoft.com/office/spreadsheetml/2009/9/main" uri="{CCE6A557-97BC-4b89-ADB6-D9C93CAAB3DF}">
      <x14:dataValidations xmlns:xm="http://schemas.microsoft.com/office/excel/2006/main" count="13">
        <x14:dataValidation type="list" allowBlank="1" showInputMessage="1" showErrorMessage="1" xr:uid="{5EE8BDA7-DA7F-4593-94A2-59206F0DF672}">
          <x14:formula1>
            <xm:f>OFFSET(Dropdown!$AS$7:$AU$19,0,'Allg. Informationen'!$B$4-1,4,1)</xm:f>
          </x14:formula1>
          <xm:sqref>X18:X24 X26 X31:X32 X34:X35 X38:X45 X48:X53 X56:X59 X100 X77:X83 X87 X90:X96 X98 X62:X74</xm:sqref>
        </x14:dataValidation>
        <x14:dataValidation type="list" allowBlank="1" showInputMessage="1" showErrorMessage="1" xr:uid="{76282F8A-FA8F-4140-BB14-6BF0BAC1250B}">
          <x14:formula1>
            <xm:f>OFFSET(Dropdown!$AP$7:$AR$19,0,'Allg. Informationen'!$B$4-1,3,1)</xm:f>
          </x14:formula1>
          <xm:sqref>V13:V15 V18:V24 V26 V31:V32 V34:V35 V38:V45 V48:V53 V56:V59 V100 V77:V83 V87 V90:V96 V98 V62:V74</xm:sqref>
        </x14:dataValidation>
        <x14:dataValidation type="list" allowBlank="1" showInputMessage="1" showErrorMessage="1" xr:uid="{BE93B0A1-733E-4CD2-96EB-8C5A0AEFCB39}">
          <x14:formula1>
            <xm:f>OFFSET(Dropdown!$P$7:$R$10,0,'Allg. Informationen'!$B$4-1,4,1)</xm:f>
          </x14:formula1>
          <xm:sqref>D77</xm:sqref>
        </x14:dataValidation>
        <x14:dataValidation type="list" allowBlank="1" showInputMessage="1" showErrorMessage="1" xr:uid="{B2D1FA06-F7B0-4D5C-9865-BD59051A6DA8}">
          <x14:formula1>
            <xm:f>OFFSET(Dropdown!$D$7:$F$8,0,'Allg. Informationen'!$B$4-1,2,1)</xm:f>
          </x14:formula1>
          <xm:sqref>H50:Q50 H56:Q56</xm:sqref>
        </x14:dataValidation>
        <x14:dataValidation type="list" allowBlank="1" showInputMessage="1" showErrorMessage="1" xr:uid="{5A8BFD8D-6763-448F-AADA-054284927E5D}">
          <x14:formula1>
            <xm:f>OFFSET(Dropdown!$M$7:$O$11,0,'Allg. Informationen'!$B$4-1,5,1)</xm:f>
          </x14:formula1>
          <xm:sqref>D45</xm:sqref>
        </x14:dataValidation>
        <x14:dataValidation type="list" allowBlank="1" showInputMessage="1" showErrorMessage="1" xr:uid="{D85BECEF-DF23-4B77-8790-B292C80C7198}">
          <x14:formula1>
            <xm:f>OFFSET(Dropdown!$A$7:$C$9,0,'Allg. Informationen'!$B$4-1,3,1)</xm:f>
          </x14:formula1>
          <xm:sqref>D42</xm:sqref>
        </x14:dataValidation>
        <x14:dataValidation type="list" allowBlank="1" showInputMessage="1" showErrorMessage="1" xr:uid="{D166C536-3437-4704-B9DF-4A68106F337D}">
          <x14:formula1>
            <xm:f>OFFSET(Dropdown!$G$7:$I$11,0,'Allg. Informationen'!$B$4-1,5,1)</xm:f>
          </x14:formula1>
          <xm:sqref>D20</xm:sqref>
        </x14:dataValidation>
        <x14:dataValidation type="list" allowBlank="1" showInputMessage="1" showErrorMessage="1" xr:uid="{F47A5272-D07F-403A-9F7C-373FAAF8291A}">
          <x14:formula1>
            <xm:f>Dropdown!$AP$7:$AP$9</xm:f>
          </x14:formula1>
          <xm:sqref>V84:V86 V33 V54:V55 V36:V37 V25 V27:V30 V97 V99 V101:V102</xm:sqref>
        </x14:dataValidation>
        <x14:dataValidation type="list" allowBlank="1" showInputMessage="1" showErrorMessage="1" xr:uid="{69F4F26B-D1E9-4375-AC2E-5A84CA129EC7}">
          <x14:formula1>
            <xm:f>Dropdown!$P$7:$P$10</xm:f>
          </x14:formula1>
          <xm:sqref>E77:K77</xm:sqref>
        </x14:dataValidation>
        <x14:dataValidation type="list" allowBlank="1" showInputMessage="1" showErrorMessage="1" xr:uid="{08CB666A-07C0-4EBC-9699-8EE2887D05E0}">
          <x14:formula1>
            <xm:f>Dropdown!$G$7:$G$11</xm:f>
          </x14:formula1>
          <xm:sqref>E20:G20</xm:sqref>
        </x14:dataValidation>
        <x14:dataValidation type="list" allowBlank="1" showInputMessage="1" showErrorMessage="1" xr:uid="{9125C2A3-B06C-4011-A841-E553256DF45F}">
          <x14:formula1>
            <xm:f>Dropdown!$A$7:$A$9</xm:f>
          </x14:formula1>
          <xm:sqref>E42:G42</xm:sqref>
        </x14:dataValidation>
        <x14:dataValidation type="list" allowBlank="1" showInputMessage="1" showErrorMessage="1" xr:uid="{E73657AD-60DA-4F34-AEE1-6F89C2F35F22}">
          <x14:formula1>
            <xm:f>Dropdown!$M$7:$M$11</xm:f>
          </x14:formula1>
          <xm:sqref>E45:G45</xm:sqref>
        </x14:dataValidation>
        <x14:dataValidation type="list" allowBlank="1" showInputMessage="1" showErrorMessage="1" xr:uid="{C5F22C6B-C5FB-4C8E-A31B-2791F79BC1C8}">
          <x14:formula1>
            <xm:f>Dropdown!$AI$6:$AI$136</xm:f>
          </x14:formula1>
          <xm:sqref>B14</xm:sqref>
        </x14:dataValidation>
      </x14:dataValidations>
    </ext>
  </extLs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49557D-2054-4E32-8B65-B7D358E91023}">
  <sheetPr codeName="Tabelle24">
    <tabColor theme="7" tint="0.39997558519241921"/>
    <pageSetUpPr fitToPage="1"/>
  </sheetPr>
  <dimension ref="A1:AC131"/>
  <sheetViews>
    <sheetView workbookViewId="0">
      <selection activeCell="A20" sqref="A20"/>
    </sheetView>
  </sheetViews>
  <sheetFormatPr baseColWidth="10" defaultColWidth="11.44140625" defaultRowHeight="13.2" outlineLevelCol="1" x14ac:dyDescent="0.25"/>
  <cols>
    <col min="1" max="1" width="11" style="466" customWidth="1"/>
    <col min="2" max="2" width="40.5546875" style="31" customWidth="1"/>
    <col min="3" max="3" width="10.5546875" style="31" customWidth="1"/>
    <col min="4" max="4" width="18.5546875" style="31" customWidth="1"/>
    <col min="5" max="7" width="18.5546875" style="31" hidden="1" customWidth="1"/>
    <col min="8" max="9" width="13.109375" style="31" customWidth="1"/>
    <col min="10" max="10" width="13.33203125" style="466" customWidth="1"/>
    <col min="11" max="11" width="13.5546875" style="466" customWidth="1"/>
    <col min="12" max="14" width="11.88671875" style="466" customWidth="1"/>
    <col min="15" max="15" width="13" style="466" customWidth="1"/>
    <col min="16" max="17" width="11.88671875" style="466" customWidth="1"/>
    <col min="18" max="18" width="12.5546875" style="466" customWidth="1"/>
    <col min="19" max="19" width="14.88671875" style="466" customWidth="1"/>
    <col min="20" max="20" width="11.5546875" style="466" customWidth="1"/>
    <col min="21" max="21" width="16.44140625" style="466" customWidth="1"/>
    <col min="22" max="22" width="16.44140625" style="531" hidden="1" customWidth="1" outlineLevel="1"/>
    <col min="23" max="23" width="16.44140625" style="466" hidden="1" customWidth="1" outlineLevel="1"/>
    <col min="24" max="24" width="11.44140625" style="466" hidden="1" customWidth="1" outlineLevel="1"/>
    <col min="25" max="25" width="23.5546875" style="466" hidden="1" customWidth="1" outlineLevel="1"/>
    <col min="26" max="26" width="5.5546875" style="466" customWidth="1" collapsed="1"/>
    <col min="27" max="27" width="8.5546875" style="466" hidden="1" customWidth="1"/>
    <col min="28" max="16384" width="11.44140625" style="466"/>
  </cols>
  <sheetData>
    <row r="1" spans="1:29" ht="21" x14ac:dyDescent="0.4">
      <c r="A1" s="490" t="str">
        <f>VLOOKUP(D13,Dropdown!$AI$6:$AI$136,1,FALSE)</f>
        <v>Bitte auswählen, Prière de sélectionner, Prego selezionare</v>
      </c>
      <c r="B1" s="48"/>
      <c r="C1" s="488"/>
      <c r="D1" s="489"/>
      <c r="E1" s="48"/>
      <c r="F1" s="48"/>
      <c r="G1" s="48"/>
      <c r="H1" s="48"/>
      <c r="I1" s="48"/>
      <c r="J1" s="59"/>
      <c r="K1" s="59"/>
      <c r="L1" s="59"/>
      <c r="M1" s="59"/>
      <c r="N1" s="59"/>
      <c r="O1" s="59"/>
      <c r="P1" s="59"/>
      <c r="Q1" s="59"/>
      <c r="R1" s="59"/>
      <c r="S1" s="59"/>
      <c r="T1" s="59"/>
      <c r="U1" s="59"/>
      <c r="V1" s="59"/>
      <c r="W1" s="59"/>
      <c r="X1" s="59"/>
      <c r="Y1" s="59"/>
    </row>
    <row r="2" spans="1:29" s="531" customFormat="1" ht="15.6" x14ac:dyDescent="0.3">
      <c r="A2" s="530" t="str">
        <f ca="1">IF(D17="",IF(D13=Dropdown!$AI$6,CONCATENATE(OFFSET(Sprachen!A369,0,'Allg. Informationen'!$B$4-1,1,1),_xlfn.SHEET()-9),VLOOKUP($D$13,Dropdown!$AI$6:$AJ$136,2,FALSE)),D17)</f>
        <v>KW13</v>
      </c>
      <c r="B2" s="177" t="str">
        <f ca="1">CONCATENATE(Gesuchsteller!$A$4,": ",Gesuchsteller!$B$4)</f>
        <v>Gesuchsnummer: MP.24.xxx</v>
      </c>
      <c r="C2" s="10"/>
      <c r="E2" s="47"/>
      <c r="F2" s="47"/>
      <c r="G2" s="47"/>
      <c r="H2" s="120"/>
      <c r="J2" s="120"/>
      <c r="K2" s="120"/>
      <c r="L2" s="120"/>
      <c r="M2" s="120"/>
      <c r="N2" s="120"/>
      <c r="O2" s="120"/>
      <c r="P2" s="120"/>
      <c r="Q2" s="47"/>
      <c r="R2" s="120"/>
      <c r="U2" s="532"/>
      <c r="V2" s="532"/>
      <c r="W2" s="532"/>
    </row>
    <row r="3" spans="1:29" s="531" customFormat="1" ht="15.6" x14ac:dyDescent="0.3">
      <c r="A3" s="530"/>
      <c r="B3" s="10"/>
      <c r="C3" s="10"/>
      <c r="E3" s="47"/>
      <c r="F3" s="47"/>
      <c r="G3" s="47"/>
      <c r="H3" s="120"/>
      <c r="I3" s="630"/>
      <c r="J3" s="120"/>
      <c r="K3" s="120"/>
      <c r="L3" s="120"/>
      <c r="M3" s="120"/>
      <c r="N3" s="120"/>
      <c r="O3" s="120"/>
      <c r="P3" s="120"/>
      <c r="Q3" s="47"/>
      <c r="R3" s="120"/>
      <c r="U3" s="532"/>
      <c r="V3" s="532"/>
      <c r="W3" s="532"/>
    </row>
    <row r="4" spans="1:29" s="531" customFormat="1" ht="17.399999999999999" x14ac:dyDescent="0.3">
      <c r="A4" s="133" t="str">
        <f ca="1">OFFSET(Sprachen!A351,0,'Allg. Informationen'!$B$4-1,1,1)</f>
        <v>i. Vollmacht und Auskunftsberechtigung</v>
      </c>
      <c r="C4" s="131"/>
      <c r="E4" s="347"/>
      <c r="F4" s="398"/>
      <c r="G4" s="348"/>
    </row>
    <row r="5" spans="1:29" s="531" customFormat="1" ht="30.75" customHeight="1" x14ac:dyDescent="0.25">
      <c r="B5" s="655" t="str">
        <f ca="1">OFFSET(Sprachen!A352,0,'Allg. Informationen'!$B$4-1,1,1)</f>
        <v>Gesuchsteller ist Kraftwerksbevollmächtigter</v>
      </c>
      <c r="C5" s="601"/>
      <c r="D5" s="533" t="s">
        <v>1706</v>
      </c>
      <c r="H5" s="886" t="str">
        <f ca="1">OFFSET(Sprachen!A356,0,'Allg. Informationen'!$B$4-1,1,1)</f>
        <v>Falls Gesuchsteller nicht kraftwerksbevollmächtigt ist, aber am Kraftwerk beteiligt ist, bitte Kästchen in Zelle C5 nicht ankreuzen. Die kraftwerkspezifischen Daten werden automatisch vom Kraftwerksbevollmächtigten während der Gesuchsprüfung übernommen</v>
      </c>
      <c r="I5" s="886"/>
      <c r="J5" s="886"/>
      <c r="K5" s="886"/>
      <c r="L5" s="886"/>
      <c r="M5" s="886"/>
      <c r="N5" s="886"/>
      <c r="O5" s="886"/>
      <c r="P5" s="886"/>
      <c r="Q5" s="886"/>
      <c r="R5" s="886"/>
      <c r="S5" s="886"/>
      <c r="T5" s="886"/>
      <c r="U5" s="886"/>
    </row>
    <row r="6" spans="1:29" s="531" customFormat="1" ht="18" customHeight="1" x14ac:dyDescent="0.25">
      <c r="B6" s="806" t="str">
        <f ca="1">OFFSET(Sprachen!A353,0,'Allg. Informationen'!$B$4-1,1,1)</f>
        <v>Auskunftsberechtigte Person zu diesem KW</v>
      </c>
      <c r="C6" s="806"/>
      <c r="D6" s="888" t="str">
        <f ca="1">OFFSET(Sprachen!A357,0,'Allg. Informationen'!$B$4-1,1,1)</f>
        <v>Name</v>
      </c>
      <c r="H6" s="887"/>
      <c r="I6" s="887"/>
      <c r="J6" s="887"/>
      <c r="K6" s="889" t="str">
        <f ca="1">OFFSET(Sprachen!A358,0,'Allg. Informationen'!$B$4-1,1,1)</f>
        <v>Organisation</v>
      </c>
      <c r="L6" s="887"/>
      <c r="M6" s="887"/>
      <c r="N6" s="887"/>
      <c r="O6" s="889" t="str">
        <f ca="1">OFFSET(Sprachen!A359,0,'Allg. Informationen'!$B$4-1,1,1)</f>
        <v>Email</v>
      </c>
      <c r="P6" s="887"/>
      <c r="Q6" s="887"/>
      <c r="R6" s="887"/>
      <c r="S6" s="890" t="str">
        <f ca="1">OFFSET(Sprachen!A360,0,'Allg. Informationen'!$B$4-1,1,1)</f>
        <v>Telefon</v>
      </c>
      <c r="T6" s="887"/>
      <c r="U6" s="887"/>
    </row>
    <row r="7" spans="1:29" s="531" customFormat="1" ht="17.25" customHeight="1" x14ac:dyDescent="0.25">
      <c r="B7" s="899" t="str">
        <f ca="1">OFFSET(Sprachen!A354,0,'Allg. Informationen'!$B$4-1,1,1)</f>
        <v>Stellvertretend auskunftsberechtigte Person</v>
      </c>
      <c r="C7" s="899"/>
      <c r="D7" s="888"/>
      <c r="H7" s="887"/>
      <c r="I7" s="887"/>
      <c r="J7" s="887"/>
      <c r="K7" s="889"/>
      <c r="L7" s="887"/>
      <c r="M7" s="887"/>
      <c r="N7" s="887"/>
      <c r="O7" s="889"/>
      <c r="P7" s="887"/>
      <c r="Q7" s="887"/>
      <c r="R7" s="887"/>
      <c r="S7" s="890"/>
      <c r="T7" s="887"/>
      <c r="U7" s="887"/>
      <c r="V7" s="429"/>
      <c r="W7" s="398"/>
      <c r="X7" s="398"/>
      <c r="Y7" s="429"/>
      <c r="Z7" s="429"/>
      <c r="AA7" s="429"/>
      <c r="AC7" s="132"/>
    </row>
    <row r="8" spans="1:29" s="531" customFormat="1" ht="39" hidden="1" customHeight="1" x14ac:dyDescent="0.25">
      <c r="B8" s="864" t="str">
        <f ca="1">OFFSET(Sprachen!A355,0,'Allg. Informationen'!$B$4-1,1,1)</f>
        <v>Zur Prüfung des Gesuchs kann das BFE die Daten und Angaben des Kraftwerksbevollmächtigten übernehmen von:</v>
      </c>
      <c r="C8" s="865"/>
      <c r="D8" s="675" t="str">
        <f ca="1">OFFSET(Sprachen!A361,0,'Allg. Informationen'!$B$4-1,1,1)</f>
        <v>Gesuchsnummer</v>
      </c>
      <c r="E8" s="534"/>
      <c r="F8" s="534"/>
      <c r="G8" s="534"/>
      <c r="H8" s="900"/>
      <c r="I8" s="900"/>
      <c r="J8" s="900"/>
      <c r="K8" s="675" t="str">
        <f ca="1">OFFSET(Sprachen!A362,0,'Allg. Informationen'!$B$4-1,1,1)</f>
        <v>Datum</v>
      </c>
      <c r="L8" s="900"/>
      <c r="M8" s="900"/>
      <c r="N8" s="900"/>
    </row>
    <row r="9" spans="1:29" s="531" customFormat="1" x14ac:dyDescent="0.25"/>
    <row r="10" spans="1:29" ht="17.399999999999999" x14ac:dyDescent="0.25">
      <c r="A10" s="133" t="str">
        <f ca="1">OFFSET(Sprachen!A363,0,'Allg. Informationen'!$B$4-1,1,1)</f>
        <v>A. Angaben zu Kraftwerksanlage und Zentralen</v>
      </c>
      <c r="D10" s="430"/>
      <c r="E10" s="430"/>
      <c r="F10" s="430"/>
      <c r="G10" s="430"/>
      <c r="H10" s="431"/>
      <c r="I10" s="26"/>
      <c r="J10" s="531"/>
      <c r="K10" s="531"/>
      <c r="L10" s="531"/>
      <c r="M10" s="398"/>
      <c r="N10" s="398"/>
      <c r="O10" s="398"/>
      <c r="P10" s="398"/>
      <c r="Q10" s="398"/>
      <c r="R10" s="398"/>
      <c r="S10" s="398"/>
      <c r="T10" s="398"/>
      <c r="U10" s="398"/>
      <c r="V10" s="398"/>
      <c r="W10" s="398"/>
      <c r="X10" s="398"/>
      <c r="Y10" s="429"/>
      <c r="Z10" s="429"/>
      <c r="AA10" s="429"/>
      <c r="AB10" s="531"/>
      <c r="AC10" s="132"/>
    </row>
    <row r="11" spans="1:29" ht="15.6" x14ac:dyDescent="0.3">
      <c r="A11" s="386"/>
      <c r="B11" s="386"/>
      <c r="C11" s="386"/>
      <c r="D11" s="386"/>
      <c r="E11" s="386"/>
      <c r="F11" s="386"/>
      <c r="G11" s="386"/>
      <c r="H11" s="386"/>
      <c r="I11" s="386"/>
      <c r="J11" s="386"/>
      <c r="K11" s="386"/>
      <c r="L11" s="386"/>
      <c r="M11" s="386"/>
      <c r="N11" s="386"/>
      <c r="O11" s="386"/>
      <c r="P11" s="386"/>
      <c r="Q11" s="386"/>
      <c r="R11" s="386"/>
      <c r="S11" s="386"/>
      <c r="T11" s="386"/>
      <c r="U11" s="386"/>
      <c r="V11" s="386"/>
      <c r="W11" s="386"/>
      <c r="X11" s="386"/>
      <c r="Y11" s="386"/>
    </row>
    <row r="12" spans="1:29" ht="26.4" x14ac:dyDescent="0.25">
      <c r="A12" s="134" t="str">
        <f ca="1">OFFSET(Sprachen!A364,0,'Allg. Informationen'!$B$4-1,1,1)</f>
        <v>Ziffer</v>
      </c>
      <c r="B12" s="875" t="str">
        <f ca="1">OFFSET(Sprachen!A365,0,'Allg. Informationen'!$B$4-1,1,1)</f>
        <v>A1. Angaben zur Kraftwerksanlage</v>
      </c>
      <c r="C12" s="876"/>
      <c r="D12" s="877"/>
      <c r="E12" s="901" t="s">
        <v>428</v>
      </c>
      <c r="F12" s="902"/>
      <c r="G12" s="903"/>
      <c r="H12" s="838" t="str">
        <f ca="1">OFFSET(Sprachen!A366,0,'Allg. Informationen'!$B$4-1,1,1)</f>
        <v>Anmerkungen BFE</v>
      </c>
      <c r="I12" s="839"/>
      <c r="J12" s="839"/>
      <c r="K12" s="839"/>
      <c r="L12" s="840"/>
      <c r="M12" s="836" t="str">
        <f ca="1">OFFSET(Sprachen!A367,0,'Allg. Informationen'!$B$4-1,1,1)</f>
        <v>Bemerkungen Gesuchsteller</v>
      </c>
      <c r="N12" s="836"/>
      <c r="O12" s="836"/>
      <c r="P12" s="836"/>
      <c r="Q12" s="836"/>
      <c r="R12" s="836"/>
      <c r="S12" s="836"/>
      <c r="T12" s="836"/>
      <c r="U12" s="836"/>
      <c r="V12" s="450" t="str">
        <f ca="1">OFFSET(Sprachen!A506,0,'Allg. Informationen'!$B$4-1,1,1)</f>
        <v>Prüfung auf Plausibilität</v>
      </c>
      <c r="W12" s="135" t="str">
        <f ca="1">OFFSET(Sprachen!A507,0,'Allg. Informationen'!$B$4-1,1,1)</f>
        <v>Bemerkungen Plausibilität</v>
      </c>
      <c r="X12" s="450" t="str">
        <f ca="1">OFFSET(Sprachen!A508,0,'Allg. Informationen'!$B$4-1,1,1)</f>
        <v>Materielle Prüfung</v>
      </c>
      <c r="Y12" s="135" t="str">
        <f ca="1">OFFSET(Sprachen!A509,0,'Allg. Informationen'!$B$4-1,1,1)</f>
        <v>Bemerkungen Materielle Prüfung</v>
      </c>
    </row>
    <row r="13" spans="1:29" ht="21" x14ac:dyDescent="0.25">
      <c r="A13" s="781" t="str">
        <f ca="1">CONCATENATE($A$2," / ",AA14)</f>
        <v>KW13 / 1</v>
      </c>
      <c r="B13" s="145" t="str">
        <f ca="1">OFFSET(Sprachen!A368,0,'Allg. Informationen'!$B$4-1,1,1)</f>
        <v>Name Kraftwerksanlage:</v>
      </c>
      <c r="C13" s="719"/>
      <c r="D13" s="785" t="str">
        <f>B14</f>
        <v>Bitte auswählen, Prière de sélectionner, Prego selezionare</v>
      </c>
      <c r="E13" s="695"/>
      <c r="F13" s="695"/>
      <c r="G13" s="695"/>
      <c r="H13" s="788" t="str">
        <f ca="1">OFFSET(Sprachen!A472,0,'Allg. Informationen'!$B$4-1,1,1)</f>
        <v>Bitte zuerst die Energieproduktion im Blatt E_prod_Eingabe für dieses Kraftwerk eingeben! Falls Gesuchsteller nicht kraftwerksbevollmächtigt ist, so werden die Daten während der Gesuchsprüfung automatisch vom Kraftwerksbevollmächtigten übernommen. Der Gesuchsteller braucht nur die reduzierten Felder auszufüllen. Dabei sind Kennzahlen mit Ziffern endend auf -G vom Kraftwerksbevollmächtigten zu übernehmen. Massgebend für die MP ist die Bruttoleistung, wobei in der Liste Kraftwerke ab 10 MW installierter Leistung erscheinen können.</v>
      </c>
      <c r="I13" s="789"/>
      <c r="J13" s="789"/>
      <c r="K13" s="789"/>
      <c r="L13" s="790"/>
      <c r="M13" s="793"/>
      <c r="N13" s="794"/>
      <c r="O13" s="794"/>
      <c r="P13" s="794"/>
      <c r="Q13" s="794"/>
      <c r="R13" s="794"/>
      <c r="S13" s="794"/>
      <c r="T13" s="794"/>
      <c r="U13" s="795"/>
      <c r="V13" s="802"/>
      <c r="W13" s="769"/>
      <c r="X13" s="721" t="s">
        <v>185</v>
      </c>
      <c r="Y13" s="769"/>
    </row>
    <row r="14" spans="1:29" ht="117" customHeight="1" x14ac:dyDescent="0.25">
      <c r="A14" s="782"/>
      <c r="B14" s="631" t="s">
        <v>1000</v>
      </c>
      <c r="C14" s="784"/>
      <c r="D14" s="786"/>
      <c r="E14" s="696" t="s">
        <v>1758</v>
      </c>
      <c r="F14" s="696" t="s">
        <v>438</v>
      </c>
      <c r="G14" s="696" t="s">
        <v>429</v>
      </c>
      <c r="H14" s="791"/>
      <c r="I14" s="755"/>
      <c r="J14" s="755"/>
      <c r="K14" s="755"/>
      <c r="L14" s="792"/>
      <c r="M14" s="796"/>
      <c r="N14" s="797"/>
      <c r="O14" s="797"/>
      <c r="P14" s="797"/>
      <c r="Q14" s="797"/>
      <c r="R14" s="797"/>
      <c r="S14" s="797"/>
      <c r="T14" s="797"/>
      <c r="U14" s="798"/>
      <c r="V14" s="803"/>
      <c r="W14" s="821"/>
      <c r="X14" s="823"/>
      <c r="Y14" s="821"/>
      <c r="AA14" s="466">
        <v>1</v>
      </c>
    </row>
    <row r="15" spans="1:29" ht="21.75" customHeight="1" x14ac:dyDescent="0.25">
      <c r="A15" s="783"/>
      <c r="B15" s="456"/>
      <c r="C15" s="720"/>
      <c r="D15" s="787"/>
      <c r="E15" s="696"/>
      <c r="F15" s="696"/>
      <c r="G15" s="696"/>
      <c r="H15" s="826" t="str">
        <f ca="1">OFFSET(Sprachen!A473,0,'Allg. Informationen'!$B$4-1,1,1)</f>
        <v>Falls KW in Liste nicht vorhanden, bitte ankreuzen:</v>
      </c>
      <c r="I15" s="827"/>
      <c r="J15" s="827"/>
      <c r="K15" s="827"/>
      <c r="L15" s="536"/>
      <c r="M15" s="799"/>
      <c r="N15" s="800"/>
      <c r="O15" s="800"/>
      <c r="P15" s="800"/>
      <c r="Q15" s="800"/>
      <c r="R15" s="800"/>
      <c r="S15" s="800"/>
      <c r="T15" s="800"/>
      <c r="U15" s="801"/>
      <c r="V15" s="804"/>
      <c r="W15" s="822"/>
      <c r="X15" s="722"/>
      <c r="Y15" s="822"/>
    </row>
    <row r="16" spans="1:29" ht="38.1" hidden="1" customHeight="1" x14ac:dyDescent="0.25">
      <c r="A16" s="680" t="str">
        <f ca="1">CONCATENATE($A$2," / ",AA16)</f>
        <v>KW13 / 1-G1</v>
      </c>
      <c r="B16" s="833" t="str">
        <f ca="1">OFFSET(Sprachen!A370,0,'Allg. Informationen'!$B$4-1,1,1)</f>
        <v>Kraftwerkname (Angabe Gesuchsteller falls nicht in Liste)</v>
      </c>
      <c r="C16" s="833"/>
      <c r="D16" s="650"/>
      <c r="E16" s="535"/>
      <c r="F16" s="535"/>
      <c r="G16" s="535"/>
      <c r="H16" s="845" t="str">
        <f ca="1">OFFSET(Sprachen!A474,0,'Allg. Informationen'!$B$4-1,1,1)</f>
        <v>Bitte nur eintragen, falls Kraftwerk nicht in Liste</v>
      </c>
      <c r="I16" s="845"/>
      <c r="J16" s="845"/>
      <c r="K16" s="845"/>
      <c r="L16" s="846"/>
      <c r="M16" s="849"/>
      <c r="N16" s="849"/>
      <c r="O16" s="849"/>
      <c r="P16" s="849"/>
      <c r="Q16" s="849"/>
      <c r="R16" s="849"/>
      <c r="S16" s="849"/>
      <c r="T16" s="849"/>
      <c r="U16" s="850"/>
      <c r="V16" s="672"/>
      <c r="W16" s="671"/>
      <c r="X16" s="672"/>
      <c r="Y16" s="538"/>
      <c r="AA16" s="422" t="s">
        <v>537</v>
      </c>
    </row>
    <row r="17" spans="1:27" ht="44.1" hidden="1" customHeight="1" x14ac:dyDescent="0.25">
      <c r="A17" s="539" t="str">
        <f ca="1">CONCATENATE($A$2," / ",AA17)</f>
        <v>KW13 / 1-G2</v>
      </c>
      <c r="B17" s="833" t="str">
        <f ca="1">OFFSET(Sprachen!A371,0,'Allg. Informationen'!$B$4-1,1,1)</f>
        <v>Kürzelvorschlag  (Angabe Gesuchsteller falls nicht in Liste)</v>
      </c>
      <c r="C17" s="833"/>
      <c r="D17" s="651"/>
      <c r="E17" s="540"/>
      <c r="F17" s="540"/>
      <c r="G17" s="540"/>
      <c r="H17" s="847" t="str">
        <f ca="1">OFFSET(Sprachen!A475,0,'Allg. Informationen'!$B$4-1,1,1)</f>
        <v>Bitte nur eintragen, falls Kraftwerk nicht in Liste vorhanden. Auswahl nochmals auf "Bitte auswählen" stellen, damit vorgeschlagenes Kürzel übernommen wird.</v>
      </c>
      <c r="I17" s="847"/>
      <c r="J17" s="847"/>
      <c r="K17" s="847"/>
      <c r="L17" s="848"/>
      <c r="M17" s="851"/>
      <c r="N17" s="851"/>
      <c r="O17" s="851"/>
      <c r="P17" s="851"/>
      <c r="Q17" s="851"/>
      <c r="R17" s="851"/>
      <c r="S17" s="851"/>
      <c r="T17" s="851"/>
      <c r="U17" s="852"/>
      <c r="V17" s="541"/>
      <c r="W17" s="297"/>
      <c r="X17" s="541"/>
      <c r="Y17" s="152"/>
      <c r="AA17" s="424" t="s">
        <v>538</v>
      </c>
    </row>
    <row r="18" spans="1:27" x14ac:dyDescent="0.25">
      <c r="A18" s="139" t="str">
        <f t="shared" ref="A18:A45" ca="1" si="0">CONCATENATE($A$2," / ",AA18)</f>
        <v>KW13 / 2</v>
      </c>
      <c r="B18" s="538" t="str">
        <f ca="1">OFFSET(Sprachen!A372,0,'Allg. Informationen'!$B$4-1,1,1)</f>
        <v>Standortgemeinde(n)</v>
      </c>
      <c r="C18" s="159"/>
      <c r="D18" s="542"/>
      <c r="E18" s="543"/>
      <c r="F18" s="543"/>
      <c r="G18" s="543"/>
      <c r="H18" s="908"/>
      <c r="I18" s="908"/>
      <c r="J18" s="908"/>
      <c r="K18" s="908"/>
      <c r="L18" s="908"/>
      <c r="M18" s="807"/>
      <c r="N18" s="807"/>
      <c r="O18" s="807"/>
      <c r="P18" s="807"/>
      <c r="Q18" s="807"/>
      <c r="R18" s="807"/>
      <c r="S18" s="807"/>
      <c r="T18" s="807"/>
      <c r="U18" s="807"/>
      <c r="V18" s="541"/>
      <c r="W18" s="297"/>
      <c r="X18" s="541" t="s">
        <v>185</v>
      </c>
      <c r="Y18" s="152"/>
      <c r="AA18" s="466">
        <f>+AA14+1</f>
        <v>2</v>
      </c>
    </row>
    <row r="19" spans="1:27" x14ac:dyDescent="0.25">
      <c r="A19" s="139" t="str">
        <f t="shared" ca="1" si="0"/>
        <v>KW13 / 3</v>
      </c>
      <c r="B19" s="538" t="str">
        <f ca="1">OFFSET(Sprachen!A373,0,'Allg. Informationen'!$B$4-1,1,1)</f>
        <v>Standortkanton</v>
      </c>
      <c r="C19" s="100"/>
      <c r="D19" s="193"/>
      <c r="E19" s="349"/>
      <c r="F19" s="349"/>
      <c r="G19" s="349"/>
      <c r="H19" s="805"/>
      <c r="I19" s="805"/>
      <c r="J19" s="805"/>
      <c r="K19" s="805"/>
      <c r="L19" s="805"/>
      <c r="M19" s="807"/>
      <c r="N19" s="807"/>
      <c r="O19" s="807"/>
      <c r="P19" s="807"/>
      <c r="Q19" s="807"/>
      <c r="R19" s="807"/>
      <c r="S19" s="807"/>
      <c r="T19" s="807"/>
      <c r="U19" s="807"/>
      <c r="V19" s="541"/>
      <c r="W19" s="297"/>
      <c r="X19" s="541" t="s">
        <v>185</v>
      </c>
      <c r="Y19" s="152"/>
      <c r="AA19" s="466">
        <f t="shared" ref="AA19:AA45" si="1">+AA18+1</f>
        <v>3</v>
      </c>
    </row>
    <row r="20" spans="1:27" ht="46.5" customHeight="1" x14ac:dyDescent="0.25">
      <c r="A20" s="139" t="str">
        <f t="shared" ca="1" si="0"/>
        <v>KW13 / 4</v>
      </c>
      <c r="B20" s="159" t="str">
        <f ca="1">OFFSET(Sprachen!A374,0,'Allg. Informationen'!$B$4-1,1,1)</f>
        <v>Nutzungsrecht</v>
      </c>
      <c r="C20" s="100"/>
      <c r="D20" s="193"/>
      <c r="E20" s="349"/>
      <c r="F20" s="349"/>
      <c r="G20" s="349"/>
      <c r="H20" s="834" t="str">
        <f ca="1">OFFSET(Sprachen!A476,0,'Allg. Informationen'!$B$4-1,1,1)</f>
        <v>Vertrag für Nutzungsrecht dem Gesuch beilegen.
Falls weder Konzession noch ehaftes Recht, bitte im Bemerkungsfeld spezifizieren.</v>
      </c>
      <c r="I20" s="834"/>
      <c r="J20" s="834"/>
      <c r="K20" s="834"/>
      <c r="L20" s="834"/>
      <c r="M20" s="807"/>
      <c r="N20" s="807"/>
      <c r="O20" s="807"/>
      <c r="P20" s="807"/>
      <c r="Q20" s="807"/>
      <c r="R20" s="807"/>
      <c r="S20" s="807"/>
      <c r="T20" s="807"/>
      <c r="U20" s="807"/>
      <c r="V20" s="541"/>
      <c r="W20" s="297"/>
      <c r="X20" s="541" t="s">
        <v>185</v>
      </c>
      <c r="Y20" s="152"/>
      <c r="AA20" s="466">
        <f t="shared" si="1"/>
        <v>4</v>
      </c>
    </row>
    <row r="21" spans="1:27" ht="12.75" customHeight="1" x14ac:dyDescent="0.25">
      <c r="A21" s="139" t="str">
        <f t="shared" ca="1" si="0"/>
        <v>KW13 / 5</v>
      </c>
      <c r="B21" s="538" t="str">
        <f ca="1">OFFSET(Sprachen!A375,0,'Allg. Informationen'!$B$4-1,1,1)</f>
        <v>Datum der Vergabe des Nutzungsrechts</v>
      </c>
      <c r="C21" s="100" t="s">
        <v>46</v>
      </c>
      <c r="D21" s="544"/>
      <c r="E21" s="545"/>
      <c r="F21" s="545"/>
      <c r="G21" s="545"/>
      <c r="H21" s="841" t="str">
        <f ca="1">OFFSET(Sprachen!A477,0,'Allg. Informationen'!$B$4-1,1,1)</f>
        <v>Frühestes Ende bei zentralenspezifischen Unterschieden.</v>
      </c>
      <c r="I21" s="842"/>
      <c r="J21" s="842"/>
      <c r="K21" s="842"/>
      <c r="L21" s="843"/>
      <c r="M21" s="807"/>
      <c r="N21" s="807"/>
      <c r="O21" s="807"/>
      <c r="P21" s="807"/>
      <c r="Q21" s="807"/>
      <c r="R21" s="807"/>
      <c r="S21" s="807"/>
      <c r="T21" s="807"/>
      <c r="U21" s="807"/>
      <c r="V21" s="541"/>
      <c r="W21" s="297"/>
      <c r="X21" s="541" t="s">
        <v>185</v>
      </c>
      <c r="Y21" s="152"/>
      <c r="AA21" s="466">
        <f t="shared" si="1"/>
        <v>5</v>
      </c>
    </row>
    <row r="22" spans="1:27" ht="12.75" customHeight="1" x14ac:dyDescent="0.25">
      <c r="A22" s="139" t="str">
        <f t="shared" ca="1" si="0"/>
        <v>KW13 / 6</v>
      </c>
      <c r="B22" s="538" t="str">
        <f ca="1">OFFSET(Sprachen!A376,0,'Allg. Informationen'!$B$4-1,1,1)</f>
        <v>Ende des Nutzungsrechts</v>
      </c>
      <c r="C22" s="100" t="s">
        <v>46</v>
      </c>
      <c r="D22" s="544"/>
      <c r="E22" s="545"/>
      <c r="F22" s="545"/>
      <c r="G22" s="545"/>
      <c r="H22" s="826"/>
      <c r="I22" s="827"/>
      <c r="J22" s="827"/>
      <c r="K22" s="827"/>
      <c r="L22" s="844"/>
      <c r="M22" s="807"/>
      <c r="N22" s="807"/>
      <c r="O22" s="807"/>
      <c r="P22" s="807"/>
      <c r="Q22" s="807"/>
      <c r="R22" s="807"/>
      <c r="S22" s="807"/>
      <c r="T22" s="807"/>
      <c r="U22" s="807"/>
      <c r="V22" s="541"/>
      <c r="W22" s="297"/>
      <c r="X22" s="541" t="s">
        <v>185</v>
      </c>
      <c r="Y22" s="152" t="s">
        <v>602</v>
      </c>
      <c r="AA22" s="466">
        <f t="shared" si="1"/>
        <v>6</v>
      </c>
    </row>
    <row r="23" spans="1:27" x14ac:dyDescent="0.25">
      <c r="A23" s="139" t="str">
        <f t="shared" ca="1" si="0"/>
        <v>KW13 / 7</v>
      </c>
      <c r="B23" s="538" t="str">
        <f ca="1">OFFSET(Sprachen!A377,0,'Allg. Informationen'!$B$4-1,1,1)</f>
        <v>Anzahl Zentralen</v>
      </c>
      <c r="C23" s="100" t="s">
        <v>47</v>
      </c>
      <c r="D23" s="207"/>
      <c r="E23" s="350"/>
      <c r="F23" s="350"/>
      <c r="G23" s="350"/>
      <c r="H23" s="805"/>
      <c r="I23" s="805"/>
      <c r="J23" s="805"/>
      <c r="K23" s="805"/>
      <c r="L23" s="805"/>
      <c r="M23" s="837"/>
      <c r="N23" s="807"/>
      <c r="O23" s="807"/>
      <c r="P23" s="807"/>
      <c r="Q23" s="807"/>
      <c r="R23" s="807"/>
      <c r="S23" s="807"/>
      <c r="T23" s="807"/>
      <c r="U23" s="807"/>
      <c r="V23" s="541"/>
      <c r="W23" s="297"/>
      <c r="X23" s="541" t="s">
        <v>185</v>
      </c>
      <c r="Y23" s="152"/>
      <c r="AA23" s="466">
        <f t="shared" si="1"/>
        <v>7</v>
      </c>
    </row>
    <row r="24" spans="1:27" x14ac:dyDescent="0.25">
      <c r="A24" s="139" t="str">
        <f t="shared" ca="1" si="0"/>
        <v>KW13 / 8</v>
      </c>
      <c r="B24" s="538" t="str">
        <f ca="1">OFFSET(Sprachen!A378,0,'Allg. Informationen'!$B$4-1,1,1)</f>
        <v>Hoheitsanteil Schweiz</v>
      </c>
      <c r="C24" s="100" t="s">
        <v>4</v>
      </c>
      <c r="D24" s="546"/>
      <c r="E24" s="547"/>
      <c r="F24" s="547"/>
      <c r="G24" s="547"/>
      <c r="H24" s="805"/>
      <c r="I24" s="805"/>
      <c r="J24" s="805"/>
      <c r="K24" s="805"/>
      <c r="L24" s="805"/>
      <c r="M24" s="807"/>
      <c r="N24" s="807"/>
      <c r="O24" s="807"/>
      <c r="P24" s="807"/>
      <c r="Q24" s="807"/>
      <c r="R24" s="807"/>
      <c r="S24" s="807"/>
      <c r="T24" s="807"/>
      <c r="U24" s="807"/>
      <c r="V24" s="541"/>
      <c r="W24" s="297"/>
      <c r="X24" s="541" t="s">
        <v>185</v>
      </c>
      <c r="Y24" s="152"/>
      <c r="AA24" s="466">
        <f t="shared" si="1"/>
        <v>8</v>
      </c>
    </row>
    <row r="25" spans="1:27" x14ac:dyDescent="0.25">
      <c r="A25" s="139" t="str">
        <f t="shared" ca="1" si="0"/>
        <v>KW13 / 9</v>
      </c>
      <c r="B25" s="538" t="str">
        <f ca="1">OFFSET(Sprachen!A379,0,'Allg. Informationen'!$B$4-1,1,1)</f>
        <v>mittlere mechanische Bruttoleistung</v>
      </c>
      <c r="C25" s="100" t="s">
        <v>6</v>
      </c>
      <c r="D25" s="141">
        <f>D51</f>
        <v>0</v>
      </c>
      <c r="E25" s="351"/>
      <c r="F25" s="351"/>
      <c r="G25" s="351"/>
      <c r="H25" s="805"/>
      <c r="I25" s="805"/>
      <c r="J25" s="805"/>
      <c r="K25" s="805"/>
      <c r="L25" s="805"/>
      <c r="M25" s="807"/>
      <c r="N25" s="807"/>
      <c r="O25" s="807"/>
      <c r="P25" s="807"/>
      <c r="Q25" s="807"/>
      <c r="R25" s="807"/>
      <c r="S25" s="807"/>
      <c r="T25" s="807"/>
      <c r="U25" s="807"/>
      <c r="V25" s="548"/>
      <c r="W25" s="300"/>
      <c r="X25" s="548"/>
      <c r="Y25" s="548"/>
      <c r="AA25" s="466">
        <f t="shared" si="1"/>
        <v>9</v>
      </c>
    </row>
    <row r="26" spans="1:27" ht="33.75" customHeight="1" x14ac:dyDescent="0.25">
      <c r="A26" s="139" t="str">
        <f t="shared" ca="1" si="0"/>
        <v>KW13 / 10</v>
      </c>
      <c r="B26" s="159" t="str">
        <f ca="1">OFFSET(Sprachen!A380,0,'Allg. Informationen'!$B$4-1,1,1)</f>
        <v>Kantonales Wasserzinsregime</v>
      </c>
      <c r="C26" s="156" t="s">
        <v>370</v>
      </c>
      <c r="D26" s="549"/>
      <c r="E26" s="550"/>
      <c r="F26" s="550"/>
      <c r="G26" s="550"/>
      <c r="H26" s="834" t="str">
        <f ca="1">OFFSET(Sprachen!A478,0,'Allg. Informationen'!$B$4-1,1,1)</f>
        <v>Wasserzinssatz oder Bemessung aller äquivalenten kantonalen Abgaben angeben.</v>
      </c>
      <c r="I26" s="834"/>
      <c r="J26" s="834"/>
      <c r="K26" s="834"/>
      <c r="L26" s="834"/>
      <c r="M26" s="807"/>
      <c r="N26" s="807"/>
      <c r="O26" s="807"/>
      <c r="P26" s="807"/>
      <c r="Q26" s="807"/>
      <c r="R26" s="807"/>
      <c r="S26" s="807"/>
      <c r="T26" s="807"/>
      <c r="U26" s="807"/>
      <c r="V26" s="541"/>
      <c r="W26" s="297"/>
      <c r="X26" s="541" t="s">
        <v>185</v>
      </c>
      <c r="Y26" s="551" t="s">
        <v>185</v>
      </c>
      <c r="AA26" s="466">
        <f t="shared" si="1"/>
        <v>10</v>
      </c>
    </row>
    <row r="27" spans="1:27" x14ac:dyDescent="0.25">
      <c r="A27" s="139" t="str">
        <f t="shared" ca="1" si="0"/>
        <v>KW13 / 11</v>
      </c>
      <c r="B27" s="538" t="str">
        <f ca="1">OFFSET(Sprachen!A381,0,'Allg. Informationen'!$B$4-1,1,1)</f>
        <v>Installierte Turbinenleistung</v>
      </c>
      <c r="C27" s="100" t="s">
        <v>6</v>
      </c>
      <c r="D27" s="141">
        <f>D52</f>
        <v>0</v>
      </c>
      <c r="E27" s="351"/>
      <c r="F27" s="351"/>
      <c r="G27" s="351"/>
      <c r="H27" s="805"/>
      <c r="I27" s="805"/>
      <c r="J27" s="805"/>
      <c r="K27" s="805"/>
      <c r="L27" s="805"/>
      <c r="M27" s="807"/>
      <c r="N27" s="807"/>
      <c r="O27" s="807"/>
      <c r="P27" s="807"/>
      <c r="Q27" s="807"/>
      <c r="R27" s="807"/>
      <c r="S27" s="807"/>
      <c r="T27" s="807"/>
      <c r="U27" s="807"/>
      <c r="V27" s="548"/>
      <c r="W27" s="300"/>
      <c r="X27" s="548"/>
      <c r="Y27" s="548"/>
      <c r="AA27" s="466">
        <f t="shared" si="1"/>
        <v>11</v>
      </c>
    </row>
    <row r="28" spans="1:27" x14ac:dyDescent="0.25">
      <c r="A28" s="139" t="str">
        <f t="shared" ca="1" si="0"/>
        <v>KW13 / 12</v>
      </c>
      <c r="B28" s="538" t="str">
        <f ca="1">OFFSET(Sprachen!A382,0,'Allg. Informationen'!$B$4-1,1,1)</f>
        <v>Max. mögliche Leistung ab Generator</v>
      </c>
      <c r="C28" s="100" t="s">
        <v>6</v>
      </c>
      <c r="D28" s="141">
        <f>D53</f>
        <v>0</v>
      </c>
      <c r="E28" s="351"/>
      <c r="F28" s="351"/>
      <c r="G28" s="351"/>
      <c r="H28" s="805"/>
      <c r="I28" s="805"/>
      <c r="J28" s="805"/>
      <c r="K28" s="805"/>
      <c r="L28" s="805"/>
      <c r="M28" s="807"/>
      <c r="N28" s="807"/>
      <c r="O28" s="807"/>
      <c r="P28" s="807"/>
      <c r="Q28" s="807"/>
      <c r="R28" s="807"/>
      <c r="S28" s="807"/>
      <c r="T28" s="807"/>
      <c r="U28" s="807"/>
      <c r="V28" s="548"/>
      <c r="W28" s="300"/>
      <c r="X28" s="548"/>
      <c r="Y28" s="548"/>
      <c r="AA28" s="466">
        <f t="shared" si="1"/>
        <v>12</v>
      </c>
    </row>
    <row r="29" spans="1:27" hidden="1" x14ac:dyDescent="0.25">
      <c r="A29" s="139" t="str">
        <f t="shared" ca="1" si="0"/>
        <v>KW13 / 12-G</v>
      </c>
      <c r="B29" s="538" t="str">
        <f ca="1">OFFSET(Sprachen!A383,0,'Allg. Informationen'!$B$4-1,1,1)</f>
        <v>Max. mögliche Leistung ab Generator</v>
      </c>
      <c r="C29" s="100" t="s">
        <v>6</v>
      </c>
      <c r="D29" s="439"/>
      <c r="E29" s="351"/>
      <c r="F29" s="351"/>
      <c r="G29" s="351"/>
      <c r="H29" s="805"/>
      <c r="I29" s="805"/>
      <c r="J29" s="805"/>
      <c r="K29" s="805"/>
      <c r="L29" s="805"/>
      <c r="M29" s="807"/>
      <c r="N29" s="807"/>
      <c r="O29" s="807"/>
      <c r="P29" s="807"/>
      <c r="Q29" s="807"/>
      <c r="R29" s="807"/>
      <c r="S29" s="807"/>
      <c r="T29" s="807"/>
      <c r="U29" s="807"/>
      <c r="V29" s="548"/>
      <c r="W29" s="300"/>
      <c r="X29" s="548"/>
      <c r="Y29" s="548"/>
      <c r="AA29" s="424" t="s">
        <v>546</v>
      </c>
    </row>
    <row r="30" spans="1:27" x14ac:dyDescent="0.25">
      <c r="A30" s="139" t="str">
        <f t="shared" ca="1" si="0"/>
        <v>KW13 / 13</v>
      </c>
      <c r="B30" s="538" t="str">
        <f ca="1">OFFSET(Sprachen!A384,0,'Allg. Informationen'!$B$4-1,1,1)</f>
        <v>Bruttoproduktion Jahr 2023</v>
      </c>
      <c r="C30" s="100" t="s">
        <v>8</v>
      </c>
      <c r="D30" s="142">
        <f>D31+D32+D33</f>
        <v>0</v>
      </c>
      <c r="E30" s="352"/>
      <c r="F30" s="352"/>
      <c r="G30" s="352"/>
      <c r="H30" s="805"/>
      <c r="I30" s="805"/>
      <c r="J30" s="805"/>
      <c r="K30" s="805"/>
      <c r="L30" s="805"/>
      <c r="M30" s="807"/>
      <c r="N30" s="807"/>
      <c r="O30" s="807"/>
      <c r="P30" s="807"/>
      <c r="Q30" s="807"/>
      <c r="R30" s="807"/>
      <c r="S30" s="807"/>
      <c r="T30" s="807"/>
      <c r="U30" s="807"/>
      <c r="V30" s="548"/>
      <c r="W30" s="300"/>
      <c r="X30" s="548"/>
      <c r="Y30" s="548"/>
      <c r="AA30" s="466">
        <f>+AA28+1</f>
        <v>13</v>
      </c>
    </row>
    <row r="31" spans="1:27" ht="27.6" customHeight="1" x14ac:dyDescent="0.25">
      <c r="A31" s="139" t="str">
        <f t="shared" ca="1" si="0"/>
        <v>KW13 / 14</v>
      </c>
      <c r="B31" s="448" t="str">
        <f ca="1">OFFSET(Sprachen!A385,0,'Allg. Informationen'!$B$4-1,1,1)</f>
        <v>Eigenbedarf Strom (exkl. Pumpenergie)</v>
      </c>
      <c r="C31" s="100" t="s">
        <v>8</v>
      </c>
      <c r="D31" s="552"/>
      <c r="E31" s="553"/>
      <c r="F31" s="553"/>
      <c r="G31" s="553"/>
      <c r="H31" s="806" t="str">
        <f ca="1">OFFSET(Sprachen!A479,0,'Allg. Informationen'!$B$4-1,1,1)</f>
        <v>ist von Nettoproduktion abzuziehen</v>
      </c>
      <c r="I31" s="806"/>
      <c r="J31" s="806"/>
      <c r="K31" s="806"/>
      <c r="L31" s="806"/>
      <c r="M31" s="807"/>
      <c r="N31" s="807"/>
      <c r="O31" s="807"/>
      <c r="P31" s="807"/>
      <c r="Q31" s="807"/>
      <c r="R31" s="807"/>
      <c r="S31" s="807"/>
      <c r="T31" s="807"/>
      <c r="U31" s="807"/>
      <c r="V31" s="541"/>
      <c r="W31" s="297"/>
      <c r="X31" s="541" t="s">
        <v>185</v>
      </c>
      <c r="Y31" s="399"/>
      <c r="AA31" s="466">
        <f t="shared" si="1"/>
        <v>14</v>
      </c>
    </row>
    <row r="32" spans="1:27" x14ac:dyDescent="0.25">
      <c r="A32" s="139" t="str">
        <f t="shared" ca="1" si="0"/>
        <v>KW13 / 15</v>
      </c>
      <c r="B32" s="538" t="str">
        <f ca="1">OFFSET(Sprachen!A386,0,'Allg. Informationen'!$B$4-1,1,1)</f>
        <v>Trafo- und Leitungsverluste</v>
      </c>
      <c r="C32" s="100" t="s">
        <v>8</v>
      </c>
      <c r="D32" s="552"/>
      <c r="E32" s="553"/>
      <c r="F32" s="553"/>
      <c r="G32" s="553"/>
      <c r="H32" s="805" t="str">
        <f ca="1">OFFSET(Sprachen!A480,0,'Allg. Informationen'!$B$4-1,1,1)</f>
        <v>ist von Nettoproduktion abzuziehen</v>
      </c>
      <c r="I32" s="805"/>
      <c r="J32" s="805"/>
      <c r="K32" s="805"/>
      <c r="L32" s="805"/>
      <c r="M32" s="807"/>
      <c r="N32" s="807"/>
      <c r="O32" s="807"/>
      <c r="P32" s="807"/>
      <c r="Q32" s="807"/>
      <c r="R32" s="807"/>
      <c r="S32" s="807"/>
      <c r="T32" s="807"/>
      <c r="U32" s="807"/>
      <c r="V32" s="541"/>
      <c r="W32" s="297"/>
      <c r="X32" s="541" t="s">
        <v>185</v>
      </c>
      <c r="Y32" s="399"/>
      <c r="AA32" s="466">
        <f t="shared" si="1"/>
        <v>15</v>
      </c>
    </row>
    <row r="33" spans="1:27" ht="27" customHeight="1" x14ac:dyDescent="0.25">
      <c r="A33" s="139" t="str">
        <f t="shared" ca="1" si="0"/>
        <v>KW13 / 16</v>
      </c>
      <c r="B33" s="159" t="str">
        <f ca="1">OFFSET(Sprachen!A387,0,'Allg. Informationen'!$B$4-1,1,1)</f>
        <v>Nettoproduktion Jahr 2023</v>
      </c>
      <c r="C33" s="100" t="s">
        <v>8</v>
      </c>
      <c r="D33" s="142">
        <f>D55</f>
        <v>0</v>
      </c>
      <c r="E33" s="352"/>
      <c r="F33" s="352"/>
      <c r="G33" s="352"/>
      <c r="H33" s="835" t="str">
        <f ca="1">OFFSET(Sprachen!A481,0,'Allg. Informationen'!$B$4-1,1,1)</f>
        <v>Trafo- und Leitungsverluste sowie Eigenbedarf müssen abgezogen sein.</v>
      </c>
      <c r="I33" s="835"/>
      <c r="J33" s="835"/>
      <c r="K33" s="835"/>
      <c r="L33" s="835"/>
      <c r="M33" s="807"/>
      <c r="N33" s="807"/>
      <c r="O33" s="807"/>
      <c r="P33" s="807"/>
      <c r="Q33" s="807"/>
      <c r="R33" s="807"/>
      <c r="S33" s="807"/>
      <c r="T33" s="807"/>
      <c r="U33" s="807"/>
      <c r="V33" s="548"/>
      <c r="W33" s="300"/>
      <c r="X33" s="548"/>
      <c r="Y33" s="548"/>
      <c r="AA33" s="466">
        <f t="shared" si="1"/>
        <v>16</v>
      </c>
    </row>
    <row r="34" spans="1:27" ht="36" customHeight="1" x14ac:dyDescent="0.25">
      <c r="A34" s="139" t="str">
        <f t="shared" ca="1" si="0"/>
        <v>KW13 / 17a</v>
      </c>
      <c r="B34" s="448" t="str">
        <f ca="1">OFFSET(Sprachen!A388,0,'Allg. Informationen'!$B$4-1,1,1)</f>
        <v>Abgabe von Einstauersatz / Austauschenergie</v>
      </c>
      <c r="C34" s="100" t="s">
        <v>8</v>
      </c>
      <c r="D34" s="552"/>
      <c r="E34" s="553"/>
      <c r="F34" s="553"/>
      <c r="G34" s="553"/>
      <c r="H34" s="833" t="str">
        <f ca="1">OFFSET(Sprachen!A482,0,'Allg. Informationen'!$B$4-1,1,1)</f>
        <v>Angabe aller Energiemengen. Bitte bei mehreren Energiemengen, detaillierte Auflistung in A.5.xxx.7 auflisten und Summe übertragen.</v>
      </c>
      <c r="I34" s="833"/>
      <c r="J34" s="833"/>
      <c r="K34" s="833"/>
      <c r="L34" s="833"/>
      <c r="M34" s="807"/>
      <c r="N34" s="807"/>
      <c r="O34" s="807"/>
      <c r="P34" s="807"/>
      <c r="Q34" s="807"/>
      <c r="R34" s="807"/>
      <c r="S34" s="807"/>
      <c r="T34" s="807"/>
      <c r="U34" s="807"/>
      <c r="V34" s="541"/>
      <c r="W34" s="297"/>
      <c r="X34" s="541" t="s">
        <v>185</v>
      </c>
      <c r="Y34" s="551" t="s">
        <v>185</v>
      </c>
      <c r="AA34" s="520" t="s">
        <v>946</v>
      </c>
    </row>
    <row r="35" spans="1:27" s="531" customFormat="1" ht="39.6" x14ac:dyDescent="0.25">
      <c r="A35" s="449" t="str">
        <f t="shared" ca="1" si="0"/>
        <v>KW13 / 17b</v>
      </c>
      <c r="B35" s="428" t="str">
        <f ca="1">OFFSET(Sprachen!A389,0,'Allg. Informationen'!$B$4-1,1,1)</f>
        <v>Lieferant / Empfänger von Einstauersatz/Austauschenergie</v>
      </c>
      <c r="C35" s="674" t="s">
        <v>202</v>
      </c>
      <c r="D35" s="682"/>
      <c r="E35" s="554"/>
      <c r="F35" s="554"/>
      <c r="G35" s="554"/>
      <c r="H35" s="806" t="str">
        <f ca="1">OFFSET(Sprachen!A483,0,'Allg. Informationen'!$B$4-1,1,1)</f>
        <v>Lieferung von wem an wen?</v>
      </c>
      <c r="I35" s="806"/>
      <c r="J35" s="806"/>
      <c r="K35" s="806"/>
      <c r="L35" s="806"/>
      <c r="M35" s="807"/>
      <c r="N35" s="807"/>
      <c r="O35" s="807"/>
      <c r="P35" s="807"/>
      <c r="Q35" s="807"/>
      <c r="R35" s="807"/>
      <c r="S35" s="807"/>
      <c r="T35" s="807"/>
      <c r="U35" s="807"/>
      <c r="V35" s="541"/>
      <c r="W35" s="675"/>
      <c r="X35" s="541" t="s">
        <v>185</v>
      </c>
      <c r="Y35" s="551" t="s">
        <v>185</v>
      </c>
      <c r="AA35" s="522" t="s">
        <v>947</v>
      </c>
    </row>
    <row r="36" spans="1:27" ht="26.4" x14ac:dyDescent="0.25">
      <c r="A36" s="139" t="str">
        <f t="shared" ca="1" si="0"/>
        <v>KW13 / 19</v>
      </c>
      <c r="B36" s="428" t="str">
        <f ca="1">OFFSET(Sprachen!A390,0,'Allg. Informationen'!$B$4-1,1,1)</f>
        <v>Jahresenergie zur Verfügung der Energiebezüger</v>
      </c>
      <c r="C36" s="100" t="s">
        <v>8</v>
      </c>
      <c r="D36" s="142">
        <f>D34+D33</f>
        <v>0</v>
      </c>
      <c r="E36" s="352"/>
      <c r="F36" s="352"/>
      <c r="G36" s="352"/>
      <c r="H36" s="805"/>
      <c r="I36" s="805"/>
      <c r="J36" s="805"/>
      <c r="K36" s="805"/>
      <c r="L36" s="805"/>
      <c r="M36" s="807"/>
      <c r="N36" s="807"/>
      <c r="O36" s="807"/>
      <c r="P36" s="807"/>
      <c r="Q36" s="807"/>
      <c r="R36" s="807"/>
      <c r="S36" s="807"/>
      <c r="T36" s="807"/>
      <c r="U36" s="807"/>
      <c r="V36" s="548"/>
      <c r="W36" s="300"/>
      <c r="X36" s="548"/>
      <c r="Y36" s="548"/>
      <c r="AA36" s="422" t="s">
        <v>536</v>
      </c>
    </row>
    <row r="37" spans="1:27" ht="30.75" hidden="1" customHeight="1" x14ac:dyDescent="0.25">
      <c r="A37" s="139" t="str">
        <f t="shared" ca="1" si="0"/>
        <v>KW13 / 19-G</v>
      </c>
      <c r="B37" s="448" t="str">
        <f ca="1">OFFSET(Sprachen!A391,0,'Allg. Informationen'!$B$4-1,1,1)</f>
        <v>Jahresenergie zur Verfügung der Energiebezüger (Angabe Gesuchsteller)</v>
      </c>
      <c r="C37" s="100" t="s">
        <v>8</v>
      </c>
      <c r="D37" s="423"/>
      <c r="E37" s="352"/>
      <c r="F37" s="352"/>
      <c r="G37" s="352"/>
      <c r="H37" s="833" t="str">
        <f ca="1">OFFSET(Sprachen!A484,0,'Allg. Informationen'!$B$4-1,1,1)</f>
        <v>Zahl aus Position xxx / 19 einzutragen, kommuniziert durch Kraftwerksbevollmächtigter</v>
      </c>
      <c r="I37" s="833"/>
      <c r="J37" s="833"/>
      <c r="K37" s="833"/>
      <c r="L37" s="833"/>
      <c r="M37" s="807"/>
      <c r="N37" s="807"/>
      <c r="O37" s="807"/>
      <c r="P37" s="807"/>
      <c r="Q37" s="807"/>
      <c r="R37" s="807"/>
      <c r="S37" s="807"/>
      <c r="T37" s="807"/>
      <c r="U37" s="807"/>
      <c r="V37" s="548"/>
      <c r="W37" s="300"/>
      <c r="X37" s="548"/>
      <c r="Y37" s="548"/>
      <c r="AA37" s="422" t="s">
        <v>535</v>
      </c>
    </row>
    <row r="38" spans="1:27" ht="134.25" customHeight="1" x14ac:dyDescent="0.25">
      <c r="A38" s="139" t="str">
        <f t="shared" ca="1" si="0"/>
        <v>KW13 / 20</v>
      </c>
      <c r="B38" s="159" t="str">
        <f ca="1">OFFSET(Sprachen!A392,0,'Allg. Informationen'!$B$4-1,1,1)</f>
        <v>Eigentümerstruktur</v>
      </c>
      <c r="C38" s="100"/>
      <c r="D38" s="681"/>
      <c r="E38" s="349"/>
      <c r="F38" s="349"/>
      <c r="G38" s="349"/>
      <c r="H38" s="832"/>
      <c r="I38" s="832"/>
      <c r="J38" s="832"/>
      <c r="K38" s="832"/>
      <c r="L38" s="832"/>
      <c r="M38" s="807"/>
      <c r="N38" s="807"/>
      <c r="O38" s="807"/>
      <c r="P38" s="807"/>
      <c r="Q38" s="807"/>
      <c r="R38" s="807"/>
      <c r="S38" s="807"/>
      <c r="T38" s="807"/>
      <c r="U38" s="807"/>
      <c r="V38" s="541"/>
      <c r="W38" s="297"/>
      <c r="X38" s="541" t="s">
        <v>185</v>
      </c>
      <c r="Y38" s="152"/>
      <c r="AA38" s="466">
        <v>20</v>
      </c>
    </row>
    <row r="39" spans="1:27" ht="32.25" customHeight="1" x14ac:dyDescent="0.25">
      <c r="A39" s="139" t="str">
        <f t="shared" ca="1" si="0"/>
        <v>KW13 / 21</v>
      </c>
      <c r="B39" s="159" t="str">
        <f ca="1">OFFSET(Sprachen!A393,0,'Allg. Informationen'!$B$4-1,1,1)</f>
        <v>Struktur Energiebezug Kraftwerk</v>
      </c>
      <c r="C39" s="100"/>
      <c r="D39" s="193"/>
      <c r="E39" s="349"/>
      <c r="F39" s="349"/>
      <c r="G39" s="349"/>
      <c r="H39" s="834" t="str">
        <f ca="1">OFFSET(Sprachen!A485,0,'Allg. Informationen'!$B$4-1,1,1)</f>
        <v>Angabe aller Energiebezüger Kraftwerk; 
wenn leer = wie Eigentümerstruktur.</v>
      </c>
      <c r="I39" s="834"/>
      <c r="J39" s="834"/>
      <c r="K39" s="834"/>
      <c r="L39" s="834"/>
      <c r="M39" s="807"/>
      <c r="N39" s="807"/>
      <c r="O39" s="807"/>
      <c r="P39" s="807"/>
      <c r="Q39" s="807"/>
      <c r="R39" s="807"/>
      <c r="S39" s="807"/>
      <c r="T39" s="807"/>
      <c r="U39" s="807"/>
      <c r="V39" s="541"/>
      <c r="W39" s="297"/>
      <c r="X39" s="541" t="s">
        <v>185</v>
      </c>
      <c r="Y39" s="152"/>
      <c r="AA39" s="466">
        <f t="shared" si="1"/>
        <v>21</v>
      </c>
    </row>
    <row r="40" spans="1:27" x14ac:dyDescent="0.25">
      <c r="A40" s="139" t="str">
        <f t="shared" ca="1" si="0"/>
        <v>KW13 / 22</v>
      </c>
      <c r="B40" s="538" t="str">
        <f ca="1">OFFSET(Sprachen!A394,0,'Allg. Informationen'!$B$4-1,1,1)</f>
        <v>Anteil Energiebezug Gesuchsteller</v>
      </c>
      <c r="C40" s="100" t="s">
        <v>4</v>
      </c>
      <c r="D40" s="555"/>
      <c r="E40" s="556"/>
      <c r="F40" s="556"/>
      <c r="G40" s="556"/>
      <c r="H40" s="805"/>
      <c r="I40" s="805"/>
      <c r="J40" s="805"/>
      <c r="K40" s="805"/>
      <c r="L40" s="805"/>
      <c r="M40" s="807"/>
      <c r="N40" s="807"/>
      <c r="O40" s="807"/>
      <c r="P40" s="807"/>
      <c r="Q40" s="807"/>
      <c r="R40" s="807"/>
      <c r="S40" s="807"/>
      <c r="T40" s="807"/>
      <c r="U40" s="807"/>
      <c r="V40" s="541"/>
      <c r="W40" s="297"/>
      <c r="X40" s="541" t="s">
        <v>185</v>
      </c>
      <c r="Y40" s="152"/>
      <c r="AA40" s="466">
        <f t="shared" si="1"/>
        <v>22</v>
      </c>
    </row>
    <row r="41" spans="1:27" x14ac:dyDescent="0.25">
      <c r="A41" s="139" t="str">
        <f t="shared" ca="1" si="0"/>
        <v>KW13 / 23</v>
      </c>
      <c r="B41" s="538" t="str">
        <f ca="1">OFFSET(Sprachen!A395,0,'Allg. Informationen'!$B$4-1,1,1)</f>
        <v>Jahresenergie Anteil Gesuchsteller</v>
      </c>
      <c r="C41" s="100" t="s">
        <v>8</v>
      </c>
      <c r="D41" s="143">
        <f>IF(D5="Ja/Oui/Si",D36*D40,D37*D40)</f>
        <v>0</v>
      </c>
      <c r="E41" s="353"/>
      <c r="F41" s="353"/>
      <c r="G41" s="353"/>
      <c r="H41" s="805"/>
      <c r="I41" s="805"/>
      <c r="J41" s="805"/>
      <c r="K41" s="805"/>
      <c r="L41" s="805"/>
      <c r="M41" s="807"/>
      <c r="N41" s="807"/>
      <c r="O41" s="807"/>
      <c r="P41" s="807"/>
      <c r="Q41" s="807"/>
      <c r="R41" s="807"/>
      <c r="S41" s="807"/>
      <c r="T41" s="807"/>
      <c r="U41" s="807"/>
      <c r="V41" s="541"/>
      <c r="W41" s="297"/>
      <c r="X41" s="541" t="s">
        <v>185</v>
      </c>
      <c r="Y41" s="152"/>
      <c r="AA41" s="466">
        <v>23</v>
      </c>
    </row>
    <row r="42" spans="1:27" ht="37.5" customHeight="1" x14ac:dyDescent="0.25">
      <c r="A42" s="139" t="str">
        <f t="shared" ca="1" si="0"/>
        <v>KW13 / 24</v>
      </c>
      <c r="B42" s="159" t="str">
        <f ca="1">OFFSET(Sprachen!A396,0,'Allg. Informationen'!$B$4-1,1,1)</f>
        <v>Bezug Gesuchsteller zum Kraftwerk</v>
      </c>
      <c r="C42" s="100"/>
      <c r="D42" s="194"/>
      <c r="E42" s="557"/>
      <c r="F42" s="557"/>
      <c r="G42" s="557"/>
      <c r="H42" s="833" t="str">
        <f ca="1">OFFSET(Sprachen!A486,0,'Allg. Informationen'!$B$4-1,1,1)</f>
        <v>Abnahmevertrag und Bestätgigung der Riskotragung von Betreiber und Eigentümer / Partner in Anhang beilegen</v>
      </c>
      <c r="I42" s="833"/>
      <c r="J42" s="833"/>
      <c r="K42" s="833"/>
      <c r="L42" s="833"/>
      <c r="M42" s="807"/>
      <c r="N42" s="807"/>
      <c r="O42" s="807"/>
      <c r="P42" s="807"/>
      <c r="Q42" s="807"/>
      <c r="R42" s="807"/>
      <c r="S42" s="807"/>
      <c r="T42" s="807"/>
      <c r="U42" s="807"/>
      <c r="V42" s="541"/>
      <c r="W42" s="297"/>
      <c r="X42" s="541" t="s">
        <v>185</v>
      </c>
      <c r="Y42" s="558"/>
      <c r="AA42" s="466">
        <v>24</v>
      </c>
    </row>
    <row r="43" spans="1:27" ht="30.75" customHeight="1" x14ac:dyDescent="0.25">
      <c r="A43" s="139" t="str">
        <f t="shared" ca="1" si="0"/>
        <v>KW13 / 25</v>
      </c>
      <c r="B43" s="159" t="str">
        <f ca="1">OFFSET(Sprachen!A397,0,'Allg. Informationen'!$B$4-1,1,1)</f>
        <v>Geschäftsperiode</v>
      </c>
      <c r="C43" s="100"/>
      <c r="D43" s="144">
        <f ca="1">C119</f>
        <v>0</v>
      </c>
      <c r="E43" s="354"/>
      <c r="F43" s="354"/>
      <c r="G43" s="354"/>
      <c r="H43" s="833" t="str">
        <f ca="1">OFFSET(Sprachen!A487,0,'Allg. Informationen'!$B$4-1,1,1)</f>
        <v>Nur Kalenderjahr oder hydrologisches Jahr (1. Okt. – 30. ‎Sept.) möglich, für alle Zentralen ‎gleich.</v>
      </c>
      <c r="I43" s="833"/>
      <c r="J43" s="833"/>
      <c r="K43" s="833"/>
      <c r="L43" s="833"/>
      <c r="M43" s="807"/>
      <c r="N43" s="807"/>
      <c r="O43" s="807"/>
      <c r="P43" s="807"/>
      <c r="Q43" s="807"/>
      <c r="R43" s="807"/>
      <c r="S43" s="807"/>
      <c r="T43" s="807"/>
      <c r="U43" s="807"/>
      <c r="V43" s="541"/>
      <c r="W43" s="297"/>
      <c r="X43" s="541" t="s">
        <v>185</v>
      </c>
      <c r="Y43" s="558"/>
      <c r="AA43" s="466">
        <f t="shared" si="1"/>
        <v>25</v>
      </c>
    </row>
    <row r="44" spans="1:27" x14ac:dyDescent="0.25">
      <c r="A44" s="139" t="str">
        <f t="shared" ca="1" si="0"/>
        <v>KW13 / 26</v>
      </c>
      <c r="B44" s="538" t="str">
        <f ca="1">OFFSET(Sprachen!A398,0,'Allg. Informationen'!$B$4-1,1,1)</f>
        <v>Datum testierter Einzelabschluss Kraftwerk</v>
      </c>
      <c r="C44" s="100"/>
      <c r="D44" s="195"/>
      <c r="E44" s="355"/>
      <c r="F44" s="355"/>
      <c r="G44" s="355"/>
      <c r="H44" s="806" t="str">
        <f ca="1">OFFSET(Sprachen!A488,0,'Allg. Informationen'!$B$4-1,1,1)</f>
        <v>Einzelabschluss Kraftwerk in Anhang beilegen.</v>
      </c>
      <c r="I44" s="806"/>
      <c r="J44" s="806"/>
      <c r="K44" s="806"/>
      <c r="L44" s="806"/>
      <c r="M44" s="807"/>
      <c r="N44" s="807"/>
      <c r="O44" s="807"/>
      <c r="P44" s="807"/>
      <c r="Q44" s="807"/>
      <c r="R44" s="807"/>
      <c r="S44" s="807"/>
      <c r="T44" s="807"/>
      <c r="U44" s="807"/>
      <c r="V44" s="541"/>
      <c r="W44" s="297"/>
      <c r="X44" s="541" t="s">
        <v>185</v>
      </c>
      <c r="Y44" s="152"/>
      <c r="AA44" s="466">
        <f t="shared" si="1"/>
        <v>26</v>
      </c>
    </row>
    <row r="45" spans="1:27" x14ac:dyDescent="0.25">
      <c r="A45" s="139" t="str">
        <f t="shared" ca="1" si="0"/>
        <v>KW13 / 27</v>
      </c>
      <c r="B45" s="538" t="str">
        <f ca="1">OFFSET(Sprachen!A399,0,'Allg. Informationen'!$B$4-1,1,1)</f>
        <v>Rechnungslegungsstandard</v>
      </c>
      <c r="C45" s="145"/>
      <c r="D45" s="559"/>
      <c r="E45" s="560"/>
      <c r="F45" s="560"/>
      <c r="G45" s="560"/>
      <c r="H45" s="858"/>
      <c r="I45" s="858"/>
      <c r="J45" s="858"/>
      <c r="K45" s="858"/>
      <c r="L45" s="858"/>
      <c r="M45" s="807"/>
      <c r="N45" s="807"/>
      <c r="O45" s="807"/>
      <c r="P45" s="807"/>
      <c r="Q45" s="807"/>
      <c r="R45" s="807"/>
      <c r="S45" s="807"/>
      <c r="T45" s="807"/>
      <c r="U45" s="807"/>
      <c r="V45" s="541"/>
      <c r="W45" s="297"/>
      <c r="X45" s="541" t="s">
        <v>185</v>
      </c>
      <c r="Y45" s="152"/>
      <c r="AA45" s="466">
        <f t="shared" si="1"/>
        <v>27</v>
      </c>
    </row>
    <row r="46" spans="1:27" ht="15.6" x14ac:dyDescent="0.3">
      <c r="A46" s="146"/>
      <c r="B46" s="147"/>
      <c r="C46" s="147"/>
      <c r="D46" s="147"/>
      <c r="E46" s="147"/>
      <c r="F46" s="147"/>
      <c r="G46" s="147"/>
      <c r="H46" s="147"/>
      <c r="I46" s="147"/>
      <c r="J46" s="147"/>
      <c r="K46" s="147"/>
      <c r="L46" s="147"/>
      <c r="M46" s="147"/>
      <c r="N46" s="147"/>
      <c r="O46" s="147"/>
      <c r="P46" s="147"/>
      <c r="Q46" s="147"/>
      <c r="R46" s="147"/>
      <c r="S46" s="147"/>
      <c r="T46" s="147"/>
      <c r="U46" s="147"/>
      <c r="V46" s="147"/>
      <c r="W46" s="561"/>
      <c r="X46" s="147"/>
      <c r="Y46" s="147"/>
      <c r="Z46" s="562"/>
    </row>
    <row r="47" spans="1:27" ht="26.4" x14ac:dyDescent="0.25">
      <c r="A47" s="139"/>
      <c r="B47" s="148" t="str">
        <f ca="1">OFFSET(Sprachen!A400,0,'Allg. Informationen'!$B$4-1,1,1)</f>
        <v>A2. Angaben zu den Zentralen</v>
      </c>
      <c r="C47" s="100"/>
      <c r="D47" s="100"/>
      <c r="E47" s="356"/>
      <c r="F47" s="356"/>
      <c r="G47" s="356"/>
      <c r="H47" s="673" t="str">
        <f ca="1">OFFSET(Sprachen!A336,0,'Allg. Informationen'!$B$4-1,1,1)</f>
        <v>Zentrale 1</v>
      </c>
      <c r="I47" s="673" t="str">
        <f ca="1">OFFSET(Sprachen!A337,0,'Allg. Informationen'!$B$4-1,1,1)</f>
        <v>Zentrale 2</v>
      </c>
      <c r="J47" s="673" t="str">
        <f ca="1">OFFSET(Sprachen!A338,0,'Allg. Informationen'!$B$4-1,1,1)</f>
        <v>Zentrale 3</v>
      </c>
      <c r="K47" s="673" t="str">
        <f ca="1">OFFSET(Sprachen!A339,0,'Allg. Informationen'!$B$4-1,1,1)</f>
        <v>Zentrale 4</v>
      </c>
      <c r="L47" s="673" t="str">
        <f ca="1">OFFSET(Sprachen!A340,0,'Allg. Informationen'!$B$4-1,1,1)</f>
        <v>Zentrale 5</v>
      </c>
      <c r="M47" s="673" t="str">
        <f ca="1">OFFSET(Sprachen!A341,0,'Allg. Informationen'!$B$4-1,1,1)</f>
        <v>Zentrale 6</v>
      </c>
      <c r="N47" s="673" t="str">
        <f ca="1">OFFSET(Sprachen!A342,0,'Allg. Informationen'!$B$4-1,1,1)</f>
        <v>Zentrale 7</v>
      </c>
      <c r="O47" s="673" t="str">
        <f ca="1">OFFSET(Sprachen!A343,0,'Allg. Informationen'!$B$4-1,1,1)</f>
        <v>Zentrale 8</v>
      </c>
      <c r="P47" s="673" t="str">
        <f ca="1">OFFSET(Sprachen!A344,0,'Allg. Informationen'!$B$4-1,1,1)</f>
        <v>Zentrale 9</v>
      </c>
      <c r="Q47" s="673" t="str">
        <f ca="1">OFFSET(Sprachen!A345,0,'Allg. Informationen'!$B$4-1,1,1)</f>
        <v>Zentrale 10</v>
      </c>
      <c r="R47" s="830" t="str">
        <f ca="1">H12</f>
        <v>Anmerkungen BFE</v>
      </c>
      <c r="S47" s="831"/>
      <c r="T47" s="676" t="str">
        <f ca="1">M12</f>
        <v>Bemerkungen Gesuchsteller</v>
      </c>
      <c r="U47" s="677"/>
      <c r="V47" s="450" t="str">
        <f ca="1">V12</f>
        <v>Prüfung auf Plausibilität</v>
      </c>
      <c r="W47" s="450" t="str">
        <f t="shared" ref="W47:Y47" ca="1" si="2">W12</f>
        <v>Bemerkungen Plausibilität</v>
      </c>
      <c r="X47" s="450" t="str">
        <f t="shared" ca="1" si="2"/>
        <v>Materielle Prüfung</v>
      </c>
      <c r="Y47" s="450" t="str">
        <f t="shared" ca="1" si="2"/>
        <v>Bemerkungen Materielle Prüfung</v>
      </c>
      <c r="Z47" s="562"/>
    </row>
    <row r="48" spans="1:27" ht="81.75" customHeight="1" x14ac:dyDescent="0.25">
      <c r="A48" s="139" t="str">
        <f t="shared" ref="A48:A59" ca="1" si="3">CONCATENATE($A$2," / ",AA48)</f>
        <v>KW13 / 28</v>
      </c>
      <c r="B48" s="150" t="str">
        <f ca="1">OFFSET(Sprachen!A401,0,'Allg. Informationen'!$B$4-1,1,1)</f>
        <v>Name Zentrale (oder Einzelanlage im Sinne von Art. 88 EnFV)</v>
      </c>
      <c r="C48" s="100"/>
      <c r="D48" s="388"/>
      <c r="E48" s="356"/>
      <c r="F48" s="356"/>
      <c r="G48" s="356"/>
      <c r="H48" s="635">
        <f ca="1">IFERROR(IF($D$5="Nein","-",VLOOKUP(H$47,E_prod_Eingabe!$A$10:$AA$19,HLOOKUP($A$2,E_prod_Eingabe!$C$5:$AS$6,2,FALSE)+2,FALSE)),"")</f>
        <v>0</v>
      </c>
      <c r="I48" s="635">
        <f ca="1">IFERROR(IF($D$5="Nein","-",VLOOKUP(I$47,E_prod_Eingabe!$A$10:$AA$19,HLOOKUP($A$2,E_prod_Eingabe!$C$5:$AS$6,2,FALSE)+2,FALSE)),"")</f>
        <v>0</v>
      </c>
      <c r="J48" s="635">
        <f ca="1">IFERROR(IF($D$5="Nein","-",VLOOKUP(J$47,E_prod_Eingabe!$A$10:$AA$19,HLOOKUP($A$2,E_prod_Eingabe!$C$5:$AS$6,2,FALSE)+2,FALSE)),"")</f>
        <v>0</v>
      </c>
      <c r="K48" s="635">
        <f ca="1">IFERROR(IF($D$5="Nein","-",VLOOKUP(K$47,E_prod_Eingabe!$A$10:$AA$19,HLOOKUP($A$2,E_prod_Eingabe!$C$5:$AS$6,2,FALSE)+2,FALSE)),"")</f>
        <v>0</v>
      </c>
      <c r="L48" s="635">
        <f ca="1">IFERROR(IF($D$5="Nein","-",VLOOKUP(L$47,E_prod_Eingabe!$A$10:$AA$19,HLOOKUP($A$2,E_prod_Eingabe!$C$5:$AS$6,2,FALSE)+2,FALSE)),"")</f>
        <v>0</v>
      </c>
      <c r="M48" s="635">
        <f ca="1">IFERROR(IF($D$5="Nein","-",VLOOKUP(M$47,E_prod_Eingabe!$A$10:$AA$19,HLOOKUP($A$2,E_prod_Eingabe!$C$5:$AS$6,2,FALSE)+2,FALSE)),"")</f>
        <v>0</v>
      </c>
      <c r="N48" s="635">
        <f ca="1">IFERROR(IF($D$5="Nein","-",VLOOKUP(N$47,E_prod_Eingabe!$A$10:$AA$19,HLOOKUP($A$2,E_prod_Eingabe!$C$5:$AS$6,2,FALSE)+2,FALSE)),"")</f>
        <v>0</v>
      </c>
      <c r="O48" s="635">
        <f ca="1">IFERROR(IF($D$5="Nein","-",VLOOKUP(O$47,E_prod_Eingabe!$A$10:$AA$19,HLOOKUP($A$2,E_prod_Eingabe!$C$5:$AS$6,2,FALSE)+2,FALSE)),"")</f>
        <v>0</v>
      </c>
      <c r="P48" s="635">
        <f ca="1">IFERROR(IF($D$5="Nein","-",VLOOKUP(P$47,E_prod_Eingabe!$A$10:$AA$19,HLOOKUP($A$2,E_prod_Eingabe!$C$5:$AS$6,2,FALSE)+2,FALSE)),"")</f>
        <v>0</v>
      </c>
      <c r="Q48" s="635">
        <f ca="1">IFERROR(IF($D$5="Nein","-",VLOOKUP(Q$47,E_prod_Eingabe!$A$10:$AA$19,HLOOKUP($A$2,E_prod_Eingabe!$C$5:$AS$6,2,FALSE)+2,FALSE)),"")</f>
        <v>0</v>
      </c>
      <c r="R48" s="867" t="str">
        <f ca="1">OFFSET(Sprachen!A491,0,'Allg. Informationen'!$B$4-1,1,1)</f>
        <v>Vertrag für Nutzungsrecht beilegen.</v>
      </c>
      <c r="S48" s="868"/>
      <c r="T48" s="828"/>
      <c r="U48" s="829"/>
      <c r="V48" s="541"/>
      <c r="W48" s="297"/>
      <c r="X48" s="541" t="s">
        <v>185</v>
      </c>
      <c r="Y48" s="152"/>
      <c r="Z48" s="562"/>
      <c r="AA48" s="466">
        <f>+AA45+1</f>
        <v>28</v>
      </c>
    </row>
    <row r="49" spans="1:27" x14ac:dyDescent="0.25">
      <c r="A49" s="139" t="str">
        <f t="shared" ca="1" si="3"/>
        <v>KW13 / 29</v>
      </c>
      <c r="B49" s="136" t="str">
        <f ca="1">OFFSET(Sprachen!A402,0,'Allg. Informationen'!$B$4-1,1,1)</f>
        <v>Nr. Zentrale aus WASTA</v>
      </c>
      <c r="C49" s="100"/>
      <c r="D49" s="388"/>
      <c r="E49" s="356"/>
      <c r="F49" s="356"/>
      <c r="G49" s="356"/>
      <c r="H49" s="193"/>
      <c r="I49" s="193"/>
      <c r="J49" s="193"/>
      <c r="K49" s="193"/>
      <c r="L49" s="193"/>
      <c r="M49" s="193"/>
      <c r="N49" s="563"/>
      <c r="O49" s="563"/>
      <c r="P49" s="563"/>
      <c r="Q49" s="563"/>
      <c r="R49" s="859"/>
      <c r="S49" s="860"/>
      <c r="T49" s="828"/>
      <c r="U49" s="829"/>
      <c r="V49" s="541"/>
      <c r="W49" s="297"/>
      <c r="X49" s="541" t="s">
        <v>185</v>
      </c>
      <c r="Y49" s="152"/>
      <c r="Z49" s="562"/>
      <c r="AA49" s="466">
        <f>+AA48+1</f>
        <v>29</v>
      </c>
    </row>
    <row r="50" spans="1:27" ht="26.4" x14ac:dyDescent="0.25">
      <c r="A50" s="139" t="str">
        <f t="shared" ca="1" si="3"/>
        <v>KW13 / 30</v>
      </c>
      <c r="B50" s="136" t="str">
        <f ca="1">OFFSET(Sprachen!A403,0,'Allg. Informationen'!$B$4-1,1,1)</f>
        <v>Hydraulische Verknüpfung und gemeinsame Optimierung vorhanden</v>
      </c>
      <c r="C50" s="100" t="str">
        <f ca="1">OFFSET(Sprachen!A404,0,'Allg. Informationen'!$B$4-1,1,1)</f>
        <v>[Ja/Nein]</v>
      </c>
      <c r="D50" s="153"/>
      <c r="E50" s="357"/>
      <c r="F50" s="357"/>
      <c r="G50" s="357"/>
      <c r="H50" s="564"/>
      <c r="I50" s="564"/>
      <c r="J50" s="564"/>
      <c r="K50" s="564"/>
      <c r="L50" s="564"/>
      <c r="M50" s="564"/>
      <c r="N50" s="564"/>
      <c r="O50" s="564"/>
      <c r="P50" s="564"/>
      <c r="Q50" s="564"/>
      <c r="R50" s="824" t="str">
        <f ca="1">OFFSET(Sprachen!A492,0,'Allg. Informationen'!$B$4-1,1,1)</f>
        <v>Plan der Kraftwerksanlage beilegen.</v>
      </c>
      <c r="S50" s="825"/>
      <c r="T50" s="828"/>
      <c r="U50" s="829"/>
      <c r="V50" s="541"/>
      <c r="W50" s="297"/>
      <c r="X50" s="541" t="s">
        <v>185</v>
      </c>
      <c r="Y50" s="565"/>
      <c r="Z50" s="562"/>
      <c r="AA50" s="466">
        <f t="shared" ref="AA50:AA57" si="4">+AA49+1</f>
        <v>30</v>
      </c>
    </row>
    <row r="51" spans="1:27" x14ac:dyDescent="0.25">
      <c r="A51" s="139" t="str">
        <f t="shared" ca="1" si="3"/>
        <v>KW13 / 31</v>
      </c>
      <c r="B51" s="136" t="str">
        <f ca="1">OFFSET(Sprachen!A405,0,'Allg. Informationen'!$B$4-1,1,1)</f>
        <v>mittlere mechanische Bruttoleistung</v>
      </c>
      <c r="C51" s="100" t="s">
        <v>6</v>
      </c>
      <c r="D51" s="646">
        <f>SUMIF($H$50:$Q$50,"Ja",H51:Q51)+SUMIF($H$50:$Q$50,"Oui",H51:Q51)+SUMIF($H$50:$Q$50,"Si",H51:Q51)</f>
        <v>0</v>
      </c>
      <c r="E51" s="351"/>
      <c r="F51" s="351"/>
      <c r="G51" s="351"/>
      <c r="H51" s="566"/>
      <c r="I51" s="566"/>
      <c r="J51" s="566"/>
      <c r="K51" s="566"/>
      <c r="L51" s="566"/>
      <c r="M51" s="566"/>
      <c r="N51" s="566"/>
      <c r="O51" s="566"/>
      <c r="P51" s="566"/>
      <c r="Q51" s="566"/>
      <c r="R51" s="859"/>
      <c r="S51" s="860"/>
      <c r="T51" s="828"/>
      <c r="U51" s="829"/>
      <c r="V51" s="541"/>
      <c r="W51" s="297"/>
      <c r="X51" s="541" t="s">
        <v>185</v>
      </c>
      <c r="Y51" s="565" t="s">
        <v>185</v>
      </c>
      <c r="Z51" s="562"/>
      <c r="AA51" s="466">
        <f t="shared" si="4"/>
        <v>31</v>
      </c>
    </row>
    <row r="52" spans="1:27" x14ac:dyDescent="0.25">
      <c r="A52" s="139" t="str">
        <f t="shared" ca="1" si="3"/>
        <v>KW13 / 32</v>
      </c>
      <c r="B52" s="136" t="str">
        <f ca="1">OFFSET(Sprachen!A406,0,'Allg. Informationen'!$B$4-1,1,1)</f>
        <v>Installierte Turbinenleistung</v>
      </c>
      <c r="C52" s="100" t="s">
        <v>6</v>
      </c>
      <c r="D52" s="646">
        <f>SUMIF($H$50:$Q$50,"Ja",H52:Q52)+SUMIF($H$50:$Q$50,"Oui",H52:Q52)+SUMIF($H$50:$Q$50,"Si",H52:Q52)</f>
        <v>0</v>
      </c>
      <c r="E52" s="351"/>
      <c r="F52" s="351"/>
      <c r="G52" s="351"/>
      <c r="H52" s="566"/>
      <c r="I52" s="566"/>
      <c r="J52" s="566"/>
      <c r="K52" s="566"/>
      <c r="L52" s="566"/>
      <c r="M52" s="566"/>
      <c r="N52" s="566"/>
      <c r="O52" s="566"/>
      <c r="P52" s="566"/>
      <c r="Q52" s="566"/>
      <c r="R52" s="859"/>
      <c r="S52" s="860"/>
      <c r="T52" s="828"/>
      <c r="U52" s="829"/>
      <c r="V52" s="541"/>
      <c r="W52" s="297"/>
      <c r="X52" s="541" t="s">
        <v>185</v>
      </c>
      <c r="Y52" s="152"/>
      <c r="Z52" s="562"/>
      <c r="AA52" s="466">
        <f t="shared" si="4"/>
        <v>32</v>
      </c>
    </row>
    <row r="53" spans="1:27" x14ac:dyDescent="0.25">
      <c r="A53" s="139" t="str">
        <f t="shared" ca="1" si="3"/>
        <v>KW13 / 33</v>
      </c>
      <c r="B53" s="136" t="str">
        <f ca="1">OFFSET(Sprachen!A407,0,'Allg. Informationen'!$B$4-1,1,1)</f>
        <v>Max. mögliche Leistung ab Generator</v>
      </c>
      <c r="C53" s="100" t="s">
        <v>6</v>
      </c>
      <c r="D53" s="646">
        <f>SUMIF($H$50:$Q$50,"Ja",H53:Q53)+SUMIF($H$50:$Q$50,"Oui",H53:Q53)+SUMIF($H$50:$Q$50,"Si",H53:Q53)</f>
        <v>0</v>
      </c>
      <c r="E53" s="351"/>
      <c r="F53" s="351"/>
      <c r="G53" s="351"/>
      <c r="H53" s="566"/>
      <c r="I53" s="566"/>
      <c r="J53" s="566"/>
      <c r="K53" s="566"/>
      <c r="L53" s="566"/>
      <c r="M53" s="566"/>
      <c r="N53" s="566"/>
      <c r="O53" s="566"/>
      <c r="P53" s="566"/>
      <c r="Q53" s="566"/>
      <c r="R53" s="859"/>
      <c r="S53" s="860"/>
      <c r="T53" s="828"/>
      <c r="U53" s="829"/>
      <c r="V53" s="541"/>
      <c r="W53" s="297"/>
      <c r="X53" s="541" t="s">
        <v>185</v>
      </c>
      <c r="Y53" s="152"/>
      <c r="Z53" s="562"/>
      <c r="AA53" s="466">
        <f t="shared" si="4"/>
        <v>33</v>
      </c>
    </row>
    <row r="54" spans="1:27" ht="31.5" customHeight="1" x14ac:dyDescent="0.25">
      <c r="A54" s="139" t="str">
        <f t="shared" ca="1" si="3"/>
        <v>KW13 / 34</v>
      </c>
      <c r="B54" s="136" t="str">
        <f ca="1">OFFSET(Sprachen!A408,0,'Allg. Informationen'!$B$4-1,1,1)</f>
        <v>Nettoproduktion alle Zentralen</v>
      </c>
      <c r="C54" s="100" t="s">
        <v>8</v>
      </c>
      <c r="D54" s="647">
        <f ca="1">IFERROR(SUM(H54:Q54),"")</f>
        <v>0</v>
      </c>
      <c r="E54" s="358"/>
      <c r="F54" s="358"/>
      <c r="G54" s="358"/>
      <c r="H54" s="154">
        <f ca="1">IFERROR(IF($D$5="Nein/Non/No","-",VLOOKUP(H$47,E_prod_Eingabe!$A$21:$AA$30,HLOOKUP($A$2,E_prod_Eingabe!$C$5:$AS$6,2,FALSE)+2,FALSE)),"")</f>
        <v>0</v>
      </c>
      <c r="I54" s="154">
        <f ca="1">IFERROR(IF($D$5="Nein/Non/No","-",VLOOKUP(I$47,E_prod_Eingabe!$A$21:$AA$30,HLOOKUP($A$2,E_prod_Eingabe!$C$5:$AS$6,2,FALSE)+2,FALSE)),"")</f>
        <v>0</v>
      </c>
      <c r="J54" s="154">
        <f ca="1">IFERROR(IF($D$5="Nein/Non/No","-",VLOOKUP(J$47,E_prod_Eingabe!$A$21:$AA$30,HLOOKUP($A$2,E_prod_Eingabe!$C$5:$AS$6,2,FALSE)+2,FALSE)),"")</f>
        <v>0</v>
      </c>
      <c r="K54" s="154">
        <f ca="1">IFERROR(IF($D$5="Nein/Non/No","-",VLOOKUP(K$47,E_prod_Eingabe!$A$21:$AA$30,HLOOKUP($A$2,E_prod_Eingabe!$C$5:$AS$6,2,FALSE)+2,FALSE)),"")</f>
        <v>0</v>
      </c>
      <c r="L54" s="154">
        <f ca="1">IFERROR(IF($D$5="Nein/Non/No","-",VLOOKUP(L$47,E_prod_Eingabe!$A$21:$AA$30,HLOOKUP($A$2,E_prod_Eingabe!$C$5:$AS$6,2,FALSE)+2,FALSE)),"")</f>
        <v>0</v>
      </c>
      <c r="M54" s="154">
        <f ca="1">IFERROR(IF($D$5="Nein/Non/No","-",VLOOKUP(M$47,E_prod_Eingabe!$A$21:$AA$30,HLOOKUP($A$2,E_prod_Eingabe!$C$5:$AS$6,2,FALSE)+2,FALSE)),"")</f>
        <v>0</v>
      </c>
      <c r="N54" s="154">
        <f ca="1">IFERROR(IF($D$5="Nein/Non/No","-",VLOOKUP(N$47,E_prod_Eingabe!$A$21:$AA$30,HLOOKUP($A$2,E_prod_Eingabe!$C$5:$AS$6,2,FALSE)+2,FALSE)),"")</f>
        <v>0</v>
      </c>
      <c r="O54" s="154">
        <f ca="1">IFERROR(IF($D$5="Nein/Non/No","-",VLOOKUP(O$47,E_prod_Eingabe!$A$21:$AA$30,HLOOKUP($A$2,E_prod_Eingabe!$C$5:$AS$6,2,FALSE)+2,FALSE)),"")</f>
        <v>0</v>
      </c>
      <c r="P54" s="154">
        <f ca="1">IFERROR(IF($D$5="Nein/Non/No","-",VLOOKUP(P$47,E_prod_Eingabe!$A$21:$AA$30,HLOOKUP($A$2,E_prod_Eingabe!$C$5:$AS$6,2,FALSE)+2,FALSE)),"")</f>
        <v>0</v>
      </c>
      <c r="Q54" s="154">
        <f ca="1">IFERROR(IF($D$5="Nein/Non/No","-",VLOOKUP(Q$47,E_prod_Eingabe!$A$21:$AA$30,HLOOKUP($A$2,E_prod_Eingabe!$C$5:$AS$6,2,FALSE)+2,FALSE)),"")</f>
        <v>0</v>
      </c>
      <c r="R54" s="862" t="str">
        <f ca="1">OFFSET(Sprachen!A493,0,'Allg. Informationen'!$B$4-1,1,1)</f>
        <v>Nur hydraulisch verknüpfte und gemeinsam optimierte Anlagen werden berücksichtigt.</v>
      </c>
      <c r="S54" s="863"/>
      <c r="T54" s="861"/>
      <c r="U54" s="861"/>
      <c r="V54" s="567"/>
      <c r="W54" s="300"/>
      <c r="X54" s="567"/>
      <c r="Y54" s="400"/>
      <c r="Z54" s="562"/>
      <c r="AA54" s="466">
        <f t="shared" si="4"/>
        <v>34</v>
      </c>
    </row>
    <row r="55" spans="1:27" ht="31.5" customHeight="1" x14ac:dyDescent="0.25">
      <c r="A55" s="139" t="str">
        <f t="shared" ca="1" si="3"/>
        <v>KW13 / 35</v>
      </c>
      <c r="B55" s="136" t="str">
        <f ca="1">OFFSET(Sprachen!A409,0,'Allg. Informationen'!$B$4-1,1,1)</f>
        <v>Nettoproduktion hydraulisch verknüpfter und gemeinsam optimierter Anlagen</v>
      </c>
      <c r="C55" s="100" t="s">
        <v>8</v>
      </c>
      <c r="D55" s="647">
        <f>SUM(H55:Q55)</f>
        <v>0</v>
      </c>
      <c r="E55" s="358"/>
      <c r="F55" s="358"/>
      <c r="G55" s="358"/>
      <c r="H55" s="154">
        <f>+IF(H50="Ja",H54,0)+IF(H50="Oui",H54,0)+IF(H50="Si",H54,0)</f>
        <v>0</v>
      </c>
      <c r="I55" s="154">
        <f t="shared" ref="I55:Q55" si="5">+IF(I50="Ja",I54,0)+IF(I50="Oui",I54,0)+IF(I50="Si",I54,0)</f>
        <v>0</v>
      </c>
      <c r="J55" s="154">
        <f t="shared" si="5"/>
        <v>0</v>
      </c>
      <c r="K55" s="154">
        <f t="shared" si="5"/>
        <v>0</v>
      </c>
      <c r="L55" s="154">
        <f t="shared" si="5"/>
        <v>0</v>
      </c>
      <c r="M55" s="154">
        <f t="shared" si="5"/>
        <v>0</v>
      </c>
      <c r="N55" s="154">
        <f t="shared" si="5"/>
        <v>0</v>
      </c>
      <c r="O55" s="154">
        <f t="shared" si="5"/>
        <v>0</v>
      </c>
      <c r="P55" s="154">
        <f t="shared" si="5"/>
        <v>0</v>
      </c>
      <c r="Q55" s="154">
        <f t="shared" si="5"/>
        <v>0</v>
      </c>
      <c r="R55" s="864"/>
      <c r="S55" s="865"/>
      <c r="T55" s="861"/>
      <c r="U55" s="861"/>
      <c r="V55" s="567"/>
      <c r="W55" s="300"/>
      <c r="X55" s="567"/>
      <c r="Y55" s="400"/>
      <c r="Z55" s="562"/>
      <c r="AA55" s="466">
        <f t="shared" si="4"/>
        <v>35</v>
      </c>
    </row>
    <row r="56" spans="1:27" x14ac:dyDescent="0.25">
      <c r="A56" s="139" t="str">
        <f t="shared" ca="1" si="3"/>
        <v>KW13 / 36</v>
      </c>
      <c r="B56" s="136" t="str">
        <f ca="1">OFFSET(Sprachen!A410,0,'Allg. Informationen'!$B$4-1,1,1)</f>
        <v>Bezug EV/KEV</v>
      </c>
      <c r="C56" s="100" t="str">
        <f ca="1">OFFSET(Sprachen!A404,0,'Allg. Informationen'!$B$4-1,1,1)</f>
        <v>[Ja/Nein]</v>
      </c>
      <c r="D56" s="648">
        <f>IF(COUNTIF(H56:Q56,"Ja")&gt;0,COUNTIF(H56:Q56,"Ja"),0)</f>
        <v>0</v>
      </c>
      <c r="E56" s="359"/>
      <c r="F56" s="359"/>
      <c r="G56" s="359"/>
      <c r="H56" s="564"/>
      <c r="I56" s="564"/>
      <c r="J56" s="564"/>
      <c r="K56" s="564"/>
      <c r="L56" s="564"/>
      <c r="M56" s="564"/>
      <c r="N56" s="564"/>
      <c r="O56" s="564"/>
      <c r="P56" s="564"/>
      <c r="Q56" s="564"/>
      <c r="R56" s="824"/>
      <c r="S56" s="825"/>
      <c r="T56" s="828"/>
      <c r="U56" s="829"/>
      <c r="V56" s="541"/>
      <c r="W56" s="297"/>
      <c r="X56" s="541" t="s">
        <v>185</v>
      </c>
      <c r="Y56" s="565" t="s">
        <v>185</v>
      </c>
      <c r="Z56" s="562"/>
      <c r="AA56" s="466">
        <f t="shared" si="4"/>
        <v>36</v>
      </c>
    </row>
    <row r="57" spans="1:27" x14ac:dyDescent="0.25">
      <c r="A57" s="139" t="str">
        <f t="shared" ca="1" si="3"/>
        <v>KW13 / 37</v>
      </c>
      <c r="B57" s="136" t="str">
        <f ca="1">OFFSET(Sprachen!A411,0,'Allg. Informationen'!$B$4-1,1,1)</f>
        <v>Erlös EV/KEV Jahr</v>
      </c>
      <c r="C57" s="100" t="s">
        <v>24</v>
      </c>
      <c r="D57" s="649">
        <f>SUMIF(H50:Q50,"Ja",H57:Q57)+SUMIF(H50:Q50,"Oui",H57:Q57)+SUMIF(H50:Q50,"Si",H57:Q57)</f>
        <v>0</v>
      </c>
      <c r="E57" s="360"/>
      <c r="F57" s="360"/>
      <c r="G57" s="360"/>
      <c r="H57" s="207"/>
      <c r="I57" s="207"/>
      <c r="J57" s="207"/>
      <c r="K57" s="207"/>
      <c r="L57" s="207"/>
      <c r="M57" s="207"/>
      <c r="N57" s="207"/>
      <c r="O57" s="207"/>
      <c r="P57" s="207"/>
      <c r="Q57" s="207"/>
      <c r="R57" s="859"/>
      <c r="S57" s="860"/>
      <c r="T57" s="828"/>
      <c r="U57" s="829"/>
      <c r="V57" s="541"/>
      <c r="W57" s="297"/>
      <c r="X57" s="541" t="s">
        <v>185</v>
      </c>
      <c r="Y57" s="565" t="s">
        <v>185</v>
      </c>
      <c r="Z57" s="562"/>
      <c r="AA57" s="466">
        <f t="shared" si="4"/>
        <v>37</v>
      </c>
    </row>
    <row r="58" spans="1:27" ht="26.4" x14ac:dyDescent="0.25">
      <c r="A58" s="139" t="str">
        <f t="shared" ca="1" si="3"/>
        <v>KW13 / 39</v>
      </c>
      <c r="B58" s="136" t="str">
        <f ca="1">OFFSET(Sprachen!A412,0,'Allg. Informationen'!$B$4-1,1,1)</f>
        <v>Erlös aus Entschädigungen Sanierungen nach Gewässerschutzgesetz</v>
      </c>
      <c r="C58" s="157" t="s">
        <v>24</v>
      </c>
      <c r="D58" s="649">
        <f>SUMIF($H$50:$Q$50,"Ja",H58:Q58)+SUMIF($H$50:$Q$50,"Oui",H58:Q58)+SUMIF($H$50:$Q$50,"Si",H58:Q58)</f>
        <v>0</v>
      </c>
      <c r="E58" s="360"/>
      <c r="F58" s="360"/>
      <c r="G58" s="360"/>
      <c r="H58" s="207"/>
      <c r="I58" s="207"/>
      <c r="J58" s="207"/>
      <c r="K58" s="207"/>
      <c r="L58" s="207"/>
      <c r="M58" s="207"/>
      <c r="N58" s="207"/>
      <c r="O58" s="207"/>
      <c r="P58" s="207"/>
      <c r="Q58" s="207"/>
      <c r="R58" s="813"/>
      <c r="S58" s="814"/>
      <c r="T58" s="828"/>
      <c r="U58" s="829"/>
      <c r="V58" s="541"/>
      <c r="W58" s="297"/>
      <c r="X58" s="541" t="s">
        <v>185</v>
      </c>
      <c r="Y58" s="565" t="s">
        <v>185</v>
      </c>
      <c r="Z58" s="562"/>
      <c r="AA58" s="466">
        <v>39</v>
      </c>
    </row>
    <row r="59" spans="1:27" ht="26.4" x14ac:dyDescent="0.25">
      <c r="A59" s="139" t="str">
        <f t="shared" ca="1" si="3"/>
        <v>KW13 / 41</v>
      </c>
      <c r="B59" s="136" t="str">
        <f ca="1">OFFSET(Sprachen!A413,0,'Allg. Informationen'!$B$4-1,1,1)</f>
        <v>Erlös aus weiterer Förderung der öffentlichen Hand</v>
      </c>
      <c r="C59" s="157" t="s">
        <v>24</v>
      </c>
      <c r="D59" s="649">
        <f>SUMIF(H50:Q50,"Ja",H59:Q59)+SUMIF(H50:Q50,"Qui",H59:Q59)+SUMIF(H50:Q50,"Si",H59:Q59)</f>
        <v>0</v>
      </c>
      <c r="E59" s="360"/>
      <c r="F59" s="360"/>
      <c r="G59" s="360"/>
      <c r="H59" s="207"/>
      <c r="I59" s="207"/>
      <c r="J59" s="207"/>
      <c r="K59" s="207"/>
      <c r="L59" s="207"/>
      <c r="M59" s="207"/>
      <c r="N59" s="207"/>
      <c r="O59" s="207"/>
      <c r="P59" s="207"/>
      <c r="Q59" s="207"/>
      <c r="R59" s="813"/>
      <c r="S59" s="814"/>
      <c r="T59" s="828"/>
      <c r="U59" s="829"/>
      <c r="V59" s="541"/>
      <c r="W59" s="297"/>
      <c r="X59" s="541" t="s">
        <v>185</v>
      </c>
      <c r="Y59" s="152"/>
      <c r="Z59" s="562"/>
      <c r="AA59" s="466">
        <v>41</v>
      </c>
    </row>
    <row r="60" spans="1:27" ht="15.6" x14ac:dyDescent="0.3">
      <c r="A60" s="146"/>
      <c r="B60" s="147"/>
      <c r="C60" s="147"/>
      <c r="D60" s="147"/>
      <c r="E60" s="147"/>
      <c r="F60" s="147"/>
      <c r="G60" s="147"/>
      <c r="H60" s="147"/>
      <c r="I60" s="147"/>
      <c r="J60" s="147"/>
      <c r="K60" s="147"/>
      <c r="L60" s="147"/>
      <c r="M60" s="147"/>
      <c r="N60" s="147"/>
      <c r="O60" s="147"/>
      <c r="P60" s="147"/>
      <c r="Q60" s="147"/>
      <c r="R60" s="147"/>
      <c r="S60" s="147"/>
      <c r="T60" s="147"/>
      <c r="U60" s="147"/>
      <c r="V60" s="147"/>
      <c r="W60" s="561"/>
      <c r="X60" s="147"/>
      <c r="Y60" s="147"/>
      <c r="Z60" s="562"/>
    </row>
    <row r="61" spans="1:27" ht="26.4" x14ac:dyDescent="0.25">
      <c r="A61" s="158" t="str">
        <f ca="1">OFFSET(Sprachen!A414,0,'Allg. Informationen'!$B$4-1,1,1)</f>
        <v>B. Angaben zu den Gestehungskosten</v>
      </c>
      <c r="B61" s="158"/>
      <c r="C61" s="159"/>
      <c r="D61" s="160"/>
      <c r="E61" s="361"/>
      <c r="F61" s="361"/>
      <c r="G61" s="361"/>
      <c r="H61" s="866" t="str">
        <f ca="1">R47</f>
        <v>Anmerkungen BFE</v>
      </c>
      <c r="I61" s="866"/>
      <c r="J61" s="866"/>
      <c r="K61" s="866"/>
      <c r="L61" s="866"/>
      <c r="M61" s="809" t="str">
        <f ca="1">T47</f>
        <v>Bemerkungen Gesuchsteller</v>
      </c>
      <c r="N61" s="810"/>
      <c r="O61" s="810"/>
      <c r="P61" s="810"/>
      <c r="Q61" s="810"/>
      <c r="R61" s="810"/>
      <c r="S61" s="810"/>
      <c r="T61" s="810"/>
      <c r="U61" s="811"/>
      <c r="V61" s="450" t="str">
        <f ca="1">V47</f>
        <v>Prüfung auf Plausibilität</v>
      </c>
      <c r="W61" s="450" t="str">
        <f t="shared" ref="W61:Y61" ca="1" si="6">W47</f>
        <v>Bemerkungen Plausibilität</v>
      </c>
      <c r="X61" s="450" t="str">
        <f t="shared" ca="1" si="6"/>
        <v>Materielle Prüfung</v>
      </c>
      <c r="Y61" s="450" t="str">
        <f t="shared" ca="1" si="6"/>
        <v>Bemerkungen Materielle Prüfung</v>
      </c>
    </row>
    <row r="62" spans="1:27" ht="27.75" customHeight="1" x14ac:dyDescent="0.25">
      <c r="A62" s="139"/>
      <c r="B62" s="161" t="str">
        <f ca="1">OFFSET(Sprachen!A415,0,'Allg. Informationen'!$B$4-1,1,1)</f>
        <v>B 1. Betriebserträge und -kosten</v>
      </c>
      <c r="C62" s="100"/>
      <c r="D62" s="100"/>
      <c r="E62" s="362"/>
      <c r="F62" s="362"/>
      <c r="G62" s="362"/>
      <c r="H62" s="808"/>
      <c r="I62" s="808"/>
      <c r="J62" s="808"/>
      <c r="K62" s="808"/>
      <c r="L62" s="808"/>
      <c r="M62" s="812"/>
      <c r="N62" s="812"/>
      <c r="O62" s="812"/>
      <c r="P62" s="812"/>
      <c r="Q62" s="812"/>
      <c r="R62" s="812"/>
      <c r="S62" s="812"/>
      <c r="T62" s="812"/>
      <c r="U62" s="812"/>
      <c r="V62" s="541"/>
      <c r="W62" s="297"/>
      <c r="X62" s="541" t="s">
        <v>185</v>
      </c>
      <c r="Y62" s="551" t="s">
        <v>185</v>
      </c>
    </row>
    <row r="63" spans="1:27" ht="26.4" x14ac:dyDescent="0.25">
      <c r="A63" s="139" t="str">
        <f t="shared" ref="A63:A72" ca="1" si="7">CONCATENATE($A$2," / ",AA63)</f>
        <v>KW13 / 42</v>
      </c>
      <c r="B63" s="136" t="str">
        <f ca="1">OFFSET(Sprachen!A416,0,'Allg. Informationen'!$B$4-1,1,1)</f>
        <v>Summe Förderungen/Vergütungen der öffentlichen Hand</v>
      </c>
      <c r="C63" s="100"/>
      <c r="D63" s="634">
        <f>D59+D57</f>
        <v>0</v>
      </c>
      <c r="E63" s="633"/>
      <c r="F63" s="633"/>
      <c r="G63" s="633"/>
      <c r="H63" s="815"/>
      <c r="I63" s="816"/>
      <c r="J63" s="816"/>
      <c r="K63" s="816"/>
      <c r="L63" s="817"/>
      <c r="M63" s="818"/>
      <c r="N63" s="819"/>
      <c r="O63" s="819"/>
      <c r="P63" s="819"/>
      <c r="Q63" s="819"/>
      <c r="R63" s="819"/>
      <c r="S63" s="819"/>
      <c r="T63" s="819"/>
      <c r="U63" s="820"/>
      <c r="V63" s="541"/>
      <c r="W63" s="297"/>
      <c r="X63" s="541" t="s">
        <v>185</v>
      </c>
      <c r="Y63" s="551" t="s">
        <v>185</v>
      </c>
      <c r="AA63" s="466">
        <v>42</v>
      </c>
    </row>
    <row r="64" spans="1:27" ht="33" customHeight="1" x14ac:dyDescent="0.25">
      <c r="A64" s="139" t="str">
        <f t="shared" ca="1" si="7"/>
        <v>KW13 / 43</v>
      </c>
      <c r="B64" s="136" t="str">
        <f ca="1">OFFSET(Sprachen!A417,0,'Allg. Informationen'!$B$4-1,1,1)</f>
        <v>Übriger Betriebsertrag (ohne Förderungen)</v>
      </c>
      <c r="C64" s="673" t="s">
        <v>24</v>
      </c>
      <c r="D64" s="196"/>
      <c r="E64" s="363"/>
      <c r="F64" s="363"/>
      <c r="G64" s="363"/>
      <c r="H64" s="893" t="str">
        <f ca="1">CONCATENATE(OFFSET(Sprachen!A495,0,'Allg. Informationen'!$B$4-1,1,1)," 5.",A2,".7")</f>
        <v>Gemäss Richtlinie des BFE zu anrechenbaren Betriebs- und Kapitalkosten. Bei abweichenden Angaben zum Geschäftsbericht ist das folgende Anhangsformular auszufüllen: 5.KW13.7</v>
      </c>
      <c r="I64" s="894"/>
      <c r="J64" s="894"/>
      <c r="K64" s="894"/>
      <c r="L64" s="895"/>
      <c r="M64" s="812"/>
      <c r="N64" s="812"/>
      <c r="O64" s="812"/>
      <c r="P64" s="812"/>
      <c r="Q64" s="812"/>
      <c r="R64" s="812"/>
      <c r="S64" s="812"/>
      <c r="T64" s="812"/>
      <c r="U64" s="812"/>
      <c r="V64" s="541"/>
      <c r="W64" s="297"/>
      <c r="X64" s="541" t="s">
        <v>185</v>
      </c>
      <c r="Y64" s="551" t="s">
        <v>185</v>
      </c>
      <c r="AA64" s="466">
        <v>43</v>
      </c>
    </row>
    <row r="65" spans="1:27" x14ac:dyDescent="0.25">
      <c r="A65" s="139" t="str">
        <f t="shared" ca="1" si="7"/>
        <v>KW13 / 44</v>
      </c>
      <c r="B65" s="136" t="str">
        <f ca="1">OFFSET(Sprachen!A418,0,'Allg. Informationen'!$B$4-1,1,1)</f>
        <v>Aktivierte Eigenleistungen</v>
      </c>
      <c r="C65" s="673" t="s">
        <v>24</v>
      </c>
      <c r="D65" s="196"/>
      <c r="E65" s="364"/>
      <c r="F65" s="364"/>
      <c r="G65" s="364"/>
      <c r="H65" s="893"/>
      <c r="I65" s="894"/>
      <c r="J65" s="894"/>
      <c r="K65" s="894"/>
      <c r="L65" s="895"/>
      <c r="M65" s="812"/>
      <c r="N65" s="812"/>
      <c r="O65" s="812"/>
      <c r="P65" s="812"/>
      <c r="Q65" s="812"/>
      <c r="R65" s="812"/>
      <c r="S65" s="812"/>
      <c r="T65" s="812"/>
      <c r="U65" s="812"/>
      <c r="V65" s="541"/>
      <c r="W65" s="297"/>
      <c r="X65" s="541" t="s">
        <v>185</v>
      </c>
      <c r="Y65" s="551" t="s">
        <v>185</v>
      </c>
      <c r="AA65" s="466">
        <f t="shared" ref="AA65:AA72" si="8">AA64+1</f>
        <v>44</v>
      </c>
    </row>
    <row r="66" spans="1:27" x14ac:dyDescent="0.25">
      <c r="A66" s="139" t="str">
        <f t="shared" ca="1" si="7"/>
        <v>KW13 / 45</v>
      </c>
      <c r="B66" s="136" t="str">
        <f ca="1">OFFSET(Sprachen!A419,0,'Allg. Informationen'!$B$4-1,1,1)</f>
        <v>Pumpenergie</v>
      </c>
      <c r="C66" s="673" t="s">
        <v>8</v>
      </c>
      <c r="D66" s="644">
        <f ca="1">IFERROR(IF($D$5="Nein/Non/No","-",INDIRECT(CONCATENATE(E_prod_Eingabe!$A$2,"!")&amp;CONCATENATE(MID("CDEFGHIJKLMNOPQRSTUVWXYZ",HLOOKUP($A$2,E_prod_Eingabe!$C$5:$AS$6,2,FALSE),1),"55"))),"")</f>
        <v>0</v>
      </c>
      <c r="E66" s="353"/>
      <c r="F66" s="353"/>
      <c r="G66" s="353"/>
      <c r="H66" s="893"/>
      <c r="I66" s="894"/>
      <c r="J66" s="894"/>
      <c r="K66" s="894"/>
      <c r="L66" s="895"/>
      <c r="M66" s="812"/>
      <c r="N66" s="812"/>
      <c r="O66" s="812"/>
      <c r="P66" s="812"/>
      <c r="Q66" s="812"/>
      <c r="R66" s="812"/>
      <c r="S66" s="812"/>
      <c r="T66" s="812"/>
      <c r="U66" s="812"/>
      <c r="V66" s="541"/>
      <c r="W66" s="297"/>
      <c r="X66" s="541" t="s">
        <v>185</v>
      </c>
      <c r="Y66" s="551" t="s">
        <v>185</v>
      </c>
      <c r="AA66" s="466">
        <f t="shared" si="8"/>
        <v>45</v>
      </c>
    </row>
    <row r="67" spans="1:27" ht="26.4" x14ac:dyDescent="0.25">
      <c r="A67" s="139" t="str">
        <f t="shared" ca="1" si="7"/>
        <v>KW13 / 46</v>
      </c>
      <c r="B67" s="136" t="str">
        <f ca="1">OFFSET(Sprachen!A420,0,'Allg. Informationen'!$B$4-1,1,1)</f>
        <v>Spezif. Kosten Pumpenergie zu Marktpreisen</v>
      </c>
      <c r="C67" s="673" t="s">
        <v>39</v>
      </c>
      <c r="D67" s="645" t="str">
        <f ca="1">IFERROR(D68*100/(D66*1000000),"")</f>
        <v/>
      </c>
      <c r="E67" s="365"/>
      <c r="F67" s="365"/>
      <c r="G67" s="365"/>
      <c r="H67" s="893"/>
      <c r="I67" s="894"/>
      <c r="J67" s="894"/>
      <c r="K67" s="894"/>
      <c r="L67" s="895"/>
      <c r="M67" s="812"/>
      <c r="N67" s="812"/>
      <c r="O67" s="812"/>
      <c r="P67" s="812"/>
      <c r="Q67" s="812"/>
      <c r="R67" s="812"/>
      <c r="S67" s="812"/>
      <c r="T67" s="812"/>
      <c r="U67" s="812"/>
      <c r="V67" s="541"/>
      <c r="W67" s="297"/>
      <c r="X67" s="541" t="s">
        <v>185</v>
      </c>
      <c r="Y67" s="551" t="s">
        <v>185</v>
      </c>
      <c r="AA67" s="466">
        <f t="shared" si="8"/>
        <v>46</v>
      </c>
    </row>
    <row r="68" spans="1:27" ht="26.4" x14ac:dyDescent="0.25">
      <c r="A68" s="139" t="str">
        <f t="shared" ca="1" si="7"/>
        <v>KW13 / 47</v>
      </c>
      <c r="B68" s="136" t="str">
        <f ca="1">OFFSET(Sprachen!A421,0,'Allg. Informationen'!$B$4-1,1,1)</f>
        <v>Pumpenergie zu Marktpreisen</v>
      </c>
      <c r="C68" s="673" t="s">
        <v>24</v>
      </c>
      <c r="D68" s="644">
        <f ca="1">IFERROR(IF($D$5="Nein/Non/No","-",INDIRECT(CONCATENATE(E_prod_Eingabe!$A$2,"!")&amp;CONCATENATE(MID("CDEFGHIJKLMNOPQRSTUVWXYZ",HLOOKUP($A$2,E_prod_Eingabe!$C$5:$AS$6,2,FALSE),1),"67"))),"")</f>
        <v>0</v>
      </c>
      <c r="E68" s="366"/>
      <c r="F68" s="366"/>
      <c r="G68" s="366"/>
      <c r="H68" s="893"/>
      <c r="I68" s="894"/>
      <c r="J68" s="894"/>
      <c r="K68" s="894"/>
      <c r="L68" s="895"/>
      <c r="M68" s="812"/>
      <c r="N68" s="812"/>
      <c r="O68" s="812"/>
      <c r="P68" s="812"/>
      <c r="Q68" s="812"/>
      <c r="R68" s="812"/>
      <c r="S68" s="812"/>
      <c r="T68" s="812"/>
      <c r="U68" s="812"/>
      <c r="V68" s="541"/>
      <c r="W68" s="297"/>
      <c r="X68" s="541" t="s">
        <v>185</v>
      </c>
      <c r="Y68" s="551" t="s">
        <v>185</v>
      </c>
      <c r="AA68" s="466">
        <f t="shared" si="8"/>
        <v>47</v>
      </c>
    </row>
    <row r="69" spans="1:27" x14ac:dyDescent="0.25">
      <c r="A69" s="139" t="str">
        <f t="shared" ca="1" si="7"/>
        <v>KW13 / 48</v>
      </c>
      <c r="B69" s="136" t="str">
        <f ca="1">OFFSET(Sprachen!A422,0,'Allg. Informationen'!$B$4-1,1,1)</f>
        <v>Energieaufwand</v>
      </c>
      <c r="C69" s="673" t="s">
        <v>24</v>
      </c>
      <c r="D69" s="196"/>
      <c r="E69" s="364"/>
      <c r="F69" s="364"/>
      <c r="G69" s="364"/>
      <c r="H69" s="893"/>
      <c r="I69" s="894"/>
      <c r="J69" s="894"/>
      <c r="K69" s="894"/>
      <c r="L69" s="895"/>
      <c r="M69" s="812"/>
      <c r="N69" s="812"/>
      <c r="O69" s="812"/>
      <c r="P69" s="812"/>
      <c r="Q69" s="812"/>
      <c r="R69" s="812"/>
      <c r="S69" s="812"/>
      <c r="T69" s="812"/>
      <c r="U69" s="812"/>
      <c r="V69" s="541"/>
      <c r="W69" s="297"/>
      <c r="X69" s="541" t="s">
        <v>185</v>
      </c>
      <c r="Y69" s="551" t="s">
        <v>185</v>
      </c>
      <c r="AA69" s="466">
        <f t="shared" si="8"/>
        <v>48</v>
      </c>
    </row>
    <row r="70" spans="1:27" x14ac:dyDescent="0.25">
      <c r="A70" s="139" t="str">
        <f t="shared" ca="1" si="7"/>
        <v>KW13 / 49</v>
      </c>
      <c r="B70" s="136" t="str">
        <f ca="1">OFFSET(Sprachen!A423,0,'Allg. Informationen'!$B$4-1,1,1)</f>
        <v>Netznutzungsaufwand</v>
      </c>
      <c r="C70" s="673" t="s">
        <v>24</v>
      </c>
      <c r="D70" s="196"/>
      <c r="E70" s="364"/>
      <c r="F70" s="364"/>
      <c r="G70" s="364"/>
      <c r="H70" s="893"/>
      <c r="I70" s="894"/>
      <c r="J70" s="894"/>
      <c r="K70" s="894"/>
      <c r="L70" s="895"/>
      <c r="M70" s="812"/>
      <c r="N70" s="812"/>
      <c r="O70" s="812"/>
      <c r="P70" s="812"/>
      <c r="Q70" s="812"/>
      <c r="R70" s="812"/>
      <c r="S70" s="812"/>
      <c r="T70" s="812"/>
      <c r="U70" s="812"/>
      <c r="V70" s="541"/>
      <c r="W70" s="297"/>
      <c r="X70" s="541" t="s">
        <v>185</v>
      </c>
      <c r="Y70" s="551" t="s">
        <v>185</v>
      </c>
      <c r="AA70" s="466">
        <f t="shared" si="8"/>
        <v>49</v>
      </c>
    </row>
    <row r="71" spans="1:27" x14ac:dyDescent="0.25">
      <c r="A71" s="139" t="str">
        <f t="shared" ca="1" si="7"/>
        <v>KW13 / 50</v>
      </c>
      <c r="B71" s="136" t="str">
        <f ca="1">OFFSET(Sprachen!A424,0,'Allg. Informationen'!$B$4-1,1,1)</f>
        <v>Material und Fremdleistungen</v>
      </c>
      <c r="C71" s="673" t="s">
        <v>24</v>
      </c>
      <c r="D71" s="196"/>
      <c r="E71" s="364"/>
      <c r="F71" s="364"/>
      <c r="G71" s="364"/>
      <c r="H71" s="893"/>
      <c r="I71" s="894"/>
      <c r="J71" s="894"/>
      <c r="K71" s="894"/>
      <c r="L71" s="895"/>
      <c r="M71" s="812"/>
      <c r="N71" s="812"/>
      <c r="O71" s="812"/>
      <c r="P71" s="812"/>
      <c r="Q71" s="812"/>
      <c r="R71" s="812"/>
      <c r="S71" s="812"/>
      <c r="T71" s="812"/>
      <c r="U71" s="812"/>
      <c r="V71" s="541"/>
      <c r="W71" s="297"/>
      <c r="X71" s="541" t="s">
        <v>185</v>
      </c>
      <c r="Y71" s="551" t="s">
        <v>185</v>
      </c>
      <c r="AA71" s="466">
        <f t="shared" si="8"/>
        <v>50</v>
      </c>
    </row>
    <row r="72" spans="1:27" x14ac:dyDescent="0.25">
      <c r="A72" s="139" t="str">
        <f t="shared" ca="1" si="7"/>
        <v>KW13 / 51</v>
      </c>
      <c r="B72" s="136" t="str">
        <f ca="1">OFFSET(Sprachen!A425,0,'Allg. Informationen'!$B$4-1,1,1)</f>
        <v>Personalaufwand</v>
      </c>
      <c r="C72" s="673" t="s">
        <v>24</v>
      </c>
      <c r="D72" s="196"/>
      <c r="E72" s="367"/>
      <c r="F72" s="367"/>
      <c r="G72" s="367"/>
      <c r="H72" s="893"/>
      <c r="I72" s="894"/>
      <c r="J72" s="894"/>
      <c r="K72" s="894"/>
      <c r="L72" s="895"/>
      <c r="M72" s="812"/>
      <c r="N72" s="812"/>
      <c r="O72" s="812"/>
      <c r="P72" s="812"/>
      <c r="Q72" s="812"/>
      <c r="R72" s="812"/>
      <c r="S72" s="812"/>
      <c r="T72" s="812"/>
      <c r="U72" s="812"/>
      <c r="V72" s="541"/>
      <c r="W72" s="297"/>
      <c r="X72" s="541" t="s">
        <v>185</v>
      </c>
      <c r="Y72" s="551" t="s">
        <v>185</v>
      </c>
      <c r="AA72" s="466">
        <f t="shared" si="8"/>
        <v>51</v>
      </c>
    </row>
    <row r="73" spans="1:27" x14ac:dyDescent="0.25">
      <c r="A73" s="139" t="str">
        <f ca="1">CONCATENATE($A$2," / ",AA73)</f>
        <v>KW13 / 52</v>
      </c>
      <c r="B73" s="136" t="str">
        <f ca="1">OFFSET(Sprachen!A426,0,'Allg. Informationen'!$B$4-1,1,1)</f>
        <v>übriger Betriebsaufwand (inkl. HKN)</v>
      </c>
      <c r="C73" s="673" t="s">
        <v>24</v>
      </c>
      <c r="D73" s="196"/>
      <c r="E73" s="368"/>
      <c r="F73" s="368"/>
      <c r="G73" s="368"/>
      <c r="H73" s="896"/>
      <c r="I73" s="897"/>
      <c r="J73" s="897"/>
      <c r="K73" s="897"/>
      <c r="L73" s="898"/>
      <c r="M73" s="812"/>
      <c r="N73" s="812"/>
      <c r="O73" s="812"/>
      <c r="P73" s="812"/>
      <c r="Q73" s="812"/>
      <c r="R73" s="812"/>
      <c r="S73" s="812"/>
      <c r="T73" s="812"/>
      <c r="U73" s="812"/>
      <c r="V73" s="541"/>
      <c r="W73" s="297"/>
      <c r="X73" s="541" t="s">
        <v>185</v>
      </c>
      <c r="Y73" s="551" t="s">
        <v>185</v>
      </c>
      <c r="AA73" s="466">
        <f>AA72+1</f>
        <v>52</v>
      </c>
    </row>
    <row r="74" spans="1:27" x14ac:dyDescent="0.25">
      <c r="A74" s="139" t="str">
        <f ca="1">CONCATENATE($A$2," / ",AA74)</f>
        <v>KW13 / 54</v>
      </c>
      <c r="B74" s="136" t="str">
        <f ca="1">OFFSET(Sprachen!A427,0,'Allg. Informationen'!$B$4-1,1,1)</f>
        <v>Total Betriebskosten</v>
      </c>
      <c r="C74" s="673" t="s">
        <v>24</v>
      </c>
      <c r="D74" s="643">
        <f ca="1">SUM(D68:D73)-SUM(D63:G65)</f>
        <v>0</v>
      </c>
      <c r="E74" s="369"/>
      <c r="F74" s="369"/>
      <c r="G74" s="369"/>
      <c r="H74" s="853" t="s">
        <v>613</v>
      </c>
      <c r="I74" s="853"/>
      <c r="J74" s="853"/>
      <c r="K74" s="853"/>
      <c r="L74" s="854"/>
      <c r="M74" s="883"/>
      <c r="N74" s="883"/>
      <c r="O74" s="883"/>
      <c r="P74" s="883"/>
      <c r="Q74" s="883"/>
      <c r="R74" s="883"/>
      <c r="S74" s="883"/>
      <c r="T74" s="883"/>
      <c r="U74" s="883"/>
      <c r="V74" s="541"/>
      <c r="W74" s="297"/>
      <c r="X74" s="541" t="s">
        <v>185</v>
      </c>
      <c r="Y74" s="551" t="s">
        <v>442</v>
      </c>
      <c r="AA74" s="568">
        <f>AA73+2</f>
        <v>54</v>
      </c>
    </row>
    <row r="75" spans="1:27" ht="15.6" x14ac:dyDescent="0.3">
      <c r="A75" s="146"/>
      <c r="B75" s="147"/>
      <c r="C75" s="147"/>
      <c r="D75" s="147"/>
      <c r="E75" s="147"/>
      <c r="F75" s="147"/>
      <c r="G75" s="147"/>
      <c r="H75" s="147"/>
      <c r="I75" s="147"/>
      <c r="J75" s="147"/>
      <c r="K75" s="147"/>
      <c r="L75" s="147"/>
      <c r="M75" s="147"/>
      <c r="N75" s="147"/>
      <c r="O75" s="147"/>
      <c r="P75" s="147"/>
      <c r="Q75" s="147"/>
      <c r="R75" s="147"/>
      <c r="S75" s="147"/>
      <c r="T75" s="147"/>
      <c r="U75" s="147"/>
      <c r="V75" s="147"/>
      <c r="W75" s="561"/>
      <c r="X75" s="147"/>
      <c r="Y75" s="147"/>
    </row>
    <row r="76" spans="1:27" ht="26.4" x14ac:dyDescent="0.25">
      <c r="A76" s="164"/>
      <c r="B76" s="165" t="str">
        <f ca="1">OFFSET(Sprachen!A428,0,'Allg. Informationen'!$B$4-1,1,1)</f>
        <v>B2. Kapitalkosten</v>
      </c>
      <c r="C76" s="159"/>
      <c r="D76" s="678">
        <v>2022</v>
      </c>
      <c r="E76" s="637"/>
      <c r="F76" s="637"/>
      <c r="G76" s="637"/>
      <c r="H76" s="678">
        <v>2022</v>
      </c>
      <c r="I76" s="678">
        <v>2021</v>
      </c>
      <c r="J76" s="678">
        <v>2020</v>
      </c>
      <c r="K76" s="678">
        <v>2019</v>
      </c>
      <c r="L76" s="838" t="str">
        <f ca="1">H61</f>
        <v>Anmerkungen BFE</v>
      </c>
      <c r="M76" s="839"/>
      <c r="N76" s="839"/>
      <c r="O76" s="839"/>
      <c r="P76" s="840"/>
      <c r="Q76" s="880" t="str">
        <f ca="1">M61</f>
        <v>Bemerkungen Gesuchsteller</v>
      </c>
      <c r="R76" s="881"/>
      <c r="S76" s="881"/>
      <c r="T76" s="881"/>
      <c r="U76" s="882"/>
      <c r="V76" s="450" t="str">
        <f ca="1">V61</f>
        <v>Prüfung auf Plausibilität</v>
      </c>
      <c r="W76" s="450" t="str">
        <f t="shared" ref="W76:Y76" ca="1" si="9">W61</f>
        <v>Bemerkungen Plausibilität</v>
      </c>
      <c r="X76" s="450" t="str">
        <f t="shared" ca="1" si="9"/>
        <v>Materielle Prüfung</v>
      </c>
      <c r="Y76" s="450" t="str">
        <f t="shared" ca="1" si="9"/>
        <v>Bemerkungen Materielle Prüfung</v>
      </c>
    </row>
    <row r="77" spans="1:27" ht="39" customHeight="1" x14ac:dyDescent="0.25">
      <c r="A77" s="139" t="str">
        <f t="shared" ref="A77:A87" ca="1" si="10">CONCATENATE($A$2," / ",AA77)</f>
        <v>KW13 / 55</v>
      </c>
      <c r="B77" s="136" t="str">
        <f ca="1">OFFSET(Sprachen!A429,0,'Allg. Informationen'!$B$4-1,1,1)</f>
        <v>Abschreibungsmethodik</v>
      </c>
      <c r="C77" s="100"/>
      <c r="D77" s="569"/>
      <c r="E77" s="570"/>
      <c r="F77" s="570"/>
      <c r="G77" s="570"/>
      <c r="H77" s="197"/>
      <c r="I77" s="197"/>
      <c r="J77" s="197"/>
      <c r="K77" s="197"/>
      <c r="L77" s="701" t="str">
        <f ca="1">CONCATENATE(OFFSET(Sprachen!A496,0,'Allg. Informationen'!$B$4-1,1,1)," 5.",$A$2,".7")</f>
        <v>Für alle Kostenarten jeweils positive Werte eingeben. Die Vorzeichen werden in der Summenformel korrigiert. Negative Werte bedeuten negative Erträge respektive negative Aufwände. Bei abweichenden Angaben zum Geschäftsbericht ist das folgende Anhangsformular  auszufüllen:  5.KW13.7</v>
      </c>
      <c r="M77" s="702"/>
      <c r="N77" s="702"/>
      <c r="O77" s="702"/>
      <c r="P77" s="703"/>
      <c r="Q77" s="812"/>
      <c r="R77" s="812"/>
      <c r="S77" s="812"/>
      <c r="T77" s="812"/>
      <c r="U77" s="812"/>
      <c r="V77" s="541"/>
      <c r="W77" s="297"/>
      <c r="X77" s="541" t="s">
        <v>185</v>
      </c>
      <c r="Y77" s="162"/>
      <c r="AA77" s="466">
        <f>AA74+1</f>
        <v>55</v>
      </c>
    </row>
    <row r="78" spans="1:27" ht="22.5" customHeight="1" x14ac:dyDescent="0.25">
      <c r="A78" s="139" t="str">
        <f t="shared" ca="1" si="10"/>
        <v>KW13 / 56</v>
      </c>
      <c r="B78" s="136" t="str">
        <f ca="1">OFFSET(Sprachen!A430,0,'Allg. Informationen'!$B$4-1,1,1)</f>
        <v>Ordentliche Abschreibungen</v>
      </c>
      <c r="C78" s="100" t="s">
        <v>24</v>
      </c>
      <c r="D78" s="198"/>
      <c r="E78" s="370"/>
      <c r="F78" s="370"/>
      <c r="G78" s="370"/>
      <c r="H78" s="198"/>
      <c r="I78" s="198"/>
      <c r="J78" s="198"/>
      <c r="K78" s="198"/>
      <c r="L78" s="704"/>
      <c r="M78" s="705"/>
      <c r="N78" s="705"/>
      <c r="O78" s="705"/>
      <c r="P78" s="706"/>
      <c r="Q78" s="812"/>
      <c r="R78" s="812"/>
      <c r="S78" s="812"/>
      <c r="T78" s="812"/>
      <c r="U78" s="812"/>
      <c r="V78" s="541"/>
      <c r="W78" s="297"/>
      <c r="X78" s="541" t="s">
        <v>185</v>
      </c>
      <c r="Y78" s="162"/>
      <c r="AA78" s="466">
        <f>AA77+1</f>
        <v>56</v>
      </c>
    </row>
    <row r="79" spans="1:27" ht="22.5" customHeight="1" x14ac:dyDescent="0.25">
      <c r="A79" s="139" t="str">
        <f t="shared" ca="1" si="10"/>
        <v>KW13 / 57</v>
      </c>
      <c r="B79" s="136" t="str">
        <f ca="1">OFFSET(Sprachen!A431,0,'Allg. Informationen'!$B$4-1,1,1)</f>
        <v>Ausserordentliche Abschreibungen</v>
      </c>
      <c r="C79" s="100" t="s">
        <v>24</v>
      </c>
      <c r="D79" s="196"/>
      <c r="E79" s="364"/>
      <c r="F79" s="364"/>
      <c r="G79" s="364"/>
      <c r="H79" s="199"/>
      <c r="I79" s="199"/>
      <c r="J79" s="199"/>
      <c r="K79" s="199"/>
      <c r="L79" s="704"/>
      <c r="M79" s="705"/>
      <c r="N79" s="705"/>
      <c r="O79" s="705"/>
      <c r="P79" s="706"/>
      <c r="Q79" s="812"/>
      <c r="R79" s="812"/>
      <c r="S79" s="812"/>
      <c r="T79" s="812"/>
      <c r="U79" s="812"/>
      <c r="V79" s="541"/>
      <c r="W79" s="297"/>
      <c r="X79" s="541" t="s">
        <v>185</v>
      </c>
      <c r="Y79" s="162"/>
      <c r="AA79" s="466">
        <f t="shared" ref="AA79:AA87" si="11">AA78+1</f>
        <v>57</v>
      </c>
    </row>
    <row r="80" spans="1:27" ht="26.4" x14ac:dyDescent="0.25">
      <c r="A80" s="139" t="str">
        <f t="shared" ca="1" si="10"/>
        <v>KW13 / 58</v>
      </c>
      <c r="B80" s="136" t="str">
        <f ca="1">OFFSET(Sprachen!A432,0,'Allg. Informationen'!$B$4-1,1,1)</f>
        <v>Anlagenrestwert per 30.09.2023 oder 31.12.2023</v>
      </c>
      <c r="C80" s="100" t="s">
        <v>24</v>
      </c>
      <c r="D80" s="196"/>
      <c r="E80" s="370"/>
      <c r="F80" s="370"/>
      <c r="G80" s="370"/>
      <c r="H80" s="166"/>
      <c r="I80" s="167"/>
      <c r="J80" s="571"/>
      <c r="K80" s="572"/>
      <c r="L80" s="853" t="s">
        <v>613</v>
      </c>
      <c r="M80" s="853"/>
      <c r="N80" s="853"/>
      <c r="O80" s="853"/>
      <c r="P80" s="854"/>
      <c r="Q80" s="812"/>
      <c r="R80" s="812"/>
      <c r="S80" s="812"/>
      <c r="T80" s="812"/>
      <c r="U80" s="812"/>
      <c r="V80" s="541"/>
      <c r="W80" s="297"/>
      <c r="X80" s="541" t="s">
        <v>185</v>
      </c>
      <c r="Y80" s="162"/>
      <c r="AA80" s="466">
        <f t="shared" si="11"/>
        <v>58</v>
      </c>
    </row>
    <row r="81" spans="1:27" ht="31.5" customHeight="1" x14ac:dyDescent="0.25">
      <c r="A81" s="139" t="str">
        <f t="shared" ca="1" si="10"/>
        <v>KW13 / 59</v>
      </c>
      <c r="B81" s="136" t="str">
        <f ca="1">OFFSET(Sprachen!A433,0,'Allg. Informationen'!$B$4-1,1,1)</f>
        <v>Restwert anrechenbare immaterielle Anlagen per 30.09.2023 oder 31.12.2023</v>
      </c>
      <c r="C81" s="100" t="s">
        <v>24</v>
      </c>
      <c r="D81" s="196"/>
      <c r="E81" s="370"/>
      <c r="F81" s="370"/>
      <c r="G81" s="370"/>
      <c r="H81" s="168"/>
      <c r="I81" s="169"/>
      <c r="J81" s="573"/>
      <c r="K81" s="574"/>
      <c r="L81" s="884" t="str">
        <f ca="1">OFFSET(Sprachen!A498,0,'Allg. Informationen'!$B$4-1,1,1)</f>
        <v>Restwert von Konzessionen dürfen berücksichtigt werden.</v>
      </c>
      <c r="M81" s="885"/>
      <c r="N81" s="885"/>
      <c r="O81" s="885"/>
      <c r="P81" s="885"/>
      <c r="Q81" s="812"/>
      <c r="R81" s="812"/>
      <c r="S81" s="812"/>
      <c r="T81" s="812"/>
      <c r="U81" s="812"/>
      <c r="V81" s="541"/>
      <c r="W81" s="297"/>
      <c r="X81" s="541" t="s">
        <v>185</v>
      </c>
      <c r="Y81" s="162"/>
      <c r="AA81" s="466">
        <f t="shared" si="11"/>
        <v>59</v>
      </c>
    </row>
    <row r="82" spans="1:27" ht="26.4" x14ac:dyDescent="0.25">
      <c r="A82" s="139" t="str">
        <f t="shared" ca="1" si="10"/>
        <v>KW13 / 60</v>
      </c>
      <c r="B82" s="136" t="str">
        <f ca="1">OFFSET(Sprachen!A434,0,'Allg. Informationen'!$B$4-1,1,1)</f>
        <v>Umlaufvermögen Kraftwerk</v>
      </c>
      <c r="C82" s="100" t="s">
        <v>24</v>
      </c>
      <c r="D82" s="196"/>
      <c r="E82" s="370"/>
      <c r="F82" s="370"/>
      <c r="G82" s="370"/>
      <c r="H82" s="170"/>
      <c r="I82" s="171"/>
      <c r="J82" s="575"/>
      <c r="K82" s="576"/>
      <c r="L82" s="855"/>
      <c r="M82" s="855"/>
      <c r="N82" s="855"/>
      <c r="O82" s="855"/>
      <c r="P82" s="856"/>
      <c r="Q82" s="812"/>
      <c r="R82" s="812"/>
      <c r="S82" s="812"/>
      <c r="T82" s="812"/>
      <c r="U82" s="812"/>
      <c r="V82" s="541"/>
      <c r="W82" s="297"/>
      <c r="X82" s="541" t="s">
        <v>185</v>
      </c>
      <c r="Y82" s="162"/>
      <c r="AA82" s="466">
        <f t="shared" si="11"/>
        <v>60</v>
      </c>
    </row>
    <row r="83" spans="1:27" ht="33" customHeight="1" x14ac:dyDescent="0.25">
      <c r="A83" s="139" t="str">
        <f t="shared" ca="1" si="10"/>
        <v>KW13 / 61</v>
      </c>
      <c r="B83" s="136" t="str">
        <f ca="1">OFFSET(Sprachen!A435,0,'Allg. Informationen'!$B$4-1,1,1)</f>
        <v>Kurzfristige Verbindlichkeiten Kraftwerk</v>
      </c>
      <c r="C83" s="100" t="s">
        <v>24</v>
      </c>
      <c r="D83" s="196"/>
      <c r="E83" s="370"/>
      <c r="F83" s="370"/>
      <c r="G83" s="370"/>
      <c r="H83" s="707" t="str">
        <f ca="1">OFFSET(Sprachen!A499,0,'Allg. Informationen'!$B$4-1,1,1)</f>
        <v>Anzugeben sind kurzfristige, nicht verzinsliche Darlehen. Kurzfristige verzinsliche Kapitalien (darunter auch langfrisitge Darlehen mit Fälligkeit unter 1 Jahr) müssen nicht angegeben werden. Siehe Richtlinie Punkt 3.2.2.</v>
      </c>
      <c r="I83" s="708"/>
      <c r="J83" s="708"/>
      <c r="K83" s="708"/>
      <c r="L83" s="708"/>
      <c r="M83" s="708"/>
      <c r="N83" s="708"/>
      <c r="O83" s="708"/>
      <c r="P83" s="709"/>
      <c r="Q83" s="812"/>
      <c r="R83" s="812"/>
      <c r="S83" s="812"/>
      <c r="T83" s="812"/>
      <c r="U83" s="812"/>
      <c r="V83" s="541"/>
      <c r="W83" s="297"/>
      <c r="X83" s="541" t="s">
        <v>185</v>
      </c>
      <c r="Y83" s="162"/>
      <c r="AA83" s="466">
        <f t="shared" si="11"/>
        <v>61</v>
      </c>
    </row>
    <row r="84" spans="1:27" ht="32.25" customHeight="1" x14ac:dyDescent="0.25">
      <c r="A84" s="139" t="str">
        <f t="shared" ca="1" si="10"/>
        <v>KW13 / 62</v>
      </c>
      <c r="B84" s="136" t="str">
        <f ca="1">OFFSET(Sprachen!A436,0,'Allg. Informationen'!$B$4-1,1,1)</f>
        <v>Nettoumlaufvermögen Kraftwerk</v>
      </c>
      <c r="C84" s="100" t="s">
        <v>24</v>
      </c>
      <c r="D84" s="642">
        <f>D82-D83</f>
        <v>0</v>
      </c>
      <c r="E84" s="360"/>
      <c r="F84" s="360"/>
      <c r="G84" s="360"/>
      <c r="H84" s="857" t="str">
        <f ca="1">OFFSET(Sprachen!A500,0,'Allg. Informationen'!$B$4-1,1,1)</f>
        <v>Gemäss der Richtlinie Punkt 3.2.2. ist das Nettoumlaufvermögen (Umlaufvermögen minus kurzfristiges, nicht verzinsliches Fremdkapital) für den Betrieb notwendig und kann im Gesuch berücksichtigt werden.</v>
      </c>
      <c r="I84" s="857"/>
      <c r="J84" s="857"/>
      <c r="K84" s="857"/>
      <c r="L84" s="857"/>
      <c r="M84" s="857"/>
      <c r="N84" s="857"/>
      <c r="O84" s="857"/>
      <c r="P84" s="857"/>
      <c r="Q84" s="812"/>
      <c r="R84" s="812"/>
      <c r="S84" s="812"/>
      <c r="T84" s="812"/>
      <c r="U84" s="812"/>
      <c r="V84" s="548"/>
      <c r="W84" s="300"/>
      <c r="X84" s="548"/>
      <c r="Y84" s="400"/>
      <c r="AA84" s="466">
        <f t="shared" si="11"/>
        <v>62</v>
      </c>
    </row>
    <row r="85" spans="1:27" x14ac:dyDescent="0.25">
      <c r="A85" s="139" t="str">
        <f t="shared" ca="1" si="10"/>
        <v>KW13 / 63</v>
      </c>
      <c r="B85" s="136" t="str">
        <f ca="1">OFFSET(Sprachen!A437,0,'Allg. Informationen'!$B$4-1,1,1)</f>
        <v>WACC</v>
      </c>
      <c r="C85" s="100" t="s">
        <v>4</v>
      </c>
      <c r="D85" s="172">
        <v>5.11E-2</v>
      </c>
      <c r="E85" s="371"/>
      <c r="F85" s="371"/>
      <c r="G85" s="371"/>
      <c r="H85" s="813"/>
      <c r="I85" s="878"/>
      <c r="J85" s="878"/>
      <c r="K85" s="878"/>
      <c r="L85" s="878"/>
      <c r="M85" s="878"/>
      <c r="N85" s="878"/>
      <c r="O85" s="878"/>
      <c r="P85" s="814"/>
      <c r="Q85" s="812"/>
      <c r="R85" s="812"/>
      <c r="S85" s="812"/>
      <c r="T85" s="812"/>
      <c r="U85" s="812"/>
      <c r="V85" s="548"/>
      <c r="W85" s="300"/>
      <c r="X85" s="548"/>
      <c r="Y85" s="400"/>
      <c r="AA85" s="466">
        <f t="shared" si="11"/>
        <v>63</v>
      </c>
    </row>
    <row r="86" spans="1:27" x14ac:dyDescent="0.25">
      <c r="A86" s="139" t="str">
        <f t="shared" ca="1" si="10"/>
        <v>KW13 / 64</v>
      </c>
      <c r="B86" s="136" t="str">
        <f ca="1">OFFSET(Sprachen!A438,0,'Allg. Informationen'!$B$4-1,1,1)</f>
        <v>Kalkulatorische Kapitalkosten</v>
      </c>
      <c r="C86" s="100" t="s">
        <v>24</v>
      </c>
      <c r="D86" s="642">
        <f>(D80+D81+D84)*D85</f>
        <v>0</v>
      </c>
      <c r="E86" s="360"/>
      <c r="F86" s="360"/>
      <c r="G86" s="360"/>
      <c r="H86" s="813"/>
      <c r="I86" s="878"/>
      <c r="J86" s="878"/>
      <c r="K86" s="878"/>
      <c r="L86" s="878"/>
      <c r="M86" s="878"/>
      <c r="N86" s="878"/>
      <c r="O86" s="878"/>
      <c r="P86" s="814"/>
      <c r="Q86" s="812"/>
      <c r="R86" s="812"/>
      <c r="S86" s="812"/>
      <c r="T86" s="812"/>
      <c r="U86" s="812"/>
      <c r="V86" s="548"/>
      <c r="W86" s="300"/>
      <c r="X86" s="548"/>
      <c r="Y86" s="400"/>
      <c r="AA86" s="466">
        <f t="shared" si="11"/>
        <v>64</v>
      </c>
    </row>
    <row r="87" spans="1:27" x14ac:dyDescent="0.25">
      <c r="A87" s="139" t="str">
        <f t="shared" ca="1" si="10"/>
        <v>KW13 / 65</v>
      </c>
      <c r="B87" s="136" t="str">
        <f ca="1">OFFSET(Sprachen!A439,0,'Allg. Informationen'!$B$4-1,1,1)</f>
        <v>Anrechenbare Kapitalkosten total</v>
      </c>
      <c r="C87" s="100" t="s">
        <v>24</v>
      </c>
      <c r="D87" s="642">
        <f>D86+D78</f>
        <v>0</v>
      </c>
      <c r="E87" s="360"/>
      <c r="F87" s="360"/>
      <c r="G87" s="360"/>
      <c r="H87" s="813"/>
      <c r="I87" s="878"/>
      <c r="J87" s="878"/>
      <c r="K87" s="878"/>
      <c r="L87" s="878"/>
      <c r="M87" s="878"/>
      <c r="N87" s="878"/>
      <c r="O87" s="878"/>
      <c r="P87" s="814"/>
      <c r="Q87" s="812"/>
      <c r="R87" s="812"/>
      <c r="S87" s="812"/>
      <c r="T87" s="812"/>
      <c r="U87" s="812"/>
      <c r="V87" s="541"/>
      <c r="W87" s="297"/>
      <c r="X87" s="541" t="s">
        <v>185</v>
      </c>
      <c r="Y87" s="551" t="s">
        <v>442</v>
      </c>
      <c r="AA87" s="466">
        <f t="shared" si="11"/>
        <v>65</v>
      </c>
    </row>
    <row r="88" spans="1:27" ht="15.6" x14ac:dyDescent="0.3">
      <c r="A88" s="146"/>
      <c r="B88" s="147"/>
      <c r="C88" s="147"/>
      <c r="D88" s="147"/>
      <c r="E88" s="147"/>
      <c r="F88" s="147"/>
      <c r="G88" s="147"/>
      <c r="H88" s="147"/>
      <c r="I88" s="147"/>
      <c r="J88" s="147"/>
      <c r="K88" s="147"/>
      <c r="L88" s="147"/>
      <c r="M88" s="147"/>
      <c r="N88" s="147"/>
      <c r="O88" s="147"/>
      <c r="P88" s="147"/>
      <c r="Q88" s="147"/>
      <c r="R88" s="147"/>
      <c r="S88" s="147"/>
      <c r="T88" s="147"/>
      <c r="U88" s="147"/>
      <c r="V88" s="147"/>
      <c r="W88" s="561"/>
      <c r="X88" s="147"/>
      <c r="Y88" s="147"/>
    </row>
    <row r="89" spans="1:27" ht="26.4" x14ac:dyDescent="0.25">
      <c r="A89" s="139"/>
      <c r="B89" s="148" t="str">
        <f ca="1">OFFSET(Sprachen!A440,0,'Allg. Informationen'!$B$4-1,1,1)</f>
        <v>B3. Abgaben und Steuern</v>
      </c>
      <c r="C89" s="100"/>
      <c r="D89" s="577"/>
      <c r="E89" s="372"/>
      <c r="F89" s="372"/>
      <c r="G89" s="372"/>
      <c r="H89" s="836" t="str">
        <f ca="1">L76</f>
        <v>Anmerkungen BFE</v>
      </c>
      <c r="I89" s="836"/>
      <c r="J89" s="836"/>
      <c r="K89" s="836"/>
      <c r="L89" s="836"/>
      <c r="M89" s="870" t="str">
        <f ca="1">Q76</f>
        <v>Bemerkungen Gesuchsteller</v>
      </c>
      <c r="N89" s="870"/>
      <c r="O89" s="870"/>
      <c r="P89" s="870"/>
      <c r="Q89" s="870"/>
      <c r="R89" s="870"/>
      <c r="S89" s="870"/>
      <c r="T89" s="870"/>
      <c r="U89" s="870"/>
      <c r="V89" s="450" t="str">
        <f ca="1">V76</f>
        <v>Prüfung auf Plausibilität</v>
      </c>
      <c r="W89" s="450" t="str">
        <f t="shared" ref="W89:Y89" ca="1" si="12">W76</f>
        <v>Bemerkungen Plausibilität</v>
      </c>
      <c r="X89" s="450" t="str">
        <f t="shared" ca="1" si="12"/>
        <v>Materielle Prüfung</v>
      </c>
      <c r="Y89" s="450" t="str">
        <f t="shared" ca="1" si="12"/>
        <v>Bemerkungen Materielle Prüfung</v>
      </c>
    </row>
    <row r="90" spans="1:27" ht="26.4" x14ac:dyDescent="0.25">
      <c r="A90" s="139" t="str">
        <f t="shared" ref="A90:A102" ca="1" si="13">CONCATENATE($A$2," / ",AA90)</f>
        <v>KW13 / 66</v>
      </c>
      <c r="B90" s="136" t="str">
        <f ca="1">OFFSET(Sprachen!A441,0,'Allg. Informationen'!$B$4-1,1,1)</f>
        <v>Entgangener Erlös für Gratis- und Vorzugsenergie</v>
      </c>
      <c r="C90" s="100" t="s">
        <v>24</v>
      </c>
      <c r="D90" s="196"/>
      <c r="E90" s="578"/>
      <c r="F90" s="578"/>
      <c r="G90" s="578"/>
      <c r="H90" s="869"/>
      <c r="I90" s="869"/>
      <c r="J90" s="869"/>
      <c r="K90" s="869"/>
      <c r="L90" s="869"/>
      <c r="M90" s="730"/>
      <c r="N90" s="730"/>
      <c r="O90" s="730"/>
      <c r="P90" s="730"/>
      <c r="Q90" s="730"/>
      <c r="R90" s="730"/>
      <c r="S90" s="730"/>
      <c r="T90" s="730"/>
      <c r="U90" s="730"/>
      <c r="V90" s="541"/>
      <c r="W90" s="297"/>
      <c r="X90" s="541" t="s">
        <v>185</v>
      </c>
      <c r="Y90" s="152"/>
      <c r="AA90" s="466">
        <f>AA87+1</f>
        <v>66</v>
      </c>
    </row>
    <row r="91" spans="1:27" ht="26.4" x14ac:dyDescent="0.25">
      <c r="A91" s="139" t="str">
        <f t="shared" ca="1" si="13"/>
        <v>KW13 / 67</v>
      </c>
      <c r="B91" s="136" t="str">
        <f ca="1">OFFSET(Sprachen!A442,0,'Allg. Informationen'!$B$4-1,1,1)</f>
        <v>Aufwand für Konzessionsleistungen</v>
      </c>
      <c r="C91" s="100" t="s">
        <v>24</v>
      </c>
      <c r="D91" s="196"/>
      <c r="E91" s="578"/>
      <c r="F91" s="578"/>
      <c r="G91" s="578"/>
      <c r="H91" s="869" t="str">
        <f ca="1">OFFSET(Sprachen!A501,0,'Allg. Informationen'!$B$4-1,1,1)</f>
        <v>Wird angerechnet.</v>
      </c>
      <c r="I91" s="869"/>
      <c r="J91" s="869"/>
      <c r="K91" s="869"/>
      <c r="L91" s="869"/>
      <c r="M91" s="730"/>
      <c r="N91" s="730"/>
      <c r="O91" s="730"/>
      <c r="P91" s="730"/>
      <c r="Q91" s="730"/>
      <c r="R91" s="730"/>
      <c r="S91" s="730"/>
      <c r="T91" s="730"/>
      <c r="U91" s="730"/>
      <c r="V91" s="541"/>
      <c r="W91" s="297"/>
      <c r="X91" s="541" t="s">
        <v>185</v>
      </c>
      <c r="Y91" s="152"/>
      <c r="AA91" s="466">
        <f t="shared" ref="AA91:AA99" si="14">AA90+1</f>
        <v>67</v>
      </c>
    </row>
    <row r="92" spans="1:27" ht="26.4" x14ac:dyDescent="0.25">
      <c r="A92" s="139" t="str">
        <f t="shared" ca="1" si="13"/>
        <v>KW13 / 68</v>
      </c>
      <c r="B92" s="136" t="str">
        <f ca="1">OFFSET(Sprachen!A443,0,'Allg. Informationen'!$B$4-1,1,1)</f>
        <v>Gewinnsteuer auf Stufe Partnerwerk</v>
      </c>
      <c r="C92" s="100" t="s">
        <v>24</v>
      </c>
      <c r="D92" s="196"/>
      <c r="E92" s="370"/>
      <c r="F92" s="370"/>
      <c r="G92" s="370"/>
      <c r="H92" s="869" t="str">
        <f ca="1">OFFSET(Sprachen!A502,0,'Allg. Informationen'!$B$4-1,1,1)</f>
        <v>Wird nicht angerechnet. Der Vollständigkeit halber aufgeführt.</v>
      </c>
      <c r="I92" s="869"/>
      <c r="J92" s="869"/>
      <c r="K92" s="869"/>
      <c r="L92" s="869"/>
      <c r="M92" s="730"/>
      <c r="N92" s="730"/>
      <c r="O92" s="730"/>
      <c r="P92" s="730"/>
      <c r="Q92" s="730"/>
      <c r="R92" s="730"/>
      <c r="S92" s="730"/>
      <c r="T92" s="730"/>
      <c r="U92" s="730"/>
      <c r="V92" s="541"/>
      <c r="W92" s="297"/>
      <c r="X92" s="541" t="s">
        <v>185</v>
      </c>
      <c r="Y92" s="152"/>
      <c r="AA92" s="466">
        <f t="shared" si="14"/>
        <v>68</v>
      </c>
    </row>
    <row r="93" spans="1:27" ht="49.5" customHeight="1" x14ac:dyDescent="0.25">
      <c r="A93" s="139" t="str">
        <f t="shared" ca="1" si="13"/>
        <v>KW13 / 69</v>
      </c>
      <c r="B93" s="136" t="str">
        <f ca="1">OFFSET(Sprachen!A444,0,'Allg. Informationen'!$B$4-1,1,1)</f>
        <v>anrechenbare Gewinnsteuer gemäss Art. 90 EnFV</v>
      </c>
      <c r="C93" s="100" t="s">
        <v>24</v>
      </c>
      <c r="D93" s="196"/>
      <c r="E93" s="578"/>
      <c r="F93" s="578"/>
      <c r="G93" s="578"/>
      <c r="H93" s="857" t="str">
        <f ca="1">OFFSET(Sprachen!A503,0,'Allg. Informationen'!$B$4-1,1,1)</f>
        <v>Falls Gewinnsteuer angerechnet werden soll, Begründung in Anhang darlegen, wieso trotz Differenz von Gestehungskosten und Marktpreisen ein effektiver Gewinn vorliegt.</v>
      </c>
      <c r="I93" s="857"/>
      <c r="J93" s="857"/>
      <c r="K93" s="857"/>
      <c r="L93" s="857"/>
      <c r="M93" s="730"/>
      <c r="N93" s="730"/>
      <c r="O93" s="730"/>
      <c r="P93" s="730"/>
      <c r="Q93" s="730"/>
      <c r="R93" s="730"/>
      <c r="S93" s="730"/>
      <c r="T93" s="730"/>
      <c r="U93" s="730"/>
      <c r="V93" s="541"/>
      <c r="W93" s="297"/>
      <c r="X93" s="541" t="s">
        <v>185</v>
      </c>
      <c r="Y93" s="152"/>
      <c r="AA93" s="466">
        <f t="shared" si="14"/>
        <v>69</v>
      </c>
    </row>
    <row r="94" spans="1:27" x14ac:dyDescent="0.25">
      <c r="A94" s="139" t="str">
        <f t="shared" ca="1" si="13"/>
        <v>KW13 / 70</v>
      </c>
      <c r="B94" s="136" t="str">
        <f ca="1">OFFSET(Sprachen!A445,0,'Allg. Informationen'!$B$4-1,1,1)</f>
        <v>Kapitalsteuern</v>
      </c>
      <c r="C94" s="100" t="s">
        <v>24</v>
      </c>
      <c r="D94" s="198"/>
      <c r="E94" s="370"/>
      <c r="F94" s="370"/>
      <c r="G94" s="370"/>
      <c r="H94" s="869"/>
      <c r="I94" s="869"/>
      <c r="J94" s="869"/>
      <c r="K94" s="869"/>
      <c r="L94" s="869"/>
      <c r="M94" s="730"/>
      <c r="N94" s="730"/>
      <c r="O94" s="730"/>
      <c r="P94" s="730"/>
      <c r="Q94" s="730"/>
      <c r="R94" s="730"/>
      <c r="S94" s="730"/>
      <c r="T94" s="730"/>
      <c r="U94" s="730"/>
      <c r="V94" s="541"/>
      <c r="W94" s="297"/>
      <c r="X94" s="541" t="s">
        <v>185</v>
      </c>
      <c r="Y94" s="152"/>
      <c r="AA94" s="466">
        <f t="shared" si="14"/>
        <v>70</v>
      </c>
    </row>
    <row r="95" spans="1:27" x14ac:dyDescent="0.25">
      <c r="A95" s="139" t="str">
        <f t="shared" ca="1" si="13"/>
        <v>KW13 / 71</v>
      </c>
      <c r="B95" s="136" t="str">
        <f ca="1">OFFSET(Sprachen!A446,0,'Allg. Informationen'!$B$4-1,1,1)</f>
        <v>weitere anrechenbare Steuern</v>
      </c>
      <c r="C95" s="100" t="s">
        <v>24</v>
      </c>
      <c r="D95" s="196"/>
      <c r="E95" s="578"/>
      <c r="F95" s="578"/>
      <c r="G95" s="578"/>
      <c r="H95" s="874" t="str">
        <f ca="1">OFFSET(Sprachen!A504,0,'Allg. Informationen'!$B$4-1,1,1)</f>
        <v>Liegenschaftssteuer. Sonstige Steuern.</v>
      </c>
      <c r="I95" s="874"/>
      <c r="J95" s="874"/>
      <c r="K95" s="874"/>
      <c r="L95" s="874"/>
      <c r="M95" s="730"/>
      <c r="N95" s="730"/>
      <c r="O95" s="730"/>
      <c r="P95" s="730"/>
      <c r="Q95" s="730"/>
      <c r="R95" s="730"/>
      <c r="S95" s="730"/>
      <c r="T95" s="730"/>
      <c r="U95" s="730"/>
      <c r="V95" s="541"/>
      <c r="W95" s="297"/>
      <c r="X95" s="541" t="s">
        <v>185</v>
      </c>
      <c r="Y95" s="152"/>
      <c r="AA95" s="466">
        <f t="shared" si="14"/>
        <v>71</v>
      </c>
    </row>
    <row r="96" spans="1:27" ht="26.4" x14ac:dyDescent="0.25">
      <c r="A96" s="139" t="str">
        <f t="shared" ca="1" si="13"/>
        <v>KW13 / 72</v>
      </c>
      <c r="B96" s="136" t="str">
        <f ca="1">OFFSET(Sprachen!A447,0,'Allg. Informationen'!$B$4-1,1,1)</f>
        <v>Wasserzinsen (inkl. Wasserwerksteuern und andere äquivalente Abgaben)</v>
      </c>
      <c r="C96" s="100" t="s">
        <v>24</v>
      </c>
      <c r="D96" s="196"/>
      <c r="E96" s="370"/>
      <c r="F96" s="370"/>
      <c r="G96" s="370"/>
      <c r="H96" s="869"/>
      <c r="I96" s="869"/>
      <c r="J96" s="869"/>
      <c r="K96" s="869"/>
      <c r="L96" s="869"/>
      <c r="M96" s="730"/>
      <c r="N96" s="730"/>
      <c r="O96" s="730"/>
      <c r="P96" s="730"/>
      <c r="Q96" s="730"/>
      <c r="R96" s="730"/>
      <c r="S96" s="730"/>
      <c r="T96" s="730"/>
      <c r="U96" s="730"/>
      <c r="V96" s="541"/>
      <c r="W96" s="297"/>
      <c r="X96" s="541" t="s">
        <v>185</v>
      </c>
      <c r="Y96" s="152"/>
      <c r="AA96" s="466">
        <f t="shared" si="14"/>
        <v>72</v>
      </c>
    </row>
    <row r="97" spans="1:27" x14ac:dyDescent="0.25">
      <c r="A97" s="139" t="str">
        <f t="shared" ca="1" si="13"/>
        <v>KW13 / 73</v>
      </c>
      <c r="B97" s="136" t="str">
        <f ca="1">OFFSET(Sprachen!A448,0,'Allg. Informationen'!$B$4-1,1,1)</f>
        <v>Abgaben und Steuern Total</v>
      </c>
      <c r="C97" s="100" t="s">
        <v>24</v>
      </c>
      <c r="D97" s="641">
        <f>D90+D91+D93+D94+D95+D96</f>
        <v>0</v>
      </c>
      <c r="E97" s="373"/>
      <c r="F97" s="373"/>
      <c r="G97" s="373"/>
      <c r="H97" s="906"/>
      <c r="I97" s="906"/>
      <c r="J97" s="906"/>
      <c r="K97" s="906"/>
      <c r="L97" s="906"/>
      <c r="M97" s="730"/>
      <c r="N97" s="730"/>
      <c r="O97" s="730"/>
      <c r="P97" s="730"/>
      <c r="Q97" s="730"/>
      <c r="R97" s="730"/>
      <c r="S97" s="730"/>
      <c r="T97" s="730"/>
      <c r="U97" s="730"/>
      <c r="V97" s="579"/>
      <c r="W97" s="580"/>
      <c r="X97" s="579"/>
      <c r="Y97" s="579"/>
      <c r="AA97" s="466">
        <f t="shared" si="14"/>
        <v>73</v>
      </c>
    </row>
    <row r="98" spans="1:27" x14ac:dyDescent="0.25">
      <c r="A98" s="139" t="str">
        <f t="shared" ca="1" si="13"/>
        <v>KW13 / 74</v>
      </c>
      <c r="B98" s="136" t="str">
        <f ca="1">OFFSET(Sprachen!A449,0,'Allg. Informationen'!$B$4-1,1,1)</f>
        <v>Jahresgewinn</v>
      </c>
      <c r="C98" s="100" t="s">
        <v>24</v>
      </c>
      <c r="D98" s="196"/>
      <c r="E98" s="581"/>
      <c r="F98" s="581"/>
      <c r="G98" s="581"/>
      <c r="H98" s="874" t="str">
        <f ca="1">OFFSET(Sprachen!A505,0,'Allg. Informationen'!$B$4-1,1,1)</f>
        <v>Wird nicht angerechnet. Der Vollständigkeit halber aufgeführt.</v>
      </c>
      <c r="I98" s="874"/>
      <c r="J98" s="874"/>
      <c r="K98" s="874"/>
      <c r="L98" s="874"/>
      <c r="M98" s="730"/>
      <c r="N98" s="730"/>
      <c r="O98" s="730"/>
      <c r="P98" s="730"/>
      <c r="Q98" s="730"/>
      <c r="R98" s="730"/>
      <c r="S98" s="730"/>
      <c r="T98" s="730"/>
      <c r="U98" s="730"/>
      <c r="V98" s="541"/>
      <c r="W98" s="297"/>
      <c r="X98" s="541" t="s">
        <v>185</v>
      </c>
      <c r="Y98" s="152"/>
      <c r="AA98" s="466">
        <f t="shared" si="14"/>
        <v>74</v>
      </c>
    </row>
    <row r="99" spans="1:27" x14ac:dyDescent="0.25">
      <c r="A99" s="139" t="str">
        <f t="shared" ca="1" si="13"/>
        <v>KW13 / 75</v>
      </c>
      <c r="B99" s="136" t="str">
        <f ca="1">OFFSET(Sprachen!A450,0,'Allg. Informationen'!$B$4-1,1,1)</f>
        <v>Anrechenbare Gestehungskosten total</v>
      </c>
      <c r="C99" s="100" t="s">
        <v>24</v>
      </c>
      <c r="D99" s="639">
        <f ca="1">D74+D87+D97</f>
        <v>0</v>
      </c>
      <c r="E99" s="374"/>
      <c r="F99" s="374"/>
      <c r="G99" s="374"/>
      <c r="H99" s="869"/>
      <c r="I99" s="869"/>
      <c r="J99" s="869"/>
      <c r="K99" s="869"/>
      <c r="L99" s="869"/>
      <c r="M99" s="730"/>
      <c r="N99" s="730"/>
      <c r="O99" s="730"/>
      <c r="P99" s="730"/>
      <c r="Q99" s="730"/>
      <c r="R99" s="730"/>
      <c r="S99" s="730"/>
      <c r="T99" s="730"/>
      <c r="U99" s="730"/>
      <c r="V99" s="579"/>
      <c r="W99" s="580"/>
      <c r="X99" s="579"/>
      <c r="Y99" s="579"/>
      <c r="AA99" s="466">
        <f t="shared" si="14"/>
        <v>75</v>
      </c>
    </row>
    <row r="100" spans="1:27" x14ac:dyDescent="0.25">
      <c r="A100" s="139" t="str">
        <f t="shared" ca="1" si="13"/>
        <v>KW13 / 76</v>
      </c>
      <c r="B100" s="136" t="str">
        <f ca="1">OFFSET(Sprachen!A451,0,'Allg. Informationen'!$B$4-1,1,1)</f>
        <v>Spezifische Gestehungskosten total</v>
      </c>
      <c r="C100" s="156" t="s">
        <v>39</v>
      </c>
      <c r="D100" s="640">
        <f ca="1">IFERROR(D99*100/(D36*1000000),0)</f>
        <v>0</v>
      </c>
      <c r="E100" s="375"/>
      <c r="F100" s="375"/>
      <c r="G100" s="375"/>
      <c r="H100" s="869"/>
      <c r="I100" s="869"/>
      <c r="J100" s="869"/>
      <c r="K100" s="869"/>
      <c r="L100" s="869"/>
      <c r="M100" s="730"/>
      <c r="N100" s="730"/>
      <c r="O100" s="730"/>
      <c r="P100" s="730"/>
      <c r="Q100" s="730"/>
      <c r="R100" s="730"/>
      <c r="S100" s="730"/>
      <c r="T100" s="730"/>
      <c r="U100" s="730"/>
      <c r="V100" s="541"/>
      <c r="W100" s="297"/>
      <c r="X100" s="541" t="s">
        <v>185</v>
      </c>
      <c r="Y100" s="551" t="s">
        <v>442</v>
      </c>
      <c r="AA100" s="466">
        <f>AA99+1</f>
        <v>76</v>
      </c>
    </row>
    <row r="101" spans="1:27" ht="15.75" hidden="1" customHeight="1" x14ac:dyDescent="0.25">
      <c r="A101" s="139" t="str">
        <f t="shared" ca="1" si="13"/>
        <v>KW13 / 76-G</v>
      </c>
      <c r="B101" s="136" t="str">
        <f ca="1">OFFSET(Sprachen!A452,0,'Allg. Informationen'!$B$4-1,1,1)</f>
        <v>Spezifische Gestehungskosten total</v>
      </c>
      <c r="C101" s="156" t="s">
        <v>39</v>
      </c>
      <c r="D101" s="435"/>
      <c r="E101" s="434"/>
      <c r="F101" s="434"/>
      <c r="G101" s="434"/>
      <c r="H101" s="869"/>
      <c r="I101" s="869"/>
      <c r="J101" s="869"/>
      <c r="K101" s="869"/>
      <c r="L101" s="869"/>
      <c r="M101" s="730"/>
      <c r="N101" s="730"/>
      <c r="O101" s="730"/>
      <c r="P101" s="730"/>
      <c r="Q101" s="730"/>
      <c r="R101" s="730"/>
      <c r="S101" s="730"/>
      <c r="T101" s="730"/>
      <c r="U101" s="730"/>
      <c r="V101" s="541"/>
      <c r="W101" s="582"/>
      <c r="X101" s="541"/>
      <c r="Y101" s="551"/>
      <c r="AA101" s="424" t="s">
        <v>545</v>
      </c>
    </row>
    <row r="102" spans="1:27" x14ac:dyDescent="0.25">
      <c r="A102" s="139" t="str">
        <f t="shared" ca="1" si="13"/>
        <v>KW13 / 77</v>
      </c>
      <c r="B102" s="136" t="str">
        <f ca="1">OFFSET(Sprachen!A453,0,'Allg. Informationen'!$B$4-1,1,1)</f>
        <v>Gestehungskosten Anteil Gesuchsteller</v>
      </c>
      <c r="C102" s="156" t="s">
        <v>24</v>
      </c>
      <c r="D102" s="174">
        <f ca="1">D99*D40</f>
        <v>0</v>
      </c>
      <c r="E102" s="376"/>
      <c r="F102" s="376"/>
      <c r="G102" s="376"/>
      <c r="H102" s="869"/>
      <c r="I102" s="869"/>
      <c r="J102" s="869"/>
      <c r="K102" s="869"/>
      <c r="L102" s="869"/>
      <c r="M102" s="730"/>
      <c r="N102" s="730"/>
      <c r="O102" s="730"/>
      <c r="P102" s="730"/>
      <c r="Q102" s="730"/>
      <c r="R102" s="730"/>
      <c r="S102" s="730"/>
      <c r="T102" s="730"/>
      <c r="U102" s="730"/>
      <c r="V102" s="548"/>
      <c r="W102" s="300"/>
      <c r="X102" s="548"/>
      <c r="Y102" s="548"/>
      <c r="AA102" s="466">
        <f>AA100+1</f>
        <v>77</v>
      </c>
    </row>
    <row r="103" spans="1:27" x14ac:dyDescent="0.25">
      <c r="A103" s="679"/>
      <c r="B103" s="583"/>
      <c r="C103" s="433"/>
      <c r="D103" s="466"/>
      <c r="E103" s="466"/>
      <c r="F103" s="466"/>
      <c r="G103" s="466"/>
      <c r="H103" s="466"/>
      <c r="I103" s="466"/>
    </row>
    <row r="104" spans="1:27" ht="15.6" x14ac:dyDescent="0.3">
      <c r="A104" s="181"/>
      <c r="B104" s="182"/>
      <c r="C104" s="182"/>
      <c r="D104" s="183"/>
      <c r="E104" s="175"/>
      <c r="F104" s="175"/>
      <c r="G104" s="175"/>
      <c r="H104" s="584"/>
      <c r="I104" s="584"/>
      <c r="J104" s="584"/>
      <c r="K104" s="584"/>
      <c r="L104" s="584"/>
      <c r="M104" s="584"/>
      <c r="N104" s="584"/>
      <c r="O104" s="584"/>
      <c r="P104" s="584"/>
      <c r="Q104" s="584"/>
      <c r="R104" s="584"/>
    </row>
    <row r="105" spans="1:27" ht="17.399999999999999" x14ac:dyDescent="0.25">
      <c r="A105" s="176" t="str">
        <f ca="1">OFFSET(Sprachen!A454,0,'Allg. Informationen'!$B$4-1,1,1)</f>
        <v>C. Angaben zu Erlösen</v>
      </c>
      <c r="B105" s="176"/>
      <c r="C105" s="100"/>
      <c r="D105" s="100"/>
      <c r="E105" s="356"/>
      <c r="F105" s="356"/>
      <c r="G105" s="356"/>
      <c r="H105" s="177"/>
      <c r="I105" s="177"/>
      <c r="J105" s="585"/>
      <c r="K105" s="584"/>
      <c r="L105" s="584"/>
      <c r="M105" s="586"/>
      <c r="N105" s="584"/>
      <c r="O105" s="584"/>
      <c r="P105" s="584"/>
      <c r="Q105" s="584"/>
      <c r="R105" s="584"/>
    </row>
    <row r="106" spans="1:27" x14ac:dyDescent="0.25">
      <c r="A106" s="139" t="str">
        <f ca="1">CONCATENATE($A$2," / ",AA106)</f>
        <v>KW13 / 78</v>
      </c>
      <c r="B106" s="100" t="str">
        <f ca="1">OFFSET(Sprachen!A467,0,'Allg. Informationen'!$B$4-1,1,1)</f>
        <v>Referenzmarkterlös  [CHF]</v>
      </c>
      <c r="C106" s="100" t="s">
        <v>24</v>
      </c>
      <c r="D106" s="389">
        <f ca="1">D124</f>
        <v>0</v>
      </c>
      <c r="E106" s="381"/>
      <c r="F106" s="381"/>
      <c r="G106" s="381"/>
      <c r="H106" s="13"/>
      <c r="M106" s="587"/>
      <c r="AA106" s="466">
        <f>AA102+1</f>
        <v>78</v>
      </c>
    </row>
    <row r="107" spans="1:27" x14ac:dyDescent="0.25">
      <c r="A107" s="139" t="str">
        <f ca="1">CONCATENATE($A$2," / ",AA107)</f>
        <v>KW13 / 79</v>
      </c>
      <c r="B107" s="100" t="str">
        <f ca="1">OFFSET(Sprachen!A456,0,'Allg. Informationen'!$B$4-1,1,1)</f>
        <v>Spezifischer Referenzmarkterlös</v>
      </c>
      <c r="C107" s="100" t="s">
        <v>39</v>
      </c>
      <c r="D107" s="390">
        <f ca="1">IFERROR(D124*100/(D36*10^6),0)</f>
        <v>0</v>
      </c>
      <c r="E107" s="382"/>
      <c r="F107" s="382"/>
      <c r="G107" s="382"/>
      <c r="AA107" s="466">
        <f>AA106+1</f>
        <v>79</v>
      </c>
    </row>
    <row r="108" spans="1:27" hidden="1" x14ac:dyDescent="0.25">
      <c r="A108" s="139" t="str">
        <f ca="1">CONCATENATE($A$2," / ",AA108)</f>
        <v>KW13 / 79-G</v>
      </c>
      <c r="B108" s="100" t="str">
        <f ca="1">OFFSET(Sprachen!A457,0,'Allg. Informationen'!$B$4-1,1,1)</f>
        <v>Spezifischer Referenzmarkterlös</v>
      </c>
      <c r="C108" s="100" t="s">
        <v>39</v>
      </c>
      <c r="D108" s="425"/>
      <c r="E108" s="382"/>
      <c r="F108" s="382"/>
      <c r="G108" s="382"/>
      <c r="AA108" s="424" t="s">
        <v>539</v>
      </c>
    </row>
    <row r="109" spans="1:27" x14ac:dyDescent="0.25">
      <c r="A109" s="139" t="str">
        <f ca="1">CONCATENATE($A$2," / ",AA109)</f>
        <v>KW13 / 80</v>
      </c>
      <c r="B109" s="100" t="str">
        <f ca="1">OFFSET(Sprachen!A458,0,'Allg. Informationen'!$B$4-1,1,1)</f>
        <v>Erlös Anteil Gesuchsteller</v>
      </c>
      <c r="C109" s="156" t="s">
        <v>24</v>
      </c>
      <c r="D109" s="389">
        <f ca="1">D106*D40</f>
        <v>0</v>
      </c>
      <c r="E109" s="382"/>
      <c r="F109" s="382"/>
      <c r="G109" s="382"/>
      <c r="AA109" s="466">
        <v>80</v>
      </c>
    </row>
    <row r="110" spans="1:27" ht="15.6" x14ac:dyDescent="0.3">
      <c r="A110" s="181"/>
      <c r="B110" s="182"/>
      <c r="C110" s="182"/>
      <c r="D110" s="183"/>
      <c r="E110" s="178"/>
      <c r="F110" s="178"/>
      <c r="G110" s="178"/>
      <c r="H110" s="179"/>
      <c r="I110" s="131"/>
      <c r="J110" s="131"/>
      <c r="K110" s="131"/>
      <c r="L110" s="131"/>
      <c r="M110" s="131"/>
      <c r="N110" s="131"/>
      <c r="O110" s="131"/>
      <c r="P110" s="131"/>
      <c r="Q110" s="131"/>
    </row>
    <row r="111" spans="1:27" ht="17.399999999999999" x14ac:dyDescent="0.25">
      <c r="A111" s="665" t="str">
        <f ca="1">OFFSET(Sprachen!A459,0,'Allg. Informationen'!$B$4-1,1,1)</f>
        <v>D. Angaben zu den ungedeckten Gestehungskosten</v>
      </c>
      <c r="C111" s="159"/>
      <c r="D111" s="666"/>
      <c r="E111" s="356"/>
      <c r="F111" s="356"/>
      <c r="G111" s="356"/>
    </row>
    <row r="112" spans="1:27" x14ac:dyDescent="0.25">
      <c r="A112" s="139" t="str">
        <f ca="1">CONCATENATE($A$2," / ",AA112)</f>
        <v>KW13 / 81</v>
      </c>
      <c r="B112" s="100" t="str">
        <f ca="1">OFFSET(Sprachen!A460,0,'Allg. Informationen'!$B$4-1,1,1)</f>
        <v>ungedeckte Gestehungskosten</v>
      </c>
      <c r="C112" s="100" t="s">
        <v>24</v>
      </c>
      <c r="D112" s="174">
        <f ca="1">D99-D106</f>
        <v>0</v>
      </c>
      <c r="E112" s="383"/>
      <c r="F112" s="383"/>
      <c r="G112" s="383"/>
      <c r="AA112" s="466">
        <f>AA109+1</f>
        <v>81</v>
      </c>
    </row>
    <row r="113" spans="1:27" x14ac:dyDescent="0.25">
      <c r="A113" s="139" t="str">
        <f ca="1">CONCATENATE($A$2," / ",AA113)</f>
        <v>KW13 / 82</v>
      </c>
      <c r="B113" s="100" t="str">
        <f ca="1">OFFSET(Sprachen!A461,0,'Allg. Informationen'!$B$4-1,1,1)</f>
        <v>Spezifische ungedeckte Gestehungskosten</v>
      </c>
      <c r="C113" s="100" t="s">
        <v>39</v>
      </c>
      <c r="D113" s="390">
        <f ca="1">D100-D107</f>
        <v>0</v>
      </c>
      <c r="E113" s="375"/>
      <c r="F113" s="375"/>
      <c r="G113" s="375"/>
      <c r="I113" s="180"/>
      <c r="AA113" s="466">
        <f>AA112+1</f>
        <v>82</v>
      </c>
    </row>
    <row r="114" spans="1:27" x14ac:dyDescent="0.25">
      <c r="A114" s="139" t="str">
        <f ca="1">CONCATENATE($A$2," / ",AA114)</f>
        <v>KW13 / 83</v>
      </c>
      <c r="B114" s="100" t="str">
        <f ca="1">OFFSET(Sprachen!A462,0,'Allg. Informationen'!$B$4-1,1,1)</f>
        <v>Spez. ungedeckte Gestehungskosten gekürzt</v>
      </c>
      <c r="C114" s="100" t="s">
        <v>39</v>
      </c>
      <c r="D114" s="390">
        <f ca="1">MIN(1,D113)</f>
        <v>0</v>
      </c>
      <c r="E114" s="375"/>
      <c r="F114" s="375"/>
      <c r="G114" s="375"/>
      <c r="I114" s="180"/>
      <c r="Q114" s="584"/>
      <c r="AA114" s="466">
        <f>AA113+1</f>
        <v>83</v>
      </c>
    </row>
    <row r="115" spans="1:27" ht="28.5" customHeight="1" x14ac:dyDescent="0.3">
      <c r="A115" s="139" t="str">
        <f ca="1">CONCATENATE($A$2," / ",AA115)</f>
        <v>KW13 / 84</v>
      </c>
      <c r="B115" s="136" t="str">
        <f ca="1">OFFSET(Sprachen!A463,0,'Allg. Informationen'!$B$4-1,1,1)</f>
        <v>ungedeckte Gestehungskosten Anteil Gesuchsteller</v>
      </c>
      <c r="C115" s="100" t="s">
        <v>24</v>
      </c>
      <c r="D115" s="173">
        <f ca="1">D102-D109</f>
        <v>0</v>
      </c>
      <c r="E115" s="374"/>
      <c r="F115" s="374"/>
      <c r="G115" s="374"/>
      <c r="H115" s="131"/>
      <c r="I115" s="131"/>
      <c r="J115" s="131"/>
      <c r="K115" s="131"/>
      <c r="L115" s="131"/>
      <c r="M115" s="131"/>
      <c r="N115" s="131"/>
      <c r="O115" s="131"/>
      <c r="P115" s="131"/>
      <c r="Q115" s="588"/>
      <c r="R115" s="131"/>
      <c r="S115" s="131"/>
      <c r="AA115" s="466">
        <f>AA114+1</f>
        <v>84</v>
      </c>
    </row>
    <row r="116" spans="1:27" ht="15.6" x14ac:dyDescent="0.3">
      <c r="A116" s="181"/>
      <c r="B116" s="182"/>
      <c r="C116" s="182"/>
      <c r="D116" s="182"/>
      <c r="E116" s="178"/>
      <c r="F116" s="178"/>
      <c r="G116" s="178"/>
      <c r="H116" s="182"/>
      <c r="I116" s="182"/>
      <c r="J116" s="182"/>
      <c r="K116" s="182"/>
      <c r="L116" s="182"/>
      <c r="M116" s="182"/>
      <c r="N116" s="182"/>
      <c r="O116" s="182"/>
      <c r="P116" s="182"/>
      <c r="Q116" s="183"/>
      <c r="R116" s="131"/>
      <c r="S116" s="131"/>
    </row>
    <row r="117" spans="1:27" ht="17.399999999999999" x14ac:dyDescent="0.3">
      <c r="A117" s="184" t="str">
        <f ca="1">OFFSET(Sprachen!A464,0,'Allg. Informationen'!$B$4-1,1,1)</f>
        <v>E. Referenzmarkterlös</v>
      </c>
      <c r="C117" s="589"/>
      <c r="D117" s="589"/>
      <c r="E117" s="590"/>
      <c r="F117" s="590"/>
      <c r="G117" s="590"/>
      <c r="H117" s="907" t="str">
        <f ca="1">H89</f>
        <v>Anmerkungen BFE</v>
      </c>
      <c r="I117" s="879"/>
      <c r="J117" s="879"/>
      <c r="K117" s="879"/>
      <c r="L117" s="879"/>
      <c r="M117" s="879" t="str">
        <f ca="1">M89</f>
        <v>Bemerkungen Gesuchsteller</v>
      </c>
      <c r="N117" s="879"/>
      <c r="O117" s="879"/>
      <c r="P117" s="879"/>
      <c r="Q117" s="879"/>
      <c r="R117" s="131"/>
      <c r="S117" s="163"/>
    </row>
    <row r="118" spans="1:27" ht="15.6" x14ac:dyDescent="0.3">
      <c r="A118" s="139" t="str">
        <f t="shared" ref="A118:A124" ca="1" si="15">CONCATENATE($A$2," / ",AA118)</f>
        <v>KW13 / 85</v>
      </c>
      <c r="B118" s="591" t="str">
        <f ca="1">OFFSET(Sprachen!A465,0,'Allg. Informationen'!$B$4-1,1,1)</f>
        <v xml:space="preserve">Strompreise bei EEX herungergeladen am: </v>
      </c>
      <c r="C118" s="185">
        <v>44615</v>
      </c>
      <c r="D118" s="378">
        <v>0.45833333333333331</v>
      </c>
      <c r="E118" s="384"/>
      <c r="F118" s="384"/>
      <c r="G118" s="384"/>
      <c r="H118" s="856"/>
      <c r="I118" s="869"/>
      <c r="J118" s="869"/>
      <c r="K118" s="869"/>
      <c r="L118" s="869"/>
      <c r="M118" s="871"/>
      <c r="N118" s="872"/>
      <c r="O118" s="872"/>
      <c r="P118" s="872"/>
      <c r="Q118" s="873"/>
      <c r="R118" s="131"/>
      <c r="S118" s="131"/>
      <c r="AA118" s="466">
        <f>AA115+1</f>
        <v>85</v>
      </c>
    </row>
    <row r="119" spans="1:27" ht="15.6" x14ac:dyDescent="0.3">
      <c r="A119" s="139" t="str">
        <f t="shared" ca="1" si="15"/>
        <v>KW13 / 86</v>
      </c>
      <c r="B119" s="186" t="str">
        <f ca="1">OFFSET(Sprachen!A466,0,'Allg. Informationen'!$B$4-1,1,1)</f>
        <v>Jahr</v>
      </c>
      <c r="C119" s="904">
        <f ca="1">IFERROR(IF($D$5="Nein/Non/No","-",INDIRECT(CONCATENATE(E_prod_Eingabe!A2,"!")&amp;CONCATENATE(MID("CDEFGHIJKLMNOPQRSTUVWXYZ",HLOOKUP($A$2,E_prod_Eingabe!$C$5:$AS$6,2,FALSE),1),"8"))),"")</f>
        <v>0</v>
      </c>
      <c r="D119" s="905"/>
      <c r="E119" s="385"/>
      <c r="F119" s="385"/>
      <c r="G119" s="385"/>
      <c r="H119" s="856"/>
      <c r="I119" s="869"/>
      <c r="J119" s="869"/>
      <c r="K119" s="869"/>
      <c r="L119" s="869"/>
      <c r="M119" s="871"/>
      <c r="N119" s="872"/>
      <c r="O119" s="872"/>
      <c r="P119" s="872"/>
      <c r="Q119" s="873"/>
      <c r="R119" s="131"/>
      <c r="S119" s="131"/>
      <c r="AA119" s="466">
        <f t="shared" ref="AA119:AA124" si="16">AA118+1</f>
        <v>86</v>
      </c>
    </row>
    <row r="120" spans="1:27" ht="15.6" x14ac:dyDescent="0.3">
      <c r="A120" s="139" t="str">
        <f t="shared" ca="1" si="15"/>
        <v>KW13 / 87</v>
      </c>
      <c r="B120" s="187" t="str">
        <f ca="1">OFFSET(Sprachen!A467,0,'Allg. Informationen'!$B$4-1,1,1)</f>
        <v>Referenzmarkterlös  [CHF]</v>
      </c>
      <c r="C120" s="638" t="s">
        <v>24</v>
      </c>
      <c r="D120" s="379" t="s">
        <v>82</v>
      </c>
      <c r="E120" s="377"/>
      <c r="F120" s="377"/>
      <c r="G120" s="377"/>
      <c r="H120" s="380" t="str">
        <f ca="1">OFFSET(Sprachen!A336,0,'Allg. Informationen'!$B$4-1,1,1)</f>
        <v>Zentrale 1</v>
      </c>
      <c r="I120" s="186" t="str">
        <f ca="1">OFFSET(Sprachen!A337,0,'Allg. Informationen'!$B$4-1,1,1)</f>
        <v>Zentrale 2</v>
      </c>
      <c r="J120" s="592" t="str">
        <f ca="1">OFFSET(Sprachen!A338,0,'Allg. Informationen'!$B$4-1,1,1)</f>
        <v>Zentrale 3</v>
      </c>
      <c r="K120" s="592" t="str">
        <f ca="1">OFFSET(Sprachen!A339,0,'Allg. Informationen'!$B$4-1,1,1)</f>
        <v>Zentrale 4</v>
      </c>
      <c r="L120" s="592" t="str">
        <f ca="1">OFFSET(Sprachen!A340,0,'Allg. Informationen'!$B$4-1,1,1)</f>
        <v>Zentrale 5</v>
      </c>
      <c r="M120" s="592" t="str">
        <f ca="1">OFFSET(Sprachen!A341,0,'Allg. Informationen'!$B$4-1,1,1)</f>
        <v>Zentrale 6</v>
      </c>
      <c r="N120" s="592" t="str">
        <f ca="1">OFFSET(Sprachen!A342,0,'Allg. Informationen'!$B$4-1,1,1)</f>
        <v>Zentrale 7</v>
      </c>
      <c r="O120" s="592" t="str">
        <f ca="1">OFFSET(Sprachen!A343,0,'Allg. Informationen'!$B$4-1,1,1)</f>
        <v>Zentrale 8</v>
      </c>
      <c r="P120" s="592" t="str">
        <f ca="1">OFFSET(Sprachen!A344,0,'Allg. Informationen'!$B$4-1,1,1)</f>
        <v>Zentrale 9</v>
      </c>
      <c r="Q120" s="592" t="str">
        <f ca="1">OFFSET(Sprachen!A345,0,'Allg. Informationen'!$B$4-1,1,1)</f>
        <v>Zentrale 10</v>
      </c>
      <c r="R120" s="131"/>
      <c r="S120" s="131"/>
      <c r="AA120" s="466">
        <f t="shared" si="16"/>
        <v>87</v>
      </c>
    </row>
    <row r="121" spans="1:27" ht="15.6" x14ac:dyDescent="0.3">
      <c r="A121" s="139" t="str">
        <f t="shared" ca="1" si="15"/>
        <v>KW13 / 88</v>
      </c>
      <c r="B121" s="188" t="str">
        <f ca="1">OFFSET(Sprachen!A468,0,'Allg. Informationen'!$B$4-1,1,1)</f>
        <v>alle Zentralen</v>
      </c>
      <c r="C121" s="189"/>
      <c r="D121" s="593">
        <f ca="1">+SUM(H121:Q121)</f>
        <v>0</v>
      </c>
      <c r="E121" s="594"/>
      <c r="F121" s="594"/>
      <c r="G121" s="594"/>
      <c r="H121" s="595">
        <f ca="1">IFERROR(IF($D$5="Nein/Non/No","-",VLOOKUP(H$120,E_prod_Eingabe!$A$33:$AA$42,HLOOKUP($A$2,E_prod_Eingabe!$C$5:$AS$6,2,FALSE)+2,FALSE)),"")</f>
        <v>0</v>
      </c>
      <c r="I121" s="595">
        <f ca="1">IFERROR(IF($D$5="Nein/Non/No","-",VLOOKUP(I$120,E_prod_Eingabe!$A$33:$AA$42,HLOOKUP($A$2,E_prod_Eingabe!$C$5:$AS$6,2,FALSE)+2,FALSE)),"")</f>
        <v>0</v>
      </c>
      <c r="J121" s="595">
        <f ca="1">IFERROR(IF($D$5="Nein/Non/No","-",VLOOKUP(J$120,E_prod_Eingabe!$A$33:$AA$42,HLOOKUP($A$2,E_prod_Eingabe!$C$5:$AS$6,2,FALSE)+2,FALSE)),"")</f>
        <v>0</v>
      </c>
      <c r="K121" s="595">
        <f ca="1">IFERROR(IF($D$5="Nein/Non/No","-",VLOOKUP(K$120,E_prod_Eingabe!$A$33:$AA$42,HLOOKUP($A$2,E_prod_Eingabe!$C$5:$AS$6,2,FALSE)+2,FALSE)),"")</f>
        <v>0</v>
      </c>
      <c r="L121" s="595">
        <f ca="1">IFERROR(IF($D$5="Nein/Non/No","-",VLOOKUP(L$120,E_prod_Eingabe!$A$33:$AA$42,HLOOKUP($A$2,E_prod_Eingabe!$C$5:$AS$6,2,FALSE)+2,FALSE)),"")</f>
        <v>0</v>
      </c>
      <c r="M121" s="595">
        <f ca="1">IFERROR(IF($D$5="Nein/Non/No","-",VLOOKUP(M$120,E_prod_Eingabe!$A$33:$AA$42,HLOOKUP($A$2,E_prod_Eingabe!$C$5:$AS$6,2,FALSE)+2,FALSE)),"")</f>
        <v>0</v>
      </c>
      <c r="N121" s="595">
        <f ca="1">IFERROR(IF($D$5="Nein/Non/No","-",VLOOKUP(N$120,E_prod_Eingabe!$A$33:$AA$42,HLOOKUP($A$2,E_prod_Eingabe!$C$5:$AS$6,2,FALSE)+2,FALSE)),"")</f>
        <v>0</v>
      </c>
      <c r="O121" s="595">
        <f ca="1">IFERROR(IF($D$5="Nein/Non/No","-",VLOOKUP(O$120,E_prod_Eingabe!$A$33:$AA$42,HLOOKUP($A$2,E_prod_Eingabe!$C$5:$AS$6,2,FALSE)+2,FALSE)),"")</f>
        <v>0</v>
      </c>
      <c r="P121" s="595">
        <f ca="1">IFERROR(IF($D$5="Nein/Non/No","-",VLOOKUP(P$120,E_prod_Eingabe!$A$33:$AA$42,HLOOKUP($A$2,E_prod_Eingabe!$C$5:$AS$6,2,FALSE)+2,FALSE)),"")</f>
        <v>0</v>
      </c>
      <c r="Q121" s="595">
        <f ca="1">IFERROR(IF($D$5="Nein/Non/No","-",VLOOKUP(Q$120,E_prod_Eingabe!$A$33:$AA$42,HLOOKUP($A$2,E_prod_Eingabe!$C$5:$AS$6,2,FALSE)+2,FALSE)),"")</f>
        <v>0</v>
      </c>
      <c r="R121" s="131"/>
      <c r="S121" s="190"/>
      <c r="AA121" s="466">
        <f t="shared" si="16"/>
        <v>88</v>
      </c>
    </row>
    <row r="122" spans="1:27" ht="39.6" x14ac:dyDescent="0.3">
      <c r="A122" s="139" t="str">
        <f t="shared" ca="1" si="15"/>
        <v>KW13 / 89</v>
      </c>
      <c r="B122" s="529" t="str">
        <f ca="1">OFFSET(Sprachen!A469,0,'Allg. Informationen'!$B$4-1,1,1)</f>
        <v>Abzüglich nicht hydraulisch verbundener oder gemeinsam optimierter Anlagen</v>
      </c>
      <c r="C122" s="191"/>
      <c r="D122" s="593">
        <f>+SUM(H122:Q122)</f>
        <v>0</v>
      </c>
      <c r="E122" s="594"/>
      <c r="F122" s="594"/>
      <c r="G122" s="594"/>
      <c r="H122" s="595">
        <f>+IF(OR(H50="Nein",H50="Non",H50="No"),-H121,0)</f>
        <v>0</v>
      </c>
      <c r="I122" s="595">
        <f t="shared" ref="I122:Q122" si="17">+IF(OR(I50="Nein",I50="Non",I50="No"),-I121,0)</f>
        <v>0</v>
      </c>
      <c r="J122" s="595">
        <f t="shared" si="17"/>
        <v>0</v>
      </c>
      <c r="K122" s="595">
        <f t="shared" si="17"/>
        <v>0</v>
      </c>
      <c r="L122" s="595">
        <f t="shared" si="17"/>
        <v>0</v>
      </c>
      <c r="M122" s="595">
        <f t="shared" si="17"/>
        <v>0</v>
      </c>
      <c r="N122" s="595">
        <f t="shared" si="17"/>
        <v>0</v>
      </c>
      <c r="O122" s="595">
        <f t="shared" si="17"/>
        <v>0</v>
      </c>
      <c r="P122" s="595">
        <f t="shared" si="17"/>
        <v>0</v>
      </c>
      <c r="Q122" s="595">
        <f t="shared" si="17"/>
        <v>0</v>
      </c>
      <c r="R122" s="131"/>
      <c r="S122" s="163"/>
      <c r="AA122" s="466">
        <f t="shared" si="16"/>
        <v>89</v>
      </c>
    </row>
    <row r="123" spans="1:27" ht="16.2" thickBot="1" x14ac:dyDescent="0.35">
      <c r="A123" s="139" t="str">
        <f t="shared" ca="1" si="15"/>
        <v>KW13 / 90</v>
      </c>
      <c r="B123" s="188" t="str">
        <f ca="1">OFFSET(Sprachen!A470,0,'Allg. Informationen'!$B$4-1,1,1)</f>
        <v>Abzüglich KEV-Anlagen</v>
      </c>
      <c r="C123" s="192"/>
      <c r="D123" s="596">
        <f>+SUM(H123:Q123)</f>
        <v>0</v>
      </c>
      <c r="E123" s="594"/>
      <c r="F123" s="594"/>
      <c r="G123" s="594"/>
      <c r="H123" s="595">
        <f>+IF(OR(H56="Ja",H56="Oui",H56="Si"),IF(OR(H50="Ja",H50="Oui",H50="Si"),-H121,0),0)</f>
        <v>0</v>
      </c>
      <c r="I123" s="595">
        <f t="shared" ref="I123:Q123" si="18">+IF(OR(I56="Ja",I56="Oui",I56="Si"),IF(OR(I50="Ja",I50="Oui",I50="Si"),-I121,0),0)</f>
        <v>0</v>
      </c>
      <c r="J123" s="595">
        <f t="shared" si="18"/>
        <v>0</v>
      </c>
      <c r="K123" s="595">
        <f t="shared" si="18"/>
        <v>0</v>
      </c>
      <c r="L123" s="595">
        <f t="shared" si="18"/>
        <v>0</v>
      </c>
      <c r="M123" s="595">
        <f t="shared" si="18"/>
        <v>0</v>
      </c>
      <c r="N123" s="595">
        <f t="shared" si="18"/>
        <v>0</v>
      </c>
      <c r="O123" s="595">
        <f t="shared" si="18"/>
        <v>0</v>
      </c>
      <c r="P123" s="595">
        <f t="shared" si="18"/>
        <v>0</v>
      </c>
      <c r="Q123" s="595">
        <f t="shared" si="18"/>
        <v>0</v>
      </c>
      <c r="R123" s="131"/>
      <c r="S123" s="163"/>
      <c r="AA123" s="466">
        <f t="shared" si="16"/>
        <v>90</v>
      </c>
    </row>
    <row r="124" spans="1:27" ht="26.25" customHeight="1" thickBot="1" x14ac:dyDescent="0.35">
      <c r="A124" s="139" t="str">
        <f t="shared" ca="1" si="15"/>
        <v>KW13 / 91</v>
      </c>
      <c r="B124" s="891" t="str">
        <f ca="1">+CONCATENATE(OFFSET(Sprachen!A471,0,'Allg. Informationen'!$B$4-1,1,1)," ",IF(D13=0,"",D13))</f>
        <v>gültig für KW Bitte auswählen, Prière de sélectionner, Prego selezionare</v>
      </c>
      <c r="C124" s="892"/>
      <c r="D124" s="597">
        <f ca="1">IFERROR(+MAX(SUM(D121:D123),0),"")</f>
        <v>0</v>
      </c>
      <c r="E124" s="598"/>
      <c r="F124" s="598"/>
      <c r="G124" s="599"/>
      <c r="H124" s="595">
        <f ca="1">+IF(H121&lt;0,H121,MAX(SUM(H121:H123),0))</f>
        <v>0</v>
      </c>
      <c r="I124" s="595">
        <f t="shared" ref="I124:Q124" ca="1" si="19">+IF(I121&lt;0,I121,MAX(SUM(I121:I123),0))</f>
        <v>0</v>
      </c>
      <c r="J124" s="595">
        <f t="shared" ca="1" si="19"/>
        <v>0</v>
      </c>
      <c r="K124" s="595">
        <f t="shared" ca="1" si="19"/>
        <v>0</v>
      </c>
      <c r="L124" s="595">
        <f t="shared" ca="1" si="19"/>
        <v>0</v>
      </c>
      <c r="M124" s="595">
        <f t="shared" ca="1" si="19"/>
        <v>0</v>
      </c>
      <c r="N124" s="595">
        <f t="shared" ca="1" si="19"/>
        <v>0</v>
      </c>
      <c r="O124" s="595">
        <f t="shared" ca="1" si="19"/>
        <v>0</v>
      </c>
      <c r="P124" s="595">
        <f t="shared" ca="1" si="19"/>
        <v>0</v>
      </c>
      <c r="Q124" s="595">
        <f t="shared" ca="1" si="19"/>
        <v>0</v>
      </c>
      <c r="R124" s="131"/>
      <c r="S124" s="131"/>
      <c r="AA124" s="466">
        <f t="shared" si="16"/>
        <v>91</v>
      </c>
    </row>
    <row r="125" spans="1:27" ht="15.6" x14ac:dyDescent="0.3">
      <c r="D125" s="600"/>
      <c r="E125" s="600"/>
      <c r="F125" s="600"/>
      <c r="G125" s="600"/>
      <c r="R125" s="131"/>
      <c r="S125" s="131"/>
    </row>
    <row r="126" spans="1:27" ht="15.6" x14ac:dyDescent="0.3">
      <c r="R126" s="131"/>
      <c r="S126" s="131"/>
    </row>
    <row r="127" spans="1:27" ht="15.6" x14ac:dyDescent="0.3">
      <c r="R127" s="131"/>
      <c r="S127" s="131"/>
    </row>
    <row r="128" spans="1:27" ht="15.6" x14ac:dyDescent="0.3">
      <c r="D128" s="652"/>
      <c r="R128" s="131"/>
      <c r="S128" s="131"/>
    </row>
    <row r="129" spans="18:19" ht="15.6" x14ac:dyDescent="0.3">
      <c r="R129" s="131"/>
      <c r="S129" s="131"/>
    </row>
    <row r="130" spans="18:19" ht="15.6" x14ac:dyDescent="0.3">
      <c r="R130" s="131"/>
      <c r="S130" s="131"/>
    </row>
    <row r="131" spans="18:19" ht="15.6" x14ac:dyDescent="0.3">
      <c r="R131" s="131"/>
      <c r="S131" s="131"/>
    </row>
  </sheetData>
  <sheetProtection algorithmName="SHA-512" hashValue="OZUpC7CxccGqu1B/L8dDhUy2Pv/QYnc+GnFunOKl49QbTXIdIRdVOYZLbqVN5hCl6bnlgNqcoyzxHNFKRRO64w==" saltValue="awgq6xHytU6T7m+xsHq5kg==" spinCount="100000" sheet="1" objects="1" scenarios="1"/>
  <protectedRanges>
    <protectedRange sqref="C5 L15 B14:B15 D16:D24 D26 D31:D32 D34:D35 D38:D40 D42 D44:D45 H49:Q53 H56:Q59 D64:D65 D69:D73 D77:K79 D80:D83 D90:D96 D98" name="Bereichzahlenfelder"/>
    <protectedRange sqref="C5 H6:J7 L6:N7 P6:R7 T6:U7 M13:U45 T48:U59 M62:U73 M74 Q77:U87 M90:U102 M118:Q119" name="Bereichvoll_kommentarfelder"/>
    <protectedRange sqref="C5 H8 L8 B14:B15 D16:D17 D29 D37 D40 D42 D101 D108 L15 M13 M16:M17 M29 M37 M40:M42 M101" name="bereichleer"/>
  </protectedRanges>
  <mergeCells count="192">
    <mergeCell ref="C119:D119"/>
    <mergeCell ref="H119:L119"/>
    <mergeCell ref="M119:Q119"/>
    <mergeCell ref="B124:C124"/>
    <mergeCell ref="H102:L102"/>
    <mergeCell ref="M102:U102"/>
    <mergeCell ref="H117:L117"/>
    <mergeCell ref="M117:Q117"/>
    <mergeCell ref="H118:L118"/>
    <mergeCell ref="M118:Q118"/>
    <mergeCell ref="H99:L99"/>
    <mergeCell ref="M99:U99"/>
    <mergeCell ref="H100:L100"/>
    <mergeCell ref="M100:U100"/>
    <mergeCell ref="H101:L101"/>
    <mergeCell ref="M101:U101"/>
    <mergeCell ref="H96:L96"/>
    <mergeCell ref="M96:U96"/>
    <mergeCell ref="H97:L97"/>
    <mergeCell ref="M97:U97"/>
    <mergeCell ref="H98:L98"/>
    <mergeCell ref="M98:U98"/>
    <mergeCell ref="H93:L93"/>
    <mergeCell ref="M93:U93"/>
    <mergeCell ref="H94:L94"/>
    <mergeCell ref="M94:U94"/>
    <mergeCell ref="H95:L95"/>
    <mergeCell ref="M95:U95"/>
    <mergeCell ref="H90:L90"/>
    <mergeCell ref="M90:U90"/>
    <mergeCell ref="H91:L91"/>
    <mergeCell ref="M91:U91"/>
    <mergeCell ref="H92:L92"/>
    <mergeCell ref="M92:U92"/>
    <mergeCell ref="H86:P86"/>
    <mergeCell ref="Q86:U86"/>
    <mergeCell ref="H87:P87"/>
    <mergeCell ref="Q87:U87"/>
    <mergeCell ref="H89:L89"/>
    <mergeCell ref="M89:U89"/>
    <mergeCell ref="H83:P83"/>
    <mergeCell ref="Q83:U83"/>
    <mergeCell ref="H84:P84"/>
    <mergeCell ref="Q84:U84"/>
    <mergeCell ref="H85:P85"/>
    <mergeCell ref="Q85:U85"/>
    <mergeCell ref="L80:P80"/>
    <mergeCell ref="Q80:U80"/>
    <mergeCell ref="L81:P81"/>
    <mergeCell ref="Q81:U81"/>
    <mergeCell ref="L82:P82"/>
    <mergeCell ref="Q82:U82"/>
    <mergeCell ref="M73:U73"/>
    <mergeCell ref="H74:L74"/>
    <mergeCell ref="M74:U74"/>
    <mergeCell ref="L76:P76"/>
    <mergeCell ref="Q76:U76"/>
    <mergeCell ref="L77:P79"/>
    <mergeCell ref="Q77:U79"/>
    <mergeCell ref="H64:L73"/>
    <mergeCell ref="M64:U64"/>
    <mergeCell ref="M65:U65"/>
    <mergeCell ref="M66:U66"/>
    <mergeCell ref="M67:U67"/>
    <mergeCell ref="M68:U68"/>
    <mergeCell ref="M69:U69"/>
    <mergeCell ref="M70:U70"/>
    <mergeCell ref="M71:U71"/>
    <mergeCell ref="M72:U72"/>
    <mergeCell ref="H61:L61"/>
    <mergeCell ref="M61:U61"/>
    <mergeCell ref="H62:L62"/>
    <mergeCell ref="M62:U62"/>
    <mergeCell ref="H63:L63"/>
    <mergeCell ref="M63:U63"/>
    <mergeCell ref="R57:S57"/>
    <mergeCell ref="T57:U57"/>
    <mergeCell ref="R58:S58"/>
    <mergeCell ref="T58:U58"/>
    <mergeCell ref="R59:S59"/>
    <mergeCell ref="T59:U59"/>
    <mergeCell ref="R53:S53"/>
    <mergeCell ref="T53:U53"/>
    <mergeCell ref="R54:S55"/>
    <mergeCell ref="T54:U54"/>
    <mergeCell ref="T55:U55"/>
    <mergeCell ref="R56:S56"/>
    <mergeCell ref="T56:U56"/>
    <mergeCell ref="R50:S50"/>
    <mergeCell ref="T50:U50"/>
    <mergeCell ref="R51:S51"/>
    <mergeCell ref="T51:U51"/>
    <mergeCell ref="R52:S52"/>
    <mergeCell ref="T52:U52"/>
    <mergeCell ref="H45:L45"/>
    <mergeCell ref="M45:U45"/>
    <mergeCell ref="R47:S47"/>
    <mergeCell ref="R48:S48"/>
    <mergeCell ref="T48:U48"/>
    <mergeCell ref="R49:S49"/>
    <mergeCell ref="T49:U49"/>
    <mergeCell ref="H42:L42"/>
    <mergeCell ref="M42:U42"/>
    <mergeCell ref="H43:L43"/>
    <mergeCell ref="M43:U43"/>
    <mergeCell ref="H44:L44"/>
    <mergeCell ref="M44:U44"/>
    <mergeCell ref="H39:L39"/>
    <mergeCell ref="M39:U39"/>
    <mergeCell ref="H40:L40"/>
    <mergeCell ref="M40:U40"/>
    <mergeCell ref="H41:L41"/>
    <mergeCell ref="M41:U41"/>
    <mergeCell ref="H36:L36"/>
    <mergeCell ref="M36:U36"/>
    <mergeCell ref="H37:L37"/>
    <mergeCell ref="M37:U37"/>
    <mergeCell ref="H38:L38"/>
    <mergeCell ref="M38:U38"/>
    <mergeCell ref="H33:L33"/>
    <mergeCell ref="M33:U33"/>
    <mergeCell ref="H34:L34"/>
    <mergeCell ref="M34:U34"/>
    <mergeCell ref="H35:L35"/>
    <mergeCell ref="M35:U35"/>
    <mergeCell ref="H30:L30"/>
    <mergeCell ref="M30:U30"/>
    <mergeCell ref="H31:L31"/>
    <mergeCell ref="M31:U31"/>
    <mergeCell ref="H32:L32"/>
    <mergeCell ref="M32:U32"/>
    <mergeCell ref="H27:L27"/>
    <mergeCell ref="M27:U27"/>
    <mergeCell ref="H28:L28"/>
    <mergeCell ref="M28:U28"/>
    <mergeCell ref="H29:L29"/>
    <mergeCell ref="M29:U29"/>
    <mergeCell ref="H24:L24"/>
    <mergeCell ref="M24:U24"/>
    <mergeCell ref="H25:L25"/>
    <mergeCell ref="M25:U25"/>
    <mergeCell ref="H26:L26"/>
    <mergeCell ref="M26:U26"/>
    <mergeCell ref="H20:L20"/>
    <mergeCell ref="M20:U20"/>
    <mergeCell ref="H21:L22"/>
    <mergeCell ref="M21:U21"/>
    <mergeCell ref="M22:U22"/>
    <mergeCell ref="H23:L23"/>
    <mergeCell ref="M23:U23"/>
    <mergeCell ref="B17:C17"/>
    <mergeCell ref="H17:L17"/>
    <mergeCell ref="M17:U17"/>
    <mergeCell ref="H18:L18"/>
    <mergeCell ref="M18:U18"/>
    <mergeCell ref="H19:L19"/>
    <mergeCell ref="M19:U19"/>
    <mergeCell ref="V13:V15"/>
    <mergeCell ref="W13:W15"/>
    <mergeCell ref="X13:X15"/>
    <mergeCell ref="Y13:Y15"/>
    <mergeCell ref="H15:K15"/>
    <mergeCell ref="B16:C16"/>
    <mergeCell ref="H16:L16"/>
    <mergeCell ref="M16:U16"/>
    <mergeCell ref="B12:D12"/>
    <mergeCell ref="E12:G12"/>
    <mergeCell ref="H12:L12"/>
    <mergeCell ref="M12:U12"/>
    <mergeCell ref="A13:A15"/>
    <mergeCell ref="C13:C15"/>
    <mergeCell ref="D13:D15"/>
    <mergeCell ref="H13:L14"/>
    <mergeCell ref="M13:U15"/>
    <mergeCell ref="B7:C7"/>
    <mergeCell ref="H7:J7"/>
    <mergeCell ref="L7:N7"/>
    <mergeCell ref="P7:R7"/>
    <mergeCell ref="T7:U7"/>
    <mergeCell ref="B8:C8"/>
    <mergeCell ref="H8:J8"/>
    <mergeCell ref="L8:N8"/>
    <mergeCell ref="H5:U5"/>
    <mergeCell ref="B6:C6"/>
    <mergeCell ref="D6:D7"/>
    <mergeCell ref="H6:J6"/>
    <mergeCell ref="K6:K7"/>
    <mergeCell ref="L6:N6"/>
    <mergeCell ref="O6:O7"/>
    <mergeCell ref="P6:R6"/>
    <mergeCell ref="S6:S7"/>
    <mergeCell ref="T6:U6"/>
  </mergeCells>
  <conditionalFormatting sqref="X13 X16:X25 X27:X30 X33 X36:X37 X46 X54:X55 X60 X75 X84:X86 X88 X97 X99 X101:X102">
    <cfRule type="containsText" dxfId="1871" priority="141" operator="containsText" text="nicht i.O.">
      <formula>NOT(ISERROR(SEARCH("nicht i.O.",X13)))</formula>
    </cfRule>
    <cfRule type="containsText" dxfId="1870" priority="142" operator="containsText" text="in Abklärung">
      <formula>NOT(ISERROR(SEARCH("in Abklärung",X13)))</formula>
    </cfRule>
    <cfRule type="containsText" dxfId="1869" priority="143" operator="containsText" text="i.O.">
      <formula>NOT(ISERROR(SEARCH("i.O.",X13)))</formula>
    </cfRule>
    <cfRule type="containsText" dxfId="1868" priority="144" operator="containsText" text="korrigiert">
      <formula>NOT(ISERROR(SEARCH("korrigiert",X13)))</formula>
    </cfRule>
  </conditionalFormatting>
  <conditionalFormatting sqref="V16:V25 V27:V30 V33 V36:V37 V46 V54:V55 V60 V75 V84:V86 V88 V97 V99 V101:V102">
    <cfRule type="containsText" dxfId="1867" priority="137" operator="containsText" text="nicht i.O.">
      <formula>NOT(ISERROR(SEARCH("nicht i.O.",V16)))</formula>
    </cfRule>
    <cfRule type="containsText" dxfId="1866" priority="138" operator="containsText" text="in Abklärung">
      <formula>NOT(ISERROR(SEARCH("in Abklärung",V16)))</formula>
    </cfRule>
    <cfRule type="containsText" dxfId="1865" priority="139" operator="containsText" text="i.O.">
      <formula>NOT(ISERROR(SEARCH("i.O.",V16)))</formula>
    </cfRule>
    <cfRule type="containsText" dxfId="1864" priority="140" operator="containsText" text="korrigiert">
      <formula>NOT(ISERROR(SEARCH("korrigiert",V16)))</formula>
    </cfRule>
  </conditionalFormatting>
  <conditionalFormatting sqref="X26">
    <cfRule type="containsText" dxfId="1863" priority="133" operator="containsText" text="nicht i.O.">
      <formula>NOT(ISERROR(SEARCH("nicht i.O.",X26)))</formula>
    </cfRule>
    <cfRule type="containsText" dxfId="1862" priority="134" operator="containsText" text="in Abklärung">
      <formula>NOT(ISERROR(SEARCH("in Abklärung",X26)))</formula>
    </cfRule>
    <cfRule type="containsText" dxfId="1861" priority="135" operator="containsText" text="i.O.">
      <formula>NOT(ISERROR(SEARCH("i.O.",X26)))</formula>
    </cfRule>
    <cfRule type="containsText" dxfId="1860" priority="136" operator="containsText" text="korrigiert">
      <formula>NOT(ISERROR(SEARCH("korrigiert",X26)))</formula>
    </cfRule>
  </conditionalFormatting>
  <conditionalFormatting sqref="V26">
    <cfRule type="containsText" dxfId="1859" priority="129" operator="containsText" text="nicht i.O.">
      <formula>NOT(ISERROR(SEARCH("nicht i.O.",V26)))</formula>
    </cfRule>
    <cfRule type="containsText" dxfId="1858" priority="130" operator="containsText" text="in Abklärung">
      <formula>NOT(ISERROR(SEARCH("in Abklärung",V26)))</formula>
    </cfRule>
    <cfRule type="containsText" dxfId="1857" priority="131" operator="containsText" text="i.O.">
      <formula>NOT(ISERROR(SEARCH("i.O.",V26)))</formula>
    </cfRule>
    <cfRule type="containsText" dxfId="1856" priority="132" operator="containsText" text="korrigiert">
      <formula>NOT(ISERROR(SEARCH("korrigiert",V26)))</formula>
    </cfRule>
  </conditionalFormatting>
  <conditionalFormatting sqref="X31">
    <cfRule type="containsText" dxfId="1855" priority="125" operator="containsText" text="nicht i.O.">
      <formula>NOT(ISERROR(SEARCH("nicht i.O.",X31)))</formula>
    </cfRule>
    <cfRule type="containsText" dxfId="1854" priority="126" operator="containsText" text="in Abklärung">
      <formula>NOT(ISERROR(SEARCH("in Abklärung",X31)))</formula>
    </cfRule>
    <cfRule type="containsText" dxfId="1853" priority="127" operator="containsText" text="i.O.">
      <formula>NOT(ISERROR(SEARCH("i.O.",X31)))</formula>
    </cfRule>
    <cfRule type="containsText" dxfId="1852" priority="128" operator="containsText" text="korrigiert">
      <formula>NOT(ISERROR(SEARCH("korrigiert",X31)))</formula>
    </cfRule>
  </conditionalFormatting>
  <conditionalFormatting sqref="V31">
    <cfRule type="containsText" dxfId="1851" priority="121" operator="containsText" text="nicht i.O.">
      <formula>NOT(ISERROR(SEARCH("nicht i.O.",V31)))</formula>
    </cfRule>
    <cfRule type="containsText" dxfId="1850" priority="122" operator="containsText" text="in Abklärung">
      <formula>NOT(ISERROR(SEARCH("in Abklärung",V31)))</formula>
    </cfRule>
    <cfRule type="containsText" dxfId="1849" priority="123" operator="containsText" text="i.O.">
      <formula>NOT(ISERROR(SEARCH("i.O.",V31)))</formula>
    </cfRule>
    <cfRule type="containsText" dxfId="1848" priority="124" operator="containsText" text="korrigiert">
      <formula>NOT(ISERROR(SEARCH("korrigiert",V31)))</formula>
    </cfRule>
  </conditionalFormatting>
  <conditionalFormatting sqref="X32">
    <cfRule type="containsText" dxfId="1847" priority="117" operator="containsText" text="nicht i.O.">
      <formula>NOT(ISERROR(SEARCH("nicht i.O.",X32)))</formula>
    </cfRule>
    <cfRule type="containsText" dxfId="1846" priority="118" operator="containsText" text="in Abklärung">
      <formula>NOT(ISERROR(SEARCH("in Abklärung",X32)))</formula>
    </cfRule>
    <cfRule type="containsText" dxfId="1845" priority="119" operator="containsText" text="i.O.">
      <formula>NOT(ISERROR(SEARCH("i.O.",X32)))</formula>
    </cfRule>
    <cfRule type="containsText" dxfId="1844" priority="120" operator="containsText" text="korrigiert">
      <formula>NOT(ISERROR(SEARCH("korrigiert",X32)))</formula>
    </cfRule>
  </conditionalFormatting>
  <conditionalFormatting sqref="V32">
    <cfRule type="containsText" dxfId="1843" priority="113" operator="containsText" text="nicht i.O.">
      <formula>NOT(ISERROR(SEARCH("nicht i.O.",V32)))</formula>
    </cfRule>
    <cfRule type="containsText" dxfId="1842" priority="114" operator="containsText" text="in Abklärung">
      <formula>NOT(ISERROR(SEARCH("in Abklärung",V32)))</formula>
    </cfRule>
    <cfRule type="containsText" dxfId="1841" priority="115" operator="containsText" text="i.O.">
      <formula>NOT(ISERROR(SEARCH("i.O.",V32)))</formula>
    </cfRule>
    <cfRule type="containsText" dxfId="1840" priority="116" operator="containsText" text="korrigiert">
      <formula>NOT(ISERROR(SEARCH("korrigiert",V32)))</formula>
    </cfRule>
  </conditionalFormatting>
  <conditionalFormatting sqref="X34">
    <cfRule type="containsText" dxfId="1839" priority="109" operator="containsText" text="nicht i.O.">
      <formula>NOT(ISERROR(SEARCH("nicht i.O.",X34)))</formula>
    </cfRule>
    <cfRule type="containsText" dxfId="1838" priority="110" operator="containsText" text="in Abklärung">
      <formula>NOT(ISERROR(SEARCH("in Abklärung",X34)))</formula>
    </cfRule>
    <cfRule type="containsText" dxfId="1837" priority="111" operator="containsText" text="i.O.">
      <formula>NOT(ISERROR(SEARCH("i.O.",X34)))</formula>
    </cfRule>
    <cfRule type="containsText" dxfId="1836" priority="112" operator="containsText" text="korrigiert">
      <formula>NOT(ISERROR(SEARCH("korrigiert",X34)))</formula>
    </cfRule>
  </conditionalFormatting>
  <conditionalFormatting sqref="V34">
    <cfRule type="containsText" dxfId="1835" priority="105" operator="containsText" text="nicht i.O.">
      <formula>NOT(ISERROR(SEARCH("nicht i.O.",V34)))</formula>
    </cfRule>
    <cfRule type="containsText" dxfId="1834" priority="106" operator="containsText" text="in Abklärung">
      <formula>NOT(ISERROR(SEARCH("in Abklärung",V34)))</formula>
    </cfRule>
    <cfRule type="containsText" dxfId="1833" priority="107" operator="containsText" text="i.O.">
      <formula>NOT(ISERROR(SEARCH("i.O.",V34)))</formula>
    </cfRule>
    <cfRule type="containsText" dxfId="1832" priority="108" operator="containsText" text="korrigiert">
      <formula>NOT(ISERROR(SEARCH("korrigiert",V34)))</formula>
    </cfRule>
  </conditionalFormatting>
  <conditionalFormatting sqref="X35">
    <cfRule type="containsText" dxfId="1831" priority="101" operator="containsText" text="nicht i.O.">
      <formula>NOT(ISERROR(SEARCH("nicht i.O.",X35)))</formula>
    </cfRule>
    <cfRule type="containsText" dxfId="1830" priority="102" operator="containsText" text="in Abklärung">
      <formula>NOT(ISERROR(SEARCH("in Abklärung",X35)))</formula>
    </cfRule>
    <cfRule type="containsText" dxfId="1829" priority="103" operator="containsText" text="i.O.">
      <formula>NOT(ISERROR(SEARCH("i.O.",X35)))</formula>
    </cfRule>
    <cfRule type="containsText" dxfId="1828" priority="104" operator="containsText" text="korrigiert">
      <formula>NOT(ISERROR(SEARCH("korrigiert",X35)))</formula>
    </cfRule>
  </conditionalFormatting>
  <conditionalFormatting sqref="V35">
    <cfRule type="containsText" dxfId="1827" priority="97" operator="containsText" text="nicht i.O.">
      <formula>NOT(ISERROR(SEARCH("nicht i.O.",V35)))</formula>
    </cfRule>
    <cfRule type="containsText" dxfId="1826" priority="98" operator="containsText" text="in Abklärung">
      <formula>NOT(ISERROR(SEARCH("in Abklärung",V35)))</formula>
    </cfRule>
    <cfRule type="containsText" dxfId="1825" priority="99" operator="containsText" text="i.O.">
      <formula>NOT(ISERROR(SEARCH("i.O.",V35)))</formula>
    </cfRule>
    <cfRule type="containsText" dxfId="1824" priority="100" operator="containsText" text="korrigiert">
      <formula>NOT(ISERROR(SEARCH("korrigiert",V35)))</formula>
    </cfRule>
  </conditionalFormatting>
  <conditionalFormatting sqref="X38">
    <cfRule type="containsText" dxfId="1823" priority="93" operator="containsText" text="nicht i.O.">
      <formula>NOT(ISERROR(SEARCH("nicht i.O.",X38)))</formula>
    </cfRule>
    <cfRule type="containsText" dxfId="1822" priority="94" operator="containsText" text="in Abklärung">
      <formula>NOT(ISERROR(SEARCH("in Abklärung",X38)))</formula>
    </cfRule>
    <cfRule type="containsText" dxfId="1821" priority="95" operator="containsText" text="i.O.">
      <formula>NOT(ISERROR(SEARCH("i.O.",X38)))</formula>
    </cfRule>
    <cfRule type="containsText" dxfId="1820" priority="96" operator="containsText" text="korrigiert">
      <formula>NOT(ISERROR(SEARCH("korrigiert",X38)))</formula>
    </cfRule>
  </conditionalFormatting>
  <conditionalFormatting sqref="V38">
    <cfRule type="containsText" dxfId="1819" priority="89" operator="containsText" text="nicht i.O.">
      <formula>NOT(ISERROR(SEARCH("nicht i.O.",V38)))</formula>
    </cfRule>
    <cfRule type="containsText" dxfId="1818" priority="90" operator="containsText" text="in Abklärung">
      <formula>NOT(ISERROR(SEARCH("in Abklärung",V38)))</formula>
    </cfRule>
    <cfRule type="containsText" dxfId="1817" priority="91" operator="containsText" text="i.O.">
      <formula>NOT(ISERROR(SEARCH("i.O.",V38)))</formula>
    </cfRule>
    <cfRule type="containsText" dxfId="1816" priority="92" operator="containsText" text="korrigiert">
      <formula>NOT(ISERROR(SEARCH("korrigiert",V38)))</formula>
    </cfRule>
  </conditionalFormatting>
  <conditionalFormatting sqref="X39">
    <cfRule type="containsText" dxfId="1815" priority="85" operator="containsText" text="nicht i.O.">
      <formula>NOT(ISERROR(SEARCH("nicht i.O.",X39)))</formula>
    </cfRule>
    <cfRule type="containsText" dxfId="1814" priority="86" operator="containsText" text="in Abklärung">
      <formula>NOT(ISERROR(SEARCH("in Abklärung",X39)))</formula>
    </cfRule>
    <cfRule type="containsText" dxfId="1813" priority="87" operator="containsText" text="i.O.">
      <formula>NOT(ISERROR(SEARCH("i.O.",X39)))</formula>
    </cfRule>
    <cfRule type="containsText" dxfId="1812" priority="88" operator="containsText" text="korrigiert">
      <formula>NOT(ISERROR(SEARCH("korrigiert",X39)))</formula>
    </cfRule>
  </conditionalFormatting>
  <conditionalFormatting sqref="V39">
    <cfRule type="containsText" dxfId="1811" priority="81" operator="containsText" text="nicht i.O.">
      <formula>NOT(ISERROR(SEARCH("nicht i.O.",V39)))</formula>
    </cfRule>
    <cfRule type="containsText" dxfId="1810" priority="82" operator="containsText" text="in Abklärung">
      <formula>NOT(ISERROR(SEARCH("in Abklärung",V39)))</formula>
    </cfRule>
    <cfRule type="containsText" dxfId="1809" priority="83" operator="containsText" text="i.O.">
      <formula>NOT(ISERROR(SEARCH("i.O.",V39)))</formula>
    </cfRule>
    <cfRule type="containsText" dxfId="1808" priority="84" operator="containsText" text="korrigiert">
      <formula>NOT(ISERROR(SEARCH("korrigiert",V39)))</formula>
    </cfRule>
  </conditionalFormatting>
  <conditionalFormatting sqref="X40:X45">
    <cfRule type="containsText" dxfId="1807" priority="77" operator="containsText" text="nicht i.O.">
      <formula>NOT(ISERROR(SEARCH("nicht i.O.",X40)))</formula>
    </cfRule>
    <cfRule type="containsText" dxfId="1806" priority="78" operator="containsText" text="in Abklärung">
      <formula>NOT(ISERROR(SEARCH("in Abklärung",X40)))</formula>
    </cfRule>
    <cfRule type="containsText" dxfId="1805" priority="79" operator="containsText" text="i.O.">
      <formula>NOT(ISERROR(SEARCH("i.O.",X40)))</formula>
    </cfRule>
    <cfRule type="containsText" dxfId="1804" priority="80" operator="containsText" text="korrigiert">
      <formula>NOT(ISERROR(SEARCH("korrigiert",X40)))</formula>
    </cfRule>
  </conditionalFormatting>
  <conditionalFormatting sqref="V40:V45">
    <cfRule type="containsText" dxfId="1803" priority="73" operator="containsText" text="nicht i.O.">
      <formula>NOT(ISERROR(SEARCH("nicht i.O.",V40)))</formula>
    </cfRule>
    <cfRule type="containsText" dxfId="1802" priority="74" operator="containsText" text="in Abklärung">
      <formula>NOT(ISERROR(SEARCH("in Abklärung",V40)))</formula>
    </cfRule>
    <cfRule type="containsText" dxfId="1801" priority="75" operator="containsText" text="i.O.">
      <formula>NOT(ISERROR(SEARCH("i.O.",V40)))</formula>
    </cfRule>
    <cfRule type="containsText" dxfId="1800" priority="76" operator="containsText" text="korrigiert">
      <formula>NOT(ISERROR(SEARCH("korrigiert",V40)))</formula>
    </cfRule>
  </conditionalFormatting>
  <conditionalFormatting sqref="X48">
    <cfRule type="containsText" dxfId="1799" priority="69" operator="containsText" text="nicht i.O.">
      <formula>NOT(ISERROR(SEARCH("nicht i.O.",X48)))</formula>
    </cfRule>
    <cfRule type="containsText" dxfId="1798" priority="70" operator="containsText" text="in Abklärung">
      <formula>NOT(ISERROR(SEARCH("in Abklärung",X48)))</formula>
    </cfRule>
    <cfRule type="containsText" dxfId="1797" priority="71" operator="containsText" text="i.O.">
      <formula>NOT(ISERROR(SEARCH("i.O.",X48)))</formula>
    </cfRule>
    <cfRule type="containsText" dxfId="1796" priority="72" operator="containsText" text="korrigiert">
      <formula>NOT(ISERROR(SEARCH("korrigiert",X48)))</formula>
    </cfRule>
  </conditionalFormatting>
  <conditionalFormatting sqref="V48">
    <cfRule type="containsText" dxfId="1795" priority="65" operator="containsText" text="nicht i.O.">
      <formula>NOT(ISERROR(SEARCH("nicht i.O.",V48)))</formula>
    </cfRule>
    <cfRule type="containsText" dxfId="1794" priority="66" operator="containsText" text="in Abklärung">
      <formula>NOT(ISERROR(SEARCH("in Abklärung",V48)))</formula>
    </cfRule>
    <cfRule type="containsText" dxfId="1793" priority="67" operator="containsText" text="i.O.">
      <formula>NOT(ISERROR(SEARCH("i.O.",V48)))</formula>
    </cfRule>
    <cfRule type="containsText" dxfId="1792" priority="68" operator="containsText" text="korrigiert">
      <formula>NOT(ISERROR(SEARCH("korrigiert",V48)))</formula>
    </cfRule>
  </conditionalFormatting>
  <conditionalFormatting sqref="X49:X53">
    <cfRule type="containsText" dxfId="1791" priority="61" operator="containsText" text="nicht i.O.">
      <formula>NOT(ISERROR(SEARCH("nicht i.O.",X49)))</formula>
    </cfRule>
    <cfRule type="containsText" dxfId="1790" priority="62" operator="containsText" text="in Abklärung">
      <formula>NOT(ISERROR(SEARCH("in Abklärung",X49)))</formula>
    </cfRule>
    <cfRule type="containsText" dxfId="1789" priority="63" operator="containsText" text="i.O.">
      <formula>NOT(ISERROR(SEARCH("i.O.",X49)))</formula>
    </cfRule>
    <cfRule type="containsText" dxfId="1788" priority="64" operator="containsText" text="korrigiert">
      <formula>NOT(ISERROR(SEARCH("korrigiert",X49)))</formula>
    </cfRule>
  </conditionalFormatting>
  <conditionalFormatting sqref="V49:V53">
    <cfRule type="containsText" dxfId="1787" priority="57" operator="containsText" text="nicht i.O.">
      <formula>NOT(ISERROR(SEARCH("nicht i.O.",V49)))</formula>
    </cfRule>
    <cfRule type="containsText" dxfId="1786" priority="58" operator="containsText" text="in Abklärung">
      <formula>NOT(ISERROR(SEARCH("in Abklärung",V49)))</formula>
    </cfRule>
    <cfRule type="containsText" dxfId="1785" priority="59" operator="containsText" text="i.O.">
      <formula>NOT(ISERROR(SEARCH("i.O.",V49)))</formula>
    </cfRule>
    <cfRule type="containsText" dxfId="1784" priority="60" operator="containsText" text="korrigiert">
      <formula>NOT(ISERROR(SEARCH("korrigiert",V49)))</formula>
    </cfRule>
  </conditionalFormatting>
  <conditionalFormatting sqref="X56:X59">
    <cfRule type="containsText" dxfId="1783" priority="53" operator="containsText" text="nicht i.O.">
      <formula>NOT(ISERROR(SEARCH("nicht i.O.",X56)))</formula>
    </cfRule>
    <cfRule type="containsText" dxfId="1782" priority="54" operator="containsText" text="in Abklärung">
      <formula>NOT(ISERROR(SEARCH("in Abklärung",X56)))</formula>
    </cfRule>
    <cfRule type="containsText" dxfId="1781" priority="55" operator="containsText" text="i.O.">
      <formula>NOT(ISERROR(SEARCH("i.O.",X56)))</formula>
    </cfRule>
    <cfRule type="containsText" dxfId="1780" priority="56" operator="containsText" text="korrigiert">
      <formula>NOT(ISERROR(SEARCH("korrigiert",X56)))</formula>
    </cfRule>
  </conditionalFormatting>
  <conditionalFormatting sqref="V56:V59">
    <cfRule type="containsText" dxfId="1779" priority="49" operator="containsText" text="nicht i.O.">
      <formula>NOT(ISERROR(SEARCH("nicht i.O.",V56)))</formula>
    </cfRule>
    <cfRule type="containsText" dxfId="1778" priority="50" operator="containsText" text="in Abklärung">
      <formula>NOT(ISERROR(SEARCH("in Abklärung",V56)))</formula>
    </cfRule>
    <cfRule type="containsText" dxfId="1777" priority="51" operator="containsText" text="i.O.">
      <formula>NOT(ISERROR(SEARCH("i.O.",V56)))</formula>
    </cfRule>
    <cfRule type="containsText" dxfId="1776" priority="52" operator="containsText" text="korrigiert">
      <formula>NOT(ISERROR(SEARCH("korrigiert",V56)))</formula>
    </cfRule>
  </conditionalFormatting>
  <conditionalFormatting sqref="X62:X74">
    <cfRule type="containsText" dxfId="1775" priority="45" operator="containsText" text="nicht i.O.">
      <formula>NOT(ISERROR(SEARCH("nicht i.O.",X62)))</formula>
    </cfRule>
    <cfRule type="containsText" dxfId="1774" priority="46" operator="containsText" text="in Abklärung">
      <formula>NOT(ISERROR(SEARCH("in Abklärung",X62)))</formula>
    </cfRule>
    <cfRule type="containsText" dxfId="1773" priority="47" operator="containsText" text="i.O.">
      <formula>NOT(ISERROR(SEARCH("i.O.",X62)))</formula>
    </cfRule>
    <cfRule type="containsText" dxfId="1772" priority="48" operator="containsText" text="korrigiert">
      <formula>NOT(ISERROR(SEARCH("korrigiert",X62)))</formula>
    </cfRule>
  </conditionalFormatting>
  <conditionalFormatting sqref="V62:V74">
    <cfRule type="containsText" dxfId="1771" priority="41" operator="containsText" text="nicht i.O.">
      <formula>NOT(ISERROR(SEARCH("nicht i.O.",V62)))</formula>
    </cfRule>
    <cfRule type="containsText" dxfId="1770" priority="42" operator="containsText" text="in Abklärung">
      <formula>NOT(ISERROR(SEARCH("in Abklärung",V62)))</formula>
    </cfRule>
    <cfRule type="containsText" dxfId="1769" priority="43" operator="containsText" text="i.O.">
      <formula>NOT(ISERROR(SEARCH("i.O.",V62)))</formula>
    </cfRule>
    <cfRule type="containsText" dxfId="1768" priority="44" operator="containsText" text="korrigiert">
      <formula>NOT(ISERROR(SEARCH("korrigiert",V62)))</formula>
    </cfRule>
  </conditionalFormatting>
  <conditionalFormatting sqref="X77:X83">
    <cfRule type="containsText" dxfId="1767" priority="37" operator="containsText" text="nicht i.O.">
      <formula>NOT(ISERROR(SEARCH("nicht i.O.",X77)))</formula>
    </cfRule>
    <cfRule type="containsText" dxfId="1766" priority="38" operator="containsText" text="in Abklärung">
      <formula>NOT(ISERROR(SEARCH("in Abklärung",X77)))</formula>
    </cfRule>
    <cfRule type="containsText" dxfId="1765" priority="39" operator="containsText" text="i.O.">
      <formula>NOT(ISERROR(SEARCH("i.O.",X77)))</formula>
    </cfRule>
    <cfRule type="containsText" dxfId="1764" priority="40" operator="containsText" text="korrigiert">
      <formula>NOT(ISERROR(SEARCH("korrigiert",X77)))</formula>
    </cfRule>
  </conditionalFormatting>
  <conditionalFormatting sqref="V77:V83">
    <cfRule type="containsText" dxfId="1763" priority="33" operator="containsText" text="nicht i.O.">
      <formula>NOT(ISERROR(SEARCH("nicht i.O.",V77)))</formula>
    </cfRule>
    <cfRule type="containsText" dxfId="1762" priority="34" operator="containsText" text="in Abklärung">
      <formula>NOT(ISERROR(SEARCH("in Abklärung",V77)))</formula>
    </cfRule>
    <cfRule type="containsText" dxfId="1761" priority="35" operator="containsText" text="i.O.">
      <formula>NOT(ISERROR(SEARCH("i.O.",V77)))</formula>
    </cfRule>
    <cfRule type="containsText" dxfId="1760" priority="36" operator="containsText" text="korrigiert">
      <formula>NOT(ISERROR(SEARCH("korrigiert",V77)))</formula>
    </cfRule>
  </conditionalFormatting>
  <conditionalFormatting sqref="X87">
    <cfRule type="containsText" dxfId="1759" priority="29" operator="containsText" text="nicht i.O.">
      <formula>NOT(ISERROR(SEARCH("nicht i.O.",X87)))</formula>
    </cfRule>
    <cfRule type="containsText" dxfId="1758" priority="30" operator="containsText" text="in Abklärung">
      <formula>NOT(ISERROR(SEARCH("in Abklärung",X87)))</formula>
    </cfRule>
    <cfRule type="containsText" dxfId="1757" priority="31" operator="containsText" text="i.O.">
      <formula>NOT(ISERROR(SEARCH("i.O.",X87)))</formula>
    </cfRule>
    <cfRule type="containsText" dxfId="1756" priority="32" operator="containsText" text="korrigiert">
      <formula>NOT(ISERROR(SEARCH("korrigiert",X87)))</formula>
    </cfRule>
  </conditionalFormatting>
  <conditionalFormatting sqref="V87">
    <cfRule type="containsText" dxfId="1755" priority="25" operator="containsText" text="nicht i.O.">
      <formula>NOT(ISERROR(SEARCH("nicht i.O.",V87)))</formula>
    </cfRule>
    <cfRule type="containsText" dxfId="1754" priority="26" operator="containsText" text="in Abklärung">
      <formula>NOT(ISERROR(SEARCH("in Abklärung",V87)))</formula>
    </cfRule>
    <cfRule type="containsText" dxfId="1753" priority="27" operator="containsText" text="i.O.">
      <formula>NOT(ISERROR(SEARCH("i.O.",V87)))</formula>
    </cfRule>
    <cfRule type="containsText" dxfId="1752" priority="28" operator="containsText" text="korrigiert">
      <formula>NOT(ISERROR(SEARCH("korrigiert",V87)))</formula>
    </cfRule>
  </conditionalFormatting>
  <conditionalFormatting sqref="X90:X96">
    <cfRule type="containsText" dxfId="1751" priority="21" operator="containsText" text="nicht i.O.">
      <formula>NOT(ISERROR(SEARCH("nicht i.O.",X90)))</formula>
    </cfRule>
    <cfRule type="containsText" dxfId="1750" priority="22" operator="containsText" text="in Abklärung">
      <formula>NOT(ISERROR(SEARCH("in Abklärung",X90)))</formula>
    </cfRule>
    <cfRule type="containsText" dxfId="1749" priority="23" operator="containsText" text="i.O.">
      <formula>NOT(ISERROR(SEARCH("i.O.",X90)))</formula>
    </cfRule>
    <cfRule type="containsText" dxfId="1748" priority="24" operator="containsText" text="korrigiert">
      <formula>NOT(ISERROR(SEARCH("korrigiert",X90)))</formula>
    </cfRule>
  </conditionalFormatting>
  <conditionalFormatting sqref="V90:V96">
    <cfRule type="containsText" dxfId="1747" priority="17" operator="containsText" text="nicht i.O.">
      <formula>NOT(ISERROR(SEARCH("nicht i.O.",V90)))</formula>
    </cfRule>
    <cfRule type="containsText" dxfId="1746" priority="18" operator="containsText" text="in Abklärung">
      <formula>NOT(ISERROR(SEARCH("in Abklärung",V90)))</formula>
    </cfRule>
    <cfRule type="containsText" dxfId="1745" priority="19" operator="containsText" text="i.O.">
      <formula>NOT(ISERROR(SEARCH("i.O.",V90)))</formula>
    </cfRule>
    <cfRule type="containsText" dxfId="1744" priority="20" operator="containsText" text="korrigiert">
      <formula>NOT(ISERROR(SEARCH("korrigiert",V90)))</formula>
    </cfRule>
  </conditionalFormatting>
  <conditionalFormatting sqref="X98">
    <cfRule type="containsText" dxfId="1743" priority="13" operator="containsText" text="nicht i.O.">
      <formula>NOT(ISERROR(SEARCH("nicht i.O.",X98)))</formula>
    </cfRule>
    <cfRule type="containsText" dxfId="1742" priority="14" operator="containsText" text="in Abklärung">
      <formula>NOT(ISERROR(SEARCH("in Abklärung",X98)))</formula>
    </cfRule>
    <cfRule type="containsText" dxfId="1741" priority="15" operator="containsText" text="i.O.">
      <formula>NOT(ISERROR(SEARCH("i.O.",X98)))</formula>
    </cfRule>
    <cfRule type="containsText" dxfId="1740" priority="16" operator="containsText" text="korrigiert">
      <formula>NOT(ISERROR(SEARCH("korrigiert",X98)))</formula>
    </cfRule>
  </conditionalFormatting>
  <conditionalFormatting sqref="V98">
    <cfRule type="containsText" dxfId="1739" priority="9" operator="containsText" text="nicht i.O.">
      <formula>NOT(ISERROR(SEARCH("nicht i.O.",V98)))</formula>
    </cfRule>
    <cfRule type="containsText" dxfId="1738" priority="10" operator="containsText" text="in Abklärung">
      <formula>NOT(ISERROR(SEARCH("in Abklärung",V98)))</formula>
    </cfRule>
    <cfRule type="containsText" dxfId="1737" priority="11" operator="containsText" text="i.O.">
      <formula>NOT(ISERROR(SEARCH("i.O.",V98)))</formula>
    </cfRule>
    <cfRule type="containsText" dxfId="1736" priority="12" operator="containsText" text="korrigiert">
      <formula>NOT(ISERROR(SEARCH("korrigiert",V98)))</formula>
    </cfRule>
  </conditionalFormatting>
  <conditionalFormatting sqref="X100">
    <cfRule type="containsText" dxfId="1735" priority="5" operator="containsText" text="nicht i.O.">
      <formula>NOT(ISERROR(SEARCH("nicht i.O.",X100)))</formula>
    </cfRule>
    <cfRule type="containsText" dxfId="1734" priority="6" operator="containsText" text="in Abklärung">
      <formula>NOT(ISERROR(SEARCH("in Abklärung",X100)))</formula>
    </cfRule>
    <cfRule type="containsText" dxfId="1733" priority="7" operator="containsText" text="i.O.">
      <formula>NOT(ISERROR(SEARCH("i.O.",X100)))</formula>
    </cfRule>
    <cfRule type="containsText" dxfId="1732" priority="8" operator="containsText" text="korrigiert">
      <formula>NOT(ISERROR(SEARCH("korrigiert",X100)))</formula>
    </cfRule>
  </conditionalFormatting>
  <conditionalFormatting sqref="V100">
    <cfRule type="containsText" dxfId="1731" priority="1" operator="containsText" text="nicht i.O.">
      <formula>NOT(ISERROR(SEARCH("nicht i.O.",V100)))</formula>
    </cfRule>
    <cfRule type="containsText" dxfId="1730" priority="2" operator="containsText" text="in Abklärung">
      <formula>NOT(ISERROR(SEARCH("in Abklärung",V100)))</formula>
    </cfRule>
    <cfRule type="containsText" dxfId="1729" priority="3" operator="containsText" text="i.O.">
      <formula>NOT(ISERROR(SEARCH("i.O.",V100)))</formula>
    </cfRule>
    <cfRule type="containsText" dxfId="1728" priority="4" operator="containsText" text="korrigiert">
      <formula>NOT(ISERROR(SEARCH("korrigiert",V100)))</formula>
    </cfRule>
  </conditionalFormatting>
  <dataValidations count="5">
    <dataValidation type="date" operator="lessThan" allowBlank="1" showInputMessage="1" showErrorMessage="1" sqref="E21:G21" xr:uid="{FAF719C0-43BE-45F0-9AA9-AD934CD5F120}">
      <formula1>43101</formula1>
    </dataValidation>
    <dataValidation type="date" operator="greaterThan" allowBlank="1" showInputMessage="1" showErrorMessage="1" sqref="D22:G22" xr:uid="{4AD13FEF-02A3-43D5-86D6-32C04C9279AF}">
      <formula1>D21</formula1>
    </dataValidation>
    <dataValidation type="date" operator="greaterThan" allowBlank="1" showInputMessage="1" showErrorMessage="1" sqref="D44:G44" xr:uid="{E614E726-A3D7-49AD-9816-94C713C48827}">
      <formula1>42370</formula1>
    </dataValidation>
    <dataValidation type="list" allowBlank="1" showInputMessage="1" showErrorMessage="1" sqref="X16:X17 X13 X101" xr:uid="{D2F86697-AC6B-4D20-A241-C82DD4B21F9D}">
      <formula1>"',i.O.,in Abklärung,nicht i.O.,korrigiert"</formula1>
    </dataValidation>
    <dataValidation type="date" operator="lessThan" allowBlank="1" showInputMessage="1" showErrorMessage="1" sqref="D21" xr:uid="{D47978A6-3E59-4B49-8897-97FFFAE7978C}">
      <formula1>44197</formula1>
    </dataValidation>
  </dataValidations>
  <hyperlinks>
    <hyperlink ref="L80:P80" r:id="rId1" display="download" xr:uid="{2E3A0EC9-A1D5-4E9F-A0FF-AD8C211B3DC2}"/>
    <hyperlink ref="H74:L74" r:id="rId2" display="download" xr:uid="{C3C4C011-4665-4D26-8539-19B0FB56E2D9}"/>
  </hyperlinks>
  <pageMargins left="0.70866141732283472" right="0.70866141732283472" top="0.78740157480314965" bottom="0.78740157480314965" header="0.31496062992125984" footer="0.31496062992125984"/>
  <pageSetup paperSize="8" scale="67" fitToHeight="0" orientation="landscape" r:id="rId3"/>
  <headerFooter>
    <oddHeader>&amp;LBFE-MP&amp;C &amp;A&amp;R&amp;D</oddHeader>
    <oddFooter>&amp;L&amp;F, &amp;T&amp;RS. &amp;P / &amp;N</oddFooter>
  </headerFooter>
  <drawing r:id="rId4"/>
  <legacyDrawing r:id="rId5"/>
  <controls>
    <mc:AlternateContent xmlns:mc="http://schemas.openxmlformats.org/markup-compatibility/2006">
      <mc:Choice Requires="x14">
        <control shapeId="121858" r:id="rId6" name="CheckBox2">
          <controlPr locked="0" defaultSize="0" autoLine="0" r:id="rId7">
            <anchor moveWithCells="1">
              <from>
                <xdr:col>2</xdr:col>
                <xdr:colOff>236220</xdr:colOff>
                <xdr:row>4</xdr:row>
                <xdr:rowOff>106680</xdr:rowOff>
              </from>
              <to>
                <xdr:col>2</xdr:col>
                <xdr:colOff>403860</xdr:colOff>
                <xdr:row>4</xdr:row>
                <xdr:rowOff>297180</xdr:rowOff>
              </to>
            </anchor>
          </controlPr>
        </control>
      </mc:Choice>
      <mc:Fallback>
        <control shapeId="121858" r:id="rId6" name="CheckBox2"/>
      </mc:Fallback>
    </mc:AlternateContent>
    <mc:AlternateContent xmlns:mc="http://schemas.openxmlformats.org/markup-compatibility/2006">
      <mc:Choice Requires="x14">
        <control shapeId="121857" r:id="rId8" name="CheckBox1">
          <controlPr locked="0" defaultSize="0" autoLine="0" r:id="rId9">
            <anchor moveWithCells="1">
              <from>
                <xdr:col>11</xdr:col>
                <xdr:colOff>304800</xdr:colOff>
                <xdr:row>14</xdr:row>
                <xdr:rowOff>45720</xdr:rowOff>
              </from>
              <to>
                <xdr:col>11</xdr:col>
                <xdr:colOff>464820</xdr:colOff>
                <xdr:row>14</xdr:row>
                <xdr:rowOff>198120</xdr:rowOff>
              </to>
            </anchor>
          </controlPr>
        </control>
      </mc:Choice>
      <mc:Fallback>
        <control shapeId="121857" r:id="rId8" name="CheckBox1"/>
      </mc:Fallback>
    </mc:AlternateContent>
  </controls>
  <extLst>
    <ext xmlns:x14="http://schemas.microsoft.com/office/spreadsheetml/2009/9/main" uri="{CCE6A557-97BC-4b89-ADB6-D9C93CAAB3DF}">
      <x14:dataValidations xmlns:xm="http://schemas.microsoft.com/office/excel/2006/main" count="13">
        <x14:dataValidation type="list" allowBlank="1" showInputMessage="1" showErrorMessage="1" xr:uid="{AF6E4D84-6879-4681-9F19-352F93D806D6}">
          <x14:formula1>
            <xm:f>Dropdown!$M$7:$M$11</xm:f>
          </x14:formula1>
          <xm:sqref>E45:G45</xm:sqref>
        </x14:dataValidation>
        <x14:dataValidation type="list" allowBlank="1" showInputMessage="1" showErrorMessage="1" xr:uid="{7C30182C-7F2F-43E5-A527-B32758FDA64D}">
          <x14:formula1>
            <xm:f>Dropdown!$A$7:$A$9</xm:f>
          </x14:formula1>
          <xm:sqref>E42:G42</xm:sqref>
        </x14:dataValidation>
        <x14:dataValidation type="list" allowBlank="1" showInputMessage="1" showErrorMessage="1" xr:uid="{6C894376-0BC7-419A-8984-AA48EADCA577}">
          <x14:formula1>
            <xm:f>Dropdown!$G$7:$G$11</xm:f>
          </x14:formula1>
          <xm:sqref>E20:G20</xm:sqref>
        </x14:dataValidation>
        <x14:dataValidation type="list" allowBlank="1" showInputMessage="1" showErrorMessage="1" xr:uid="{2AB29D0C-C8DB-473A-B160-145D8671E710}">
          <x14:formula1>
            <xm:f>Dropdown!$P$7:$P$10</xm:f>
          </x14:formula1>
          <xm:sqref>E77:K77</xm:sqref>
        </x14:dataValidation>
        <x14:dataValidation type="list" allowBlank="1" showInputMessage="1" showErrorMessage="1" xr:uid="{49310BED-E14B-4C4F-95B9-0177EFA7650E}">
          <x14:formula1>
            <xm:f>Dropdown!$AP$7:$AP$9</xm:f>
          </x14:formula1>
          <xm:sqref>V84:V86 V33 V54:V55 V36:V37 V25 V27:V30 V97 V99 V101:V102</xm:sqref>
        </x14:dataValidation>
        <x14:dataValidation type="list" allowBlank="1" showInputMessage="1" showErrorMessage="1" xr:uid="{B8D2088D-48F5-4C1A-BCD9-7E1626F4E6AA}">
          <x14:formula1>
            <xm:f>OFFSET(Dropdown!$G$7:$I$11,0,'Allg. Informationen'!$B$4-1,5,1)</xm:f>
          </x14:formula1>
          <xm:sqref>D20</xm:sqref>
        </x14:dataValidation>
        <x14:dataValidation type="list" allowBlank="1" showInputMessage="1" showErrorMessage="1" xr:uid="{EADB9FD9-9D56-45A0-8938-44DA8F50931B}">
          <x14:formula1>
            <xm:f>OFFSET(Dropdown!$A$7:$C$9,0,'Allg. Informationen'!$B$4-1,3,1)</xm:f>
          </x14:formula1>
          <xm:sqref>D42</xm:sqref>
        </x14:dataValidation>
        <x14:dataValidation type="list" allowBlank="1" showInputMessage="1" showErrorMessage="1" xr:uid="{87EAA750-AB1E-412D-AF53-D4A0AD6B74A9}">
          <x14:formula1>
            <xm:f>OFFSET(Dropdown!$M$7:$O$11,0,'Allg. Informationen'!$B$4-1,5,1)</xm:f>
          </x14:formula1>
          <xm:sqref>D45</xm:sqref>
        </x14:dataValidation>
        <x14:dataValidation type="list" allowBlank="1" showInputMessage="1" showErrorMessage="1" xr:uid="{D28EF7CA-A564-4539-8B1A-0B52EB7BAEAA}">
          <x14:formula1>
            <xm:f>OFFSET(Dropdown!$D$7:$F$8,0,'Allg. Informationen'!$B$4-1,2,1)</xm:f>
          </x14:formula1>
          <xm:sqref>H50:Q50 H56:Q56</xm:sqref>
        </x14:dataValidation>
        <x14:dataValidation type="list" allowBlank="1" showInputMessage="1" showErrorMessage="1" xr:uid="{F0C97C47-D93B-4E38-B1F2-DC7FA0699A35}">
          <x14:formula1>
            <xm:f>OFFSET(Dropdown!$P$7:$R$10,0,'Allg. Informationen'!$B$4-1,4,1)</xm:f>
          </x14:formula1>
          <xm:sqref>D77</xm:sqref>
        </x14:dataValidation>
        <x14:dataValidation type="list" allowBlank="1" showInputMessage="1" showErrorMessage="1" xr:uid="{5CD8E1CB-E645-42D7-A87B-3E3373BC53EC}">
          <x14:formula1>
            <xm:f>OFFSET(Dropdown!$AP$7:$AR$19,0,'Allg. Informationen'!$B$4-1,3,1)</xm:f>
          </x14:formula1>
          <xm:sqref>V13:V15 V18:V24 V26 V31:V32 V34:V35 V38:V45 V48:V53 V56:V59 V100 V77:V83 V87 V90:V96 V98 V62:V74</xm:sqref>
        </x14:dataValidation>
        <x14:dataValidation type="list" allowBlank="1" showInputMessage="1" showErrorMessage="1" xr:uid="{E04525C2-FA36-419D-8AA9-4163EA3091D9}">
          <x14:formula1>
            <xm:f>OFFSET(Dropdown!$AS$7:$AU$19,0,'Allg. Informationen'!$B$4-1,4,1)</xm:f>
          </x14:formula1>
          <xm:sqref>X18:X24 X26 X31:X32 X34:X35 X38:X45 X48:X53 X56:X59 X100 X77:X83 X87 X90:X96 X98 X62:X74</xm:sqref>
        </x14:dataValidation>
        <x14:dataValidation type="list" allowBlank="1" showInputMessage="1" showErrorMessage="1" xr:uid="{1BE66B09-FF1B-4216-BD9E-6CA88F7C87E9}">
          <x14:formula1>
            <xm:f>Dropdown!$AI$6:$AI$136</xm:f>
          </x14:formula1>
          <xm:sqref>B14</xm:sqref>
        </x14:dataValidation>
      </x14:dataValidations>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288F92-1863-41C1-8780-5C89227D7765}">
  <sheetPr codeName="Tabelle25">
    <tabColor theme="7" tint="0.39997558519241921"/>
    <pageSetUpPr fitToPage="1"/>
  </sheetPr>
  <dimension ref="A1:AC131"/>
  <sheetViews>
    <sheetView workbookViewId="0">
      <selection activeCell="A20" sqref="A20"/>
    </sheetView>
  </sheetViews>
  <sheetFormatPr baseColWidth="10" defaultColWidth="11.44140625" defaultRowHeight="13.2" outlineLevelCol="1" x14ac:dyDescent="0.25"/>
  <cols>
    <col min="1" max="1" width="11" style="466" customWidth="1"/>
    <col min="2" max="2" width="40.5546875" style="31" customWidth="1"/>
    <col min="3" max="3" width="10.5546875" style="31" customWidth="1"/>
    <col min="4" max="4" width="18.5546875" style="31" customWidth="1"/>
    <col min="5" max="7" width="18.5546875" style="31" hidden="1" customWidth="1"/>
    <col min="8" max="9" width="13.109375" style="31" customWidth="1"/>
    <col min="10" max="10" width="13.33203125" style="466" customWidth="1"/>
    <col min="11" max="11" width="13.5546875" style="466" customWidth="1"/>
    <col min="12" max="14" width="11.88671875" style="466" customWidth="1"/>
    <col min="15" max="15" width="13" style="466" customWidth="1"/>
    <col min="16" max="17" width="11.88671875" style="466" customWidth="1"/>
    <col min="18" max="18" width="12.5546875" style="466" customWidth="1"/>
    <col min="19" max="19" width="14.88671875" style="466" customWidth="1"/>
    <col min="20" max="20" width="11.5546875" style="466" customWidth="1"/>
    <col min="21" max="21" width="16.44140625" style="466" customWidth="1"/>
    <col min="22" max="22" width="16.44140625" style="531" hidden="1" customWidth="1" outlineLevel="1"/>
    <col min="23" max="23" width="16.44140625" style="466" hidden="1" customWidth="1" outlineLevel="1"/>
    <col min="24" max="24" width="11.44140625" style="466" hidden="1" customWidth="1" outlineLevel="1"/>
    <col min="25" max="25" width="23.5546875" style="466" hidden="1" customWidth="1" outlineLevel="1"/>
    <col min="26" max="26" width="5.5546875" style="466" customWidth="1" collapsed="1"/>
    <col min="27" max="27" width="8.5546875" style="466" hidden="1" customWidth="1"/>
    <col min="28" max="16384" width="11.44140625" style="466"/>
  </cols>
  <sheetData>
    <row r="1" spans="1:29" ht="21" x14ac:dyDescent="0.4">
      <c r="A1" s="490" t="str">
        <f>VLOOKUP(D13,Dropdown!$AI$6:$AI$136,1,FALSE)</f>
        <v>Bitte auswählen, Prière de sélectionner, Prego selezionare</v>
      </c>
      <c r="B1" s="48"/>
      <c r="C1" s="488"/>
      <c r="D1" s="489"/>
      <c r="E1" s="48"/>
      <c r="F1" s="48"/>
      <c r="G1" s="48"/>
      <c r="H1" s="48"/>
      <c r="I1" s="48"/>
      <c r="J1" s="59"/>
      <c r="K1" s="59"/>
      <c r="L1" s="59"/>
      <c r="M1" s="59"/>
      <c r="N1" s="59"/>
      <c r="O1" s="59"/>
      <c r="P1" s="59"/>
      <c r="Q1" s="59"/>
      <c r="R1" s="59"/>
      <c r="S1" s="59"/>
      <c r="T1" s="59"/>
      <c r="U1" s="59"/>
      <c r="V1" s="59"/>
      <c r="W1" s="59"/>
      <c r="X1" s="59"/>
      <c r="Y1" s="59"/>
    </row>
    <row r="2" spans="1:29" s="531" customFormat="1" ht="15.6" x14ac:dyDescent="0.3">
      <c r="A2" s="530" t="str">
        <f ca="1">IF(D17="",IF(D13=Dropdown!$AI$6,CONCATENATE(OFFSET(Sprachen!A369,0,'Allg. Informationen'!$B$4-1,1,1),_xlfn.SHEET()-9),VLOOKUP($D$13,Dropdown!$AI$6:$AJ$136,2,FALSE)),D17)</f>
        <v>KW14</v>
      </c>
      <c r="B2" s="177" t="str">
        <f ca="1">CONCATENATE(Gesuchsteller!$A$4,": ",Gesuchsteller!$B$4)</f>
        <v>Gesuchsnummer: MP.24.xxx</v>
      </c>
      <c r="C2" s="10"/>
      <c r="E2" s="47"/>
      <c r="F2" s="47"/>
      <c r="G2" s="47"/>
      <c r="H2" s="120"/>
      <c r="J2" s="120"/>
      <c r="K2" s="120"/>
      <c r="L2" s="120"/>
      <c r="M2" s="120"/>
      <c r="N2" s="120"/>
      <c r="O2" s="120"/>
      <c r="P2" s="120"/>
      <c r="Q2" s="47"/>
      <c r="R2" s="120"/>
      <c r="U2" s="532"/>
      <c r="V2" s="532"/>
      <c r="W2" s="532"/>
    </row>
    <row r="3" spans="1:29" s="531" customFormat="1" ht="15.6" x14ac:dyDescent="0.3">
      <c r="A3" s="530"/>
      <c r="B3" s="10"/>
      <c r="C3" s="10"/>
      <c r="E3" s="47"/>
      <c r="F3" s="47"/>
      <c r="G3" s="47"/>
      <c r="H3" s="120"/>
      <c r="I3" s="630"/>
      <c r="J3" s="120"/>
      <c r="K3" s="120"/>
      <c r="L3" s="120"/>
      <c r="M3" s="120"/>
      <c r="N3" s="120"/>
      <c r="O3" s="120"/>
      <c r="P3" s="120"/>
      <c r="Q3" s="47"/>
      <c r="R3" s="120"/>
      <c r="U3" s="532"/>
      <c r="V3" s="532"/>
      <c r="W3" s="532"/>
    </row>
    <row r="4" spans="1:29" s="531" customFormat="1" ht="17.399999999999999" x14ac:dyDescent="0.3">
      <c r="A4" s="133" t="str">
        <f ca="1">OFFSET(Sprachen!A351,0,'Allg. Informationen'!$B$4-1,1,1)</f>
        <v>i. Vollmacht und Auskunftsberechtigung</v>
      </c>
      <c r="C4" s="131"/>
      <c r="E4" s="347"/>
      <c r="F4" s="398"/>
      <c r="G4" s="348"/>
    </row>
    <row r="5" spans="1:29" s="531" customFormat="1" ht="30.75" customHeight="1" x14ac:dyDescent="0.25">
      <c r="B5" s="655" t="str">
        <f ca="1">OFFSET(Sprachen!A352,0,'Allg. Informationen'!$B$4-1,1,1)</f>
        <v>Gesuchsteller ist Kraftwerksbevollmächtigter</v>
      </c>
      <c r="C5" s="601"/>
      <c r="D5" s="533" t="s">
        <v>1706</v>
      </c>
      <c r="H5" s="886" t="str">
        <f ca="1">OFFSET(Sprachen!A356,0,'Allg. Informationen'!$B$4-1,1,1)</f>
        <v>Falls Gesuchsteller nicht kraftwerksbevollmächtigt ist, aber am Kraftwerk beteiligt ist, bitte Kästchen in Zelle C5 nicht ankreuzen. Die kraftwerkspezifischen Daten werden automatisch vom Kraftwerksbevollmächtigten während der Gesuchsprüfung übernommen</v>
      </c>
      <c r="I5" s="886"/>
      <c r="J5" s="886"/>
      <c r="K5" s="886"/>
      <c r="L5" s="886"/>
      <c r="M5" s="886"/>
      <c r="N5" s="886"/>
      <c r="O5" s="886"/>
      <c r="P5" s="886"/>
      <c r="Q5" s="886"/>
      <c r="R5" s="886"/>
      <c r="S5" s="886"/>
      <c r="T5" s="886"/>
      <c r="U5" s="886"/>
    </row>
    <row r="6" spans="1:29" s="531" customFormat="1" ht="18" customHeight="1" x14ac:dyDescent="0.25">
      <c r="B6" s="806" t="str">
        <f ca="1">OFFSET(Sprachen!A353,0,'Allg. Informationen'!$B$4-1,1,1)</f>
        <v>Auskunftsberechtigte Person zu diesem KW</v>
      </c>
      <c r="C6" s="806"/>
      <c r="D6" s="888" t="str">
        <f ca="1">OFFSET(Sprachen!A357,0,'Allg. Informationen'!$B$4-1,1,1)</f>
        <v>Name</v>
      </c>
      <c r="H6" s="887"/>
      <c r="I6" s="887"/>
      <c r="J6" s="887"/>
      <c r="K6" s="889" t="str">
        <f ca="1">OFFSET(Sprachen!A358,0,'Allg. Informationen'!$B$4-1,1,1)</f>
        <v>Organisation</v>
      </c>
      <c r="L6" s="887"/>
      <c r="M6" s="887"/>
      <c r="N6" s="887"/>
      <c r="O6" s="889" t="str">
        <f ca="1">OFFSET(Sprachen!A359,0,'Allg. Informationen'!$B$4-1,1,1)</f>
        <v>Email</v>
      </c>
      <c r="P6" s="887"/>
      <c r="Q6" s="887"/>
      <c r="R6" s="887"/>
      <c r="S6" s="890" t="str">
        <f ca="1">OFFSET(Sprachen!A360,0,'Allg. Informationen'!$B$4-1,1,1)</f>
        <v>Telefon</v>
      </c>
      <c r="T6" s="887"/>
      <c r="U6" s="887"/>
    </row>
    <row r="7" spans="1:29" s="531" customFormat="1" ht="17.25" customHeight="1" x14ac:dyDescent="0.25">
      <c r="B7" s="899" t="str">
        <f ca="1">OFFSET(Sprachen!A354,0,'Allg. Informationen'!$B$4-1,1,1)</f>
        <v>Stellvertretend auskunftsberechtigte Person</v>
      </c>
      <c r="C7" s="899"/>
      <c r="D7" s="888"/>
      <c r="H7" s="887"/>
      <c r="I7" s="887"/>
      <c r="J7" s="887"/>
      <c r="K7" s="889"/>
      <c r="L7" s="887"/>
      <c r="M7" s="887"/>
      <c r="N7" s="887"/>
      <c r="O7" s="889"/>
      <c r="P7" s="887"/>
      <c r="Q7" s="887"/>
      <c r="R7" s="887"/>
      <c r="S7" s="890"/>
      <c r="T7" s="887"/>
      <c r="U7" s="887"/>
      <c r="V7" s="429"/>
      <c r="W7" s="398"/>
      <c r="X7" s="398"/>
      <c r="Y7" s="429"/>
      <c r="Z7" s="429"/>
      <c r="AA7" s="429"/>
      <c r="AC7" s="132"/>
    </row>
    <row r="8" spans="1:29" s="531" customFormat="1" ht="39" hidden="1" customHeight="1" x14ac:dyDescent="0.25">
      <c r="B8" s="864" t="str">
        <f ca="1">OFFSET(Sprachen!A355,0,'Allg. Informationen'!$B$4-1,1,1)</f>
        <v>Zur Prüfung des Gesuchs kann das BFE die Daten und Angaben des Kraftwerksbevollmächtigten übernehmen von:</v>
      </c>
      <c r="C8" s="865"/>
      <c r="D8" s="675" t="str">
        <f ca="1">OFFSET(Sprachen!A361,0,'Allg. Informationen'!$B$4-1,1,1)</f>
        <v>Gesuchsnummer</v>
      </c>
      <c r="E8" s="534"/>
      <c r="F8" s="534"/>
      <c r="G8" s="534"/>
      <c r="H8" s="900"/>
      <c r="I8" s="900"/>
      <c r="J8" s="900"/>
      <c r="K8" s="675" t="str">
        <f ca="1">OFFSET(Sprachen!A362,0,'Allg. Informationen'!$B$4-1,1,1)</f>
        <v>Datum</v>
      </c>
      <c r="L8" s="900"/>
      <c r="M8" s="900"/>
      <c r="N8" s="900"/>
    </row>
    <row r="9" spans="1:29" s="531" customFormat="1" x14ac:dyDescent="0.25"/>
    <row r="10" spans="1:29" ht="17.399999999999999" x14ac:dyDescent="0.25">
      <c r="A10" s="133" t="str">
        <f ca="1">OFFSET(Sprachen!A363,0,'Allg. Informationen'!$B$4-1,1,1)</f>
        <v>A. Angaben zu Kraftwerksanlage und Zentralen</v>
      </c>
      <c r="D10" s="430"/>
      <c r="E10" s="430"/>
      <c r="F10" s="430"/>
      <c r="G10" s="430"/>
      <c r="H10" s="431"/>
      <c r="I10" s="26"/>
      <c r="J10" s="531"/>
      <c r="K10" s="531"/>
      <c r="L10" s="531"/>
      <c r="M10" s="398"/>
      <c r="N10" s="398"/>
      <c r="O10" s="398"/>
      <c r="P10" s="398"/>
      <c r="Q10" s="398"/>
      <c r="R10" s="398"/>
      <c r="S10" s="398"/>
      <c r="T10" s="398"/>
      <c r="U10" s="398"/>
      <c r="V10" s="398"/>
      <c r="W10" s="398"/>
      <c r="X10" s="398"/>
      <c r="Y10" s="429"/>
      <c r="Z10" s="429"/>
      <c r="AA10" s="429"/>
      <c r="AB10" s="531"/>
      <c r="AC10" s="132"/>
    </row>
    <row r="11" spans="1:29" ht="15.6" x14ac:dyDescent="0.3">
      <c r="A11" s="386"/>
      <c r="B11" s="386"/>
      <c r="C11" s="386"/>
      <c r="D11" s="386"/>
      <c r="E11" s="386"/>
      <c r="F11" s="386"/>
      <c r="G11" s="386"/>
      <c r="H11" s="386"/>
      <c r="I11" s="386"/>
      <c r="J11" s="386"/>
      <c r="K11" s="386"/>
      <c r="L11" s="386"/>
      <c r="M11" s="386"/>
      <c r="N11" s="386"/>
      <c r="O11" s="386"/>
      <c r="P11" s="386"/>
      <c r="Q11" s="386"/>
      <c r="R11" s="386"/>
      <c r="S11" s="386"/>
      <c r="T11" s="386"/>
      <c r="U11" s="386"/>
      <c r="V11" s="386"/>
      <c r="W11" s="386"/>
      <c r="X11" s="386"/>
      <c r="Y11" s="386"/>
    </row>
    <row r="12" spans="1:29" ht="26.4" x14ac:dyDescent="0.25">
      <c r="A12" s="134" t="str">
        <f ca="1">OFFSET(Sprachen!A364,0,'Allg. Informationen'!$B$4-1,1,1)</f>
        <v>Ziffer</v>
      </c>
      <c r="B12" s="875" t="str">
        <f ca="1">OFFSET(Sprachen!A365,0,'Allg. Informationen'!$B$4-1,1,1)</f>
        <v>A1. Angaben zur Kraftwerksanlage</v>
      </c>
      <c r="C12" s="876"/>
      <c r="D12" s="877"/>
      <c r="E12" s="901" t="s">
        <v>428</v>
      </c>
      <c r="F12" s="902"/>
      <c r="G12" s="903"/>
      <c r="H12" s="838" t="str">
        <f ca="1">OFFSET(Sprachen!A366,0,'Allg. Informationen'!$B$4-1,1,1)</f>
        <v>Anmerkungen BFE</v>
      </c>
      <c r="I12" s="839"/>
      <c r="J12" s="839"/>
      <c r="K12" s="839"/>
      <c r="L12" s="840"/>
      <c r="M12" s="836" t="str">
        <f ca="1">OFFSET(Sprachen!A367,0,'Allg. Informationen'!$B$4-1,1,1)</f>
        <v>Bemerkungen Gesuchsteller</v>
      </c>
      <c r="N12" s="836"/>
      <c r="O12" s="836"/>
      <c r="P12" s="836"/>
      <c r="Q12" s="836"/>
      <c r="R12" s="836"/>
      <c r="S12" s="836"/>
      <c r="T12" s="836"/>
      <c r="U12" s="836"/>
      <c r="V12" s="450" t="str">
        <f ca="1">OFFSET(Sprachen!A506,0,'Allg. Informationen'!$B$4-1,1,1)</f>
        <v>Prüfung auf Plausibilität</v>
      </c>
      <c r="W12" s="135" t="str">
        <f ca="1">OFFSET(Sprachen!A507,0,'Allg. Informationen'!$B$4-1,1,1)</f>
        <v>Bemerkungen Plausibilität</v>
      </c>
      <c r="X12" s="450" t="str">
        <f ca="1">OFFSET(Sprachen!A508,0,'Allg. Informationen'!$B$4-1,1,1)</f>
        <v>Materielle Prüfung</v>
      </c>
      <c r="Y12" s="135" t="str">
        <f ca="1">OFFSET(Sprachen!A509,0,'Allg. Informationen'!$B$4-1,1,1)</f>
        <v>Bemerkungen Materielle Prüfung</v>
      </c>
    </row>
    <row r="13" spans="1:29" ht="21" x14ac:dyDescent="0.25">
      <c r="A13" s="781" t="str">
        <f ca="1">CONCATENATE($A$2," / ",AA14)</f>
        <v>KW14 / 1</v>
      </c>
      <c r="B13" s="145" t="str">
        <f ca="1">OFFSET(Sprachen!A368,0,'Allg. Informationen'!$B$4-1,1,1)</f>
        <v>Name Kraftwerksanlage:</v>
      </c>
      <c r="C13" s="719"/>
      <c r="D13" s="785" t="str">
        <f>B14</f>
        <v>Bitte auswählen, Prière de sélectionner, Prego selezionare</v>
      </c>
      <c r="E13" s="695"/>
      <c r="F13" s="695"/>
      <c r="G13" s="695"/>
      <c r="H13" s="788" t="str">
        <f ca="1">OFFSET(Sprachen!A472,0,'Allg. Informationen'!$B$4-1,1,1)</f>
        <v>Bitte zuerst die Energieproduktion im Blatt E_prod_Eingabe für dieses Kraftwerk eingeben! Falls Gesuchsteller nicht kraftwerksbevollmächtigt ist, so werden die Daten während der Gesuchsprüfung automatisch vom Kraftwerksbevollmächtigten übernommen. Der Gesuchsteller braucht nur die reduzierten Felder auszufüllen. Dabei sind Kennzahlen mit Ziffern endend auf -G vom Kraftwerksbevollmächtigten zu übernehmen. Massgebend für die MP ist die Bruttoleistung, wobei in der Liste Kraftwerke ab 10 MW installierter Leistung erscheinen können.</v>
      </c>
      <c r="I13" s="789"/>
      <c r="J13" s="789"/>
      <c r="K13" s="789"/>
      <c r="L13" s="790"/>
      <c r="M13" s="793"/>
      <c r="N13" s="794"/>
      <c r="O13" s="794"/>
      <c r="P13" s="794"/>
      <c r="Q13" s="794"/>
      <c r="R13" s="794"/>
      <c r="S13" s="794"/>
      <c r="T13" s="794"/>
      <c r="U13" s="795"/>
      <c r="V13" s="802"/>
      <c r="W13" s="769"/>
      <c r="X13" s="721" t="s">
        <v>185</v>
      </c>
      <c r="Y13" s="769"/>
    </row>
    <row r="14" spans="1:29" ht="117" customHeight="1" x14ac:dyDescent="0.25">
      <c r="A14" s="782"/>
      <c r="B14" s="631" t="s">
        <v>1000</v>
      </c>
      <c r="C14" s="784"/>
      <c r="D14" s="786"/>
      <c r="E14" s="696" t="s">
        <v>1758</v>
      </c>
      <c r="F14" s="696" t="s">
        <v>438</v>
      </c>
      <c r="G14" s="696" t="s">
        <v>429</v>
      </c>
      <c r="H14" s="791"/>
      <c r="I14" s="755"/>
      <c r="J14" s="755"/>
      <c r="K14" s="755"/>
      <c r="L14" s="792"/>
      <c r="M14" s="796"/>
      <c r="N14" s="797"/>
      <c r="O14" s="797"/>
      <c r="P14" s="797"/>
      <c r="Q14" s="797"/>
      <c r="R14" s="797"/>
      <c r="S14" s="797"/>
      <c r="T14" s="797"/>
      <c r="U14" s="798"/>
      <c r="V14" s="803"/>
      <c r="W14" s="821"/>
      <c r="X14" s="823"/>
      <c r="Y14" s="821"/>
      <c r="AA14" s="466">
        <v>1</v>
      </c>
    </row>
    <row r="15" spans="1:29" ht="21.75" customHeight="1" x14ac:dyDescent="0.25">
      <c r="A15" s="783"/>
      <c r="B15" s="456"/>
      <c r="C15" s="720"/>
      <c r="D15" s="787"/>
      <c r="E15" s="696"/>
      <c r="F15" s="696"/>
      <c r="G15" s="696"/>
      <c r="H15" s="826" t="str">
        <f ca="1">OFFSET(Sprachen!A473,0,'Allg. Informationen'!$B$4-1,1,1)</f>
        <v>Falls KW in Liste nicht vorhanden, bitte ankreuzen:</v>
      </c>
      <c r="I15" s="827"/>
      <c r="J15" s="827"/>
      <c r="K15" s="827"/>
      <c r="L15" s="536"/>
      <c r="M15" s="799"/>
      <c r="N15" s="800"/>
      <c r="O15" s="800"/>
      <c r="P15" s="800"/>
      <c r="Q15" s="800"/>
      <c r="R15" s="800"/>
      <c r="S15" s="800"/>
      <c r="T15" s="800"/>
      <c r="U15" s="801"/>
      <c r="V15" s="804"/>
      <c r="W15" s="822"/>
      <c r="X15" s="722"/>
      <c r="Y15" s="822"/>
    </row>
    <row r="16" spans="1:29" ht="38.1" hidden="1" customHeight="1" x14ac:dyDescent="0.25">
      <c r="A16" s="680" t="str">
        <f ca="1">CONCATENATE($A$2," / ",AA16)</f>
        <v>KW14 / 1-G1</v>
      </c>
      <c r="B16" s="833" t="str">
        <f ca="1">OFFSET(Sprachen!A370,0,'Allg. Informationen'!$B$4-1,1,1)</f>
        <v>Kraftwerkname (Angabe Gesuchsteller falls nicht in Liste)</v>
      </c>
      <c r="C16" s="833"/>
      <c r="D16" s="650"/>
      <c r="E16" s="535"/>
      <c r="F16" s="535"/>
      <c r="G16" s="535"/>
      <c r="H16" s="845" t="str">
        <f ca="1">OFFSET(Sprachen!A474,0,'Allg. Informationen'!$B$4-1,1,1)</f>
        <v>Bitte nur eintragen, falls Kraftwerk nicht in Liste</v>
      </c>
      <c r="I16" s="845"/>
      <c r="J16" s="845"/>
      <c r="K16" s="845"/>
      <c r="L16" s="846"/>
      <c r="M16" s="849"/>
      <c r="N16" s="849"/>
      <c r="O16" s="849"/>
      <c r="P16" s="849"/>
      <c r="Q16" s="849"/>
      <c r="R16" s="849"/>
      <c r="S16" s="849"/>
      <c r="T16" s="849"/>
      <c r="U16" s="850"/>
      <c r="V16" s="672"/>
      <c r="W16" s="671"/>
      <c r="X16" s="672"/>
      <c r="Y16" s="538"/>
      <c r="AA16" s="422" t="s">
        <v>537</v>
      </c>
    </row>
    <row r="17" spans="1:27" ht="44.1" hidden="1" customHeight="1" x14ac:dyDescent="0.25">
      <c r="A17" s="539" t="str">
        <f ca="1">CONCATENATE($A$2," / ",AA17)</f>
        <v>KW14 / 1-G2</v>
      </c>
      <c r="B17" s="833" t="str">
        <f ca="1">OFFSET(Sprachen!A371,0,'Allg. Informationen'!$B$4-1,1,1)</f>
        <v>Kürzelvorschlag  (Angabe Gesuchsteller falls nicht in Liste)</v>
      </c>
      <c r="C17" s="833"/>
      <c r="D17" s="651"/>
      <c r="E17" s="540"/>
      <c r="F17" s="540"/>
      <c r="G17" s="540"/>
      <c r="H17" s="847" t="str">
        <f ca="1">OFFSET(Sprachen!A475,0,'Allg. Informationen'!$B$4-1,1,1)</f>
        <v>Bitte nur eintragen, falls Kraftwerk nicht in Liste vorhanden. Auswahl nochmals auf "Bitte auswählen" stellen, damit vorgeschlagenes Kürzel übernommen wird.</v>
      </c>
      <c r="I17" s="847"/>
      <c r="J17" s="847"/>
      <c r="K17" s="847"/>
      <c r="L17" s="848"/>
      <c r="M17" s="851"/>
      <c r="N17" s="851"/>
      <c r="O17" s="851"/>
      <c r="P17" s="851"/>
      <c r="Q17" s="851"/>
      <c r="R17" s="851"/>
      <c r="S17" s="851"/>
      <c r="T17" s="851"/>
      <c r="U17" s="852"/>
      <c r="V17" s="541"/>
      <c r="W17" s="297"/>
      <c r="X17" s="541"/>
      <c r="Y17" s="152"/>
      <c r="AA17" s="424" t="s">
        <v>538</v>
      </c>
    </row>
    <row r="18" spans="1:27" x14ac:dyDescent="0.25">
      <c r="A18" s="139" t="str">
        <f t="shared" ref="A18:A45" ca="1" si="0">CONCATENATE($A$2," / ",AA18)</f>
        <v>KW14 / 2</v>
      </c>
      <c r="B18" s="538" t="str">
        <f ca="1">OFFSET(Sprachen!A372,0,'Allg. Informationen'!$B$4-1,1,1)</f>
        <v>Standortgemeinde(n)</v>
      </c>
      <c r="C18" s="159"/>
      <c r="D18" s="542"/>
      <c r="E18" s="543"/>
      <c r="F18" s="543"/>
      <c r="G18" s="543"/>
      <c r="H18" s="908"/>
      <c r="I18" s="908"/>
      <c r="J18" s="908"/>
      <c r="K18" s="908"/>
      <c r="L18" s="908"/>
      <c r="M18" s="807"/>
      <c r="N18" s="807"/>
      <c r="O18" s="807"/>
      <c r="P18" s="807"/>
      <c r="Q18" s="807"/>
      <c r="R18" s="807"/>
      <c r="S18" s="807"/>
      <c r="T18" s="807"/>
      <c r="U18" s="807"/>
      <c r="V18" s="541"/>
      <c r="W18" s="297"/>
      <c r="X18" s="541" t="s">
        <v>185</v>
      </c>
      <c r="Y18" s="152"/>
      <c r="AA18" s="466">
        <f>+AA14+1</f>
        <v>2</v>
      </c>
    </row>
    <row r="19" spans="1:27" x14ac:dyDescent="0.25">
      <c r="A19" s="139" t="str">
        <f t="shared" ca="1" si="0"/>
        <v>KW14 / 3</v>
      </c>
      <c r="B19" s="538" t="str">
        <f ca="1">OFFSET(Sprachen!A373,0,'Allg. Informationen'!$B$4-1,1,1)</f>
        <v>Standortkanton</v>
      </c>
      <c r="C19" s="100"/>
      <c r="D19" s="193"/>
      <c r="E19" s="349"/>
      <c r="F19" s="349"/>
      <c r="G19" s="349"/>
      <c r="H19" s="805"/>
      <c r="I19" s="805"/>
      <c r="J19" s="805"/>
      <c r="K19" s="805"/>
      <c r="L19" s="805"/>
      <c r="M19" s="807"/>
      <c r="N19" s="807"/>
      <c r="O19" s="807"/>
      <c r="P19" s="807"/>
      <c r="Q19" s="807"/>
      <c r="R19" s="807"/>
      <c r="S19" s="807"/>
      <c r="T19" s="807"/>
      <c r="U19" s="807"/>
      <c r="V19" s="541"/>
      <c r="W19" s="297"/>
      <c r="X19" s="541" t="s">
        <v>185</v>
      </c>
      <c r="Y19" s="152"/>
      <c r="AA19" s="466">
        <f t="shared" ref="AA19:AA45" si="1">+AA18+1</f>
        <v>3</v>
      </c>
    </row>
    <row r="20" spans="1:27" ht="46.5" customHeight="1" x14ac:dyDescent="0.25">
      <c r="A20" s="139" t="str">
        <f t="shared" ca="1" si="0"/>
        <v>KW14 / 4</v>
      </c>
      <c r="B20" s="159" t="str">
        <f ca="1">OFFSET(Sprachen!A374,0,'Allg. Informationen'!$B$4-1,1,1)</f>
        <v>Nutzungsrecht</v>
      </c>
      <c r="C20" s="100"/>
      <c r="D20" s="193"/>
      <c r="E20" s="349"/>
      <c r="F20" s="349"/>
      <c r="G20" s="349"/>
      <c r="H20" s="834" t="str">
        <f ca="1">OFFSET(Sprachen!A476,0,'Allg. Informationen'!$B$4-1,1,1)</f>
        <v>Vertrag für Nutzungsrecht dem Gesuch beilegen.
Falls weder Konzession noch ehaftes Recht, bitte im Bemerkungsfeld spezifizieren.</v>
      </c>
      <c r="I20" s="834"/>
      <c r="J20" s="834"/>
      <c r="K20" s="834"/>
      <c r="L20" s="834"/>
      <c r="M20" s="807"/>
      <c r="N20" s="807"/>
      <c r="O20" s="807"/>
      <c r="P20" s="807"/>
      <c r="Q20" s="807"/>
      <c r="R20" s="807"/>
      <c r="S20" s="807"/>
      <c r="T20" s="807"/>
      <c r="U20" s="807"/>
      <c r="V20" s="541"/>
      <c r="W20" s="297"/>
      <c r="X20" s="541" t="s">
        <v>185</v>
      </c>
      <c r="Y20" s="152"/>
      <c r="AA20" s="466">
        <f t="shared" si="1"/>
        <v>4</v>
      </c>
    </row>
    <row r="21" spans="1:27" ht="12.75" customHeight="1" x14ac:dyDescent="0.25">
      <c r="A21" s="139" t="str">
        <f t="shared" ca="1" si="0"/>
        <v>KW14 / 5</v>
      </c>
      <c r="B21" s="538" t="str">
        <f ca="1">OFFSET(Sprachen!A375,0,'Allg. Informationen'!$B$4-1,1,1)</f>
        <v>Datum der Vergabe des Nutzungsrechts</v>
      </c>
      <c r="C21" s="100" t="s">
        <v>46</v>
      </c>
      <c r="D21" s="544"/>
      <c r="E21" s="545"/>
      <c r="F21" s="545"/>
      <c r="G21" s="545"/>
      <c r="H21" s="841" t="str">
        <f ca="1">OFFSET(Sprachen!A477,0,'Allg. Informationen'!$B$4-1,1,1)</f>
        <v>Frühestes Ende bei zentralenspezifischen Unterschieden.</v>
      </c>
      <c r="I21" s="842"/>
      <c r="J21" s="842"/>
      <c r="K21" s="842"/>
      <c r="L21" s="843"/>
      <c r="M21" s="807"/>
      <c r="N21" s="807"/>
      <c r="O21" s="807"/>
      <c r="P21" s="807"/>
      <c r="Q21" s="807"/>
      <c r="R21" s="807"/>
      <c r="S21" s="807"/>
      <c r="T21" s="807"/>
      <c r="U21" s="807"/>
      <c r="V21" s="541"/>
      <c r="W21" s="297"/>
      <c r="X21" s="541" t="s">
        <v>185</v>
      </c>
      <c r="Y21" s="152"/>
      <c r="AA21" s="466">
        <f t="shared" si="1"/>
        <v>5</v>
      </c>
    </row>
    <row r="22" spans="1:27" ht="12.75" customHeight="1" x14ac:dyDescent="0.25">
      <c r="A22" s="139" t="str">
        <f t="shared" ca="1" si="0"/>
        <v>KW14 / 6</v>
      </c>
      <c r="B22" s="538" t="str">
        <f ca="1">OFFSET(Sprachen!A376,0,'Allg. Informationen'!$B$4-1,1,1)</f>
        <v>Ende des Nutzungsrechts</v>
      </c>
      <c r="C22" s="100" t="s">
        <v>46</v>
      </c>
      <c r="D22" s="544"/>
      <c r="E22" s="545"/>
      <c r="F22" s="545"/>
      <c r="G22" s="545"/>
      <c r="H22" s="826"/>
      <c r="I22" s="827"/>
      <c r="J22" s="827"/>
      <c r="K22" s="827"/>
      <c r="L22" s="844"/>
      <c r="M22" s="807"/>
      <c r="N22" s="807"/>
      <c r="O22" s="807"/>
      <c r="P22" s="807"/>
      <c r="Q22" s="807"/>
      <c r="R22" s="807"/>
      <c r="S22" s="807"/>
      <c r="T22" s="807"/>
      <c r="U22" s="807"/>
      <c r="V22" s="541"/>
      <c r="W22" s="297"/>
      <c r="X22" s="541" t="s">
        <v>185</v>
      </c>
      <c r="Y22" s="152" t="s">
        <v>602</v>
      </c>
      <c r="AA22" s="466">
        <f t="shared" si="1"/>
        <v>6</v>
      </c>
    </row>
    <row r="23" spans="1:27" x14ac:dyDescent="0.25">
      <c r="A23" s="139" t="str">
        <f t="shared" ca="1" si="0"/>
        <v>KW14 / 7</v>
      </c>
      <c r="B23" s="538" t="str">
        <f ca="1">OFFSET(Sprachen!A377,0,'Allg. Informationen'!$B$4-1,1,1)</f>
        <v>Anzahl Zentralen</v>
      </c>
      <c r="C23" s="100" t="s">
        <v>47</v>
      </c>
      <c r="D23" s="207"/>
      <c r="E23" s="350"/>
      <c r="F23" s="350"/>
      <c r="G23" s="350"/>
      <c r="H23" s="805"/>
      <c r="I23" s="805"/>
      <c r="J23" s="805"/>
      <c r="K23" s="805"/>
      <c r="L23" s="805"/>
      <c r="M23" s="837"/>
      <c r="N23" s="807"/>
      <c r="O23" s="807"/>
      <c r="P23" s="807"/>
      <c r="Q23" s="807"/>
      <c r="R23" s="807"/>
      <c r="S23" s="807"/>
      <c r="T23" s="807"/>
      <c r="U23" s="807"/>
      <c r="V23" s="541"/>
      <c r="W23" s="297"/>
      <c r="X23" s="541" t="s">
        <v>185</v>
      </c>
      <c r="Y23" s="152"/>
      <c r="AA23" s="466">
        <f t="shared" si="1"/>
        <v>7</v>
      </c>
    </row>
    <row r="24" spans="1:27" x14ac:dyDescent="0.25">
      <c r="A24" s="139" t="str">
        <f t="shared" ca="1" si="0"/>
        <v>KW14 / 8</v>
      </c>
      <c r="B24" s="538" t="str">
        <f ca="1">OFFSET(Sprachen!A378,0,'Allg. Informationen'!$B$4-1,1,1)</f>
        <v>Hoheitsanteil Schweiz</v>
      </c>
      <c r="C24" s="100" t="s">
        <v>4</v>
      </c>
      <c r="D24" s="546"/>
      <c r="E24" s="547"/>
      <c r="F24" s="547"/>
      <c r="G24" s="547"/>
      <c r="H24" s="805"/>
      <c r="I24" s="805"/>
      <c r="J24" s="805"/>
      <c r="K24" s="805"/>
      <c r="L24" s="805"/>
      <c r="M24" s="807"/>
      <c r="N24" s="807"/>
      <c r="O24" s="807"/>
      <c r="P24" s="807"/>
      <c r="Q24" s="807"/>
      <c r="R24" s="807"/>
      <c r="S24" s="807"/>
      <c r="T24" s="807"/>
      <c r="U24" s="807"/>
      <c r="V24" s="541"/>
      <c r="W24" s="297"/>
      <c r="X24" s="541" t="s">
        <v>185</v>
      </c>
      <c r="Y24" s="152"/>
      <c r="AA24" s="466">
        <f t="shared" si="1"/>
        <v>8</v>
      </c>
    </row>
    <row r="25" spans="1:27" x14ac:dyDescent="0.25">
      <c r="A25" s="139" t="str">
        <f t="shared" ca="1" si="0"/>
        <v>KW14 / 9</v>
      </c>
      <c r="B25" s="538" t="str">
        <f ca="1">OFFSET(Sprachen!A379,0,'Allg. Informationen'!$B$4-1,1,1)</f>
        <v>mittlere mechanische Bruttoleistung</v>
      </c>
      <c r="C25" s="100" t="s">
        <v>6</v>
      </c>
      <c r="D25" s="141">
        <f>D51</f>
        <v>0</v>
      </c>
      <c r="E25" s="351"/>
      <c r="F25" s="351"/>
      <c r="G25" s="351"/>
      <c r="H25" s="805"/>
      <c r="I25" s="805"/>
      <c r="J25" s="805"/>
      <c r="K25" s="805"/>
      <c r="L25" s="805"/>
      <c r="M25" s="807"/>
      <c r="N25" s="807"/>
      <c r="O25" s="807"/>
      <c r="P25" s="807"/>
      <c r="Q25" s="807"/>
      <c r="R25" s="807"/>
      <c r="S25" s="807"/>
      <c r="T25" s="807"/>
      <c r="U25" s="807"/>
      <c r="V25" s="548"/>
      <c r="W25" s="300"/>
      <c r="X25" s="548"/>
      <c r="Y25" s="548"/>
      <c r="AA25" s="466">
        <f t="shared" si="1"/>
        <v>9</v>
      </c>
    </row>
    <row r="26" spans="1:27" ht="33.75" customHeight="1" x14ac:dyDescent="0.25">
      <c r="A26" s="139" t="str">
        <f t="shared" ca="1" si="0"/>
        <v>KW14 / 10</v>
      </c>
      <c r="B26" s="159" t="str">
        <f ca="1">OFFSET(Sprachen!A380,0,'Allg. Informationen'!$B$4-1,1,1)</f>
        <v>Kantonales Wasserzinsregime</v>
      </c>
      <c r="C26" s="156" t="s">
        <v>370</v>
      </c>
      <c r="D26" s="549"/>
      <c r="E26" s="550"/>
      <c r="F26" s="550"/>
      <c r="G26" s="550"/>
      <c r="H26" s="834" t="str">
        <f ca="1">OFFSET(Sprachen!A478,0,'Allg. Informationen'!$B$4-1,1,1)</f>
        <v>Wasserzinssatz oder Bemessung aller äquivalenten kantonalen Abgaben angeben.</v>
      </c>
      <c r="I26" s="834"/>
      <c r="J26" s="834"/>
      <c r="K26" s="834"/>
      <c r="L26" s="834"/>
      <c r="M26" s="807"/>
      <c r="N26" s="807"/>
      <c r="O26" s="807"/>
      <c r="P26" s="807"/>
      <c r="Q26" s="807"/>
      <c r="R26" s="807"/>
      <c r="S26" s="807"/>
      <c r="T26" s="807"/>
      <c r="U26" s="807"/>
      <c r="V26" s="541"/>
      <c r="W26" s="297"/>
      <c r="X26" s="541" t="s">
        <v>185</v>
      </c>
      <c r="Y26" s="551" t="s">
        <v>185</v>
      </c>
      <c r="AA26" s="466">
        <f t="shared" si="1"/>
        <v>10</v>
      </c>
    </row>
    <row r="27" spans="1:27" x14ac:dyDescent="0.25">
      <c r="A27" s="139" t="str">
        <f t="shared" ca="1" si="0"/>
        <v>KW14 / 11</v>
      </c>
      <c r="B27" s="538" t="str">
        <f ca="1">OFFSET(Sprachen!A381,0,'Allg. Informationen'!$B$4-1,1,1)</f>
        <v>Installierte Turbinenleistung</v>
      </c>
      <c r="C27" s="100" t="s">
        <v>6</v>
      </c>
      <c r="D27" s="141">
        <f>D52</f>
        <v>0</v>
      </c>
      <c r="E27" s="351"/>
      <c r="F27" s="351"/>
      <c r="G27" s="351"/>
      <c r="H27" s="805"/>
      <c r="I27" s="805"/>
      <c r="J27" s="805"/>
      <c r="K27" s="805"/>
      <c r="L27" s="805"/>
      <c r="M27" s="807"/>
      <c r="N27" s="807"/>
      <c r="O27" s="807"/>
      <c r="P27" s="807"/>
      <c r="Q27" s="807"/>
      <c r="R27" s="807"/>
      <c r="S27" s="807"/>
      <c r="T27" s="807"/>
      <c r="U27" s="807"/>
      <c r="V27" s="548"/>
      <c r="W27" s="300"/>
      <c r="X27" s="548"/>
      <c r="Y27" s="548"/>
      <c r="AA27" s="466">
        <f t="shared" si="1"/>
        <v>11</v>
      </c>
    </row>
    <row r="28" spans="1:27" x14ac:dyDescent="0.25">
      <c r="A28" s="139" t="str">
        <f t="shared" ca="1" si="0"/>
        <v>KW14 / 12</v>
      </c>
      <c r="B28" s="538" t="str">
        <f ca="1">OFFSET(Sprachen!A382,0,'Allg. Informationen'!$B$4-1,1,1)</f>
        <v>Max. mögliche Leistung ab Generator</v>
      </c>
      <c r="C28" s="100" t="s">
        <v>6</v>
      </c>
      <c r="D28" s="141">
        <f>D53</f>
        <v>0</v>
      </c>
      <c r="E28" s="351"/>
      <c r="F28" s="351"/>
      <c r="G28" s="351"/>
      <c r="H28" s="805"/>
      <c r="I28" s="805"/>
      <c r="J28" s="805"/>
      <c r="K28" s="805"/>
      <c r="L28" s="805"/>
      <c r="M28" s="807"/>
      <c r="N28" s="807"/>
      <c r="O28" s="807"/>
      <c r="P28" s="807"/>
      <c r="Q28" s="807"/>
      <c r="R28" s="807"/>
      <c r="S28" s="807"/>
      <c r="T28" s="807"/>
      <c r="U28" s="807"/>
      <c r="V28" s="548"/>
      <c r="W28" s="300"/>
      <c r="X28" s="548"/>
      <c r="Y28" s="548"/>
      <c r="AA28" s="466">
        <f t="shared" si="1"/>
        <v>12</v>
      </c>
    </row>
    <row r="29" spans="1:27" hidden="1" x14ac:dyDescent="0.25">
      <c r="A29" s="139" t="str">
        <f t="shared" ca="1" si="0"/>
        <v>KW14 / 12-G</v>
      </c>
      <c r="B29" s="538" t="str">
        <f ca="1">OFFSET(Sprachen!A383,0,'Allg. Informationen'!$B$4-1,1,1)</f>
        <v>Max. mögliche Leistung ab Generator</v>
      </c>
      <c r="C29" s="100" t="s">
        <v>6</v>
      </c>
      <c r="D29" s="439"/>
      <c r="E29" s="351"/>
      <c r="F29" s="351"/>
      <c r="G29" s="351"/>
      <c r="H29" s="805"/>
      <c r="I29" s="805"/>
      <c r="J29" s="805"/>
      <c r="K29" s="805"/>
      <c r="L29" s="805"/>
      <c r="M29" s="807"/>
      <c r="N29" s="807"/>
      <c r="O29" s="807"/>
      <c r="P29" s="807"/>
      <c r="Q29" s="807"/>
      <c r="R29" s="807"/>
      <c r="S29" s="807"/>
      <c r="T29" s="807"/>
      <c r="U29" s="807"/>
      <c r="V29" s="548"/>
      <c r="W29" s="300"/>
      <c r="X29" s="548"/>
      <c r="Y29" s="548"/>
      <c r="AA29" s="424" t="s">
        <v>546</v>
      </c>
    </row>
    <row r="30" spans="1:27" x14ac:dyDescent="0.25">
      <c r="A30" s="139" t="str">
        <f t="shared" ca="1" si="0"/>
        <v>KW14 / 13</v>
      </c>
      <c r="B30" s="538" t="str">
        <f ca="1">OFFSET(Sprachen!A384,0,'Allg. Informationen'!$B$4-1,1,1)</f>
        <v>Bruttoproduktion Jahr 2023</v>
      </c>
      <c r="C30" s="100" t="s">
        <v>8</v>
      </c>
      <c r="D30" s="142">
        <f>D31+D32+D33</f>
        <v>0</v>
      </c>
      <c r="E30" s="352"/>
      <c r="F30" s="352"/>
      <c r="G30" s="352"/>
      <c r="H30" s="805"/>
      <c r="I30" s="805"/>
      <c r="J30" s="805"/>
      <c r="K30" s="805"/>
      <c r="L30" s="805"/>
      <c r="M30" s="807"/>
      <c r="N30" s="807"/>
      <c r="O30" s="807"/>
      <c r="P30" s="807"/>
      <c r="Q30" s="807"/>
      <c r="R30" s="807"/>
      <c r="S30" s="807"/>
      <c r="T30" s="807"/>
      <c r="U30" s="807"/>
      <c r="V30" s="548"/>
      <c r="W30" s="300"/>
      <c r="X30" s="548"/>
      <c r="Y30" s="548"/>
      <c r="AA30" s="466">
        <f>+AA28+1</f>
        <v>13</v>
      </c>
    </row>
    <row r="31" spans="1:27" ht="27.6" customHeight="1" x14ac:dyDescent="0.25">
      <c r="A31" s="139" t="str">
        <f t="shared" ca="1" si="0"/>
        <v>KW14 / 14</v>
      </c>
      <c r="B31" s="448" t="str">
        <f ca="1">OFFSET(Sprachen!A385,0,'Allg. Informationen'!$B$4-1,1,1)</f>
        <v>Eigenbedarf Strom (exkl. Pumpenergie)</v>
      </c>
      <c r="C31" s="100" t="s">
        <v>8</v>
      </c>
      <c r="D31" s="552"/>
      <c r="E31" s="553"/>
      <c r="F31" s="553"/>
      <c r="G31" s="553"/>
      <c r="H31" s="806" t="str">
        <f ca="1">OFFSET(Sprachen!A479,0,'Allg. Informationen'!$B$4-1,1,1)</f>
        <v>ist von Nettoproduktion abzuziehen</v>
      </c>
      <c r="I31" s="806"/>
      <c r="J31" s="806"/>
      <c r="K31" s="806"/>
      <c r="L31" s="806"/>
      <c r="M31" s="807"/>
      <c r="N31" s="807"/>
      <c r="O31" s="807"/>
      <c r="P31" s="807"/>
      <c r="Q31" s="807"/>
      <c r="R31" s="807"/>
      <c r="S31" s="807"/>
      <c r="T31" s="807"/>
      <c r="U31" s="807"/>
      <c r="V31" s="541"/>
      <c r="W31" s="297"/>
      <c r="X31" s="541" t="s">
        <v>185</v>
      </c>
      <c r="Y31" s="399"/>
      <c r="AA31" s="466">
        <f t="shared" si="1"/>
        <v>14</v>
      </c>
    </row>
    <row r="32" spans="1:27" x14ac:dyDescent="0.25">
      <c r="A32" s="139" t="str">
        <f t="shared" ca="1" si="0"/>
        <v>KW14 / 15</v>
      </c>
      <c r="B32" s="538" t="str">
        <f ca="1">OFFSET(Sprachen!A386,0,'Allg. Informationen'!$B$4-1,1,1)</f>
        <v>Trafo- und Leitungsverluste</v>
      </c>
      <c r="C32" s="100" t="s">
        <v>8</v>
      </c>
      <c r="D32" s="552"/>
      <c r="E32" s="553"/>
      <c r="F32" s="553"/>
      <c r="G32" s="553"/>
      <c r="H32" s="805" t="str">
        <f ca="1">OFFSET(Sprachen!A480,0,'Allg. Informationen'!$B$4-1,1,1)</f>
        <v>ist von Nettoproduktion abzuziehen</v>
      </c>
      <c r="I32" s="805"/>
      <c r="J32" s="805"/>
      <c r="K32" s="805"/>
      <c r="L32" s="805"/>
      <c r="M32" s="807"/>
      <c r="N32" s="807"/>
      <c r="O32" s="807"/>
      <c r="P32" s="807"/>
      <c r="Q32" s="807"/>
      <c r="R32" s="807"/>
      <c r="S32" s="807"/>
      <c r="T32" s="807"/>
      <c r="U32" s="807"/>
      <c r="V32" s="541"/>
      <c r="W32" s="297"/>
      <c r="X32" s="541" t="s">
        <v>185</v>
      </c>
      <c r="Y32" s="399"/>
      <c r="AA32" s="466">
        <f t="shared" si="1"/>
        <v>15</v>
      </c>
    </row>
    <row r="33" spans="1:27" ht="27" customHeight="1" x14ac:dyDescent="0.25">
      <c r="A33" s="139" t="str">
        <f t="shared" ca="1" si="0"/>
        <v>KW14 / 16</v>
      </c>
      <c r="B33" s="159" t="str">
        <f ca="1">OFFSET(Sprachen!A387,0,'Allg. Informationen'!$B$4-1,1,1)</f>
        <v>Nettoproduktion Jahr 2023</v>
      </c>
      <c r="C33" s="100" t="s">
        <v>8</v>
      </c>
      <c r="D33" s="142">
        <f>D55</f>
        <v>0</v>
      </c>
      <c r="E33" s="352"/>
      <c r="F33" s="352"/>
      <c r="G33" s="352"/>
      <c r="H33" s="835" t="str">
        <f ca="1">OFFSET(Sprachen!A481,0,'Allg. Informationen'!$B$4-1,1,1)</f>
        <v>Trafo- und Leitungsverluste sowie Eigenbedarf müssen abgezogen sein.</v>
      </c>
      <c r="I33" s="835"/>
      <c r="J33" s="835"/>
      <c r="K33" s="835"/>
      <c r="L33" s="835"/>
      <c r="M33" s="807"/>
      <c r="N33" s="807"/>
      <c r="O33" s="807"/>
      <c r="P33" s="807"/>
      <c r="Q33" s="807"/>
      <c r="R33" s="807"/>
      <c r="S33" s="807"/>
      <c r="T33" s="807"/>
      <c r="U33" s="807"/>
      <c r="V33" s="548"/>
      <c r="W33" s="300"/>
      <c r="X33" s="548"/>
      <c r="Y33" s="548"/>
      <c r="AA33" s="466">
        <f t="shared" si="1"/>
        <v>16</v>
      </c>
    </row>
    <row r="34" spans="1:27" ht="36" customHeight="1" x14ac:dyDescent="0.25">
      <c r="A34" s="139" t="str">
        <f t="shared" ca="1" si="0"/>
        <v>KW14 / 17a</v>
      </c>
      <c r="B34" s="448" t="str">
        <f ca="1">OFFSET(Sprachen!A388,0,'Allg. Informationen'!$B$4-1,1,1)</f>
        <v>Abgabe von Einstauersatz / Austauschenergie</v>
      </c>
      <c r="C34" s="100" t="s">
        <v>8</v>
      </c>
      <c r="D34" s="552"/>
      <c r="E34" s="553"/>
      <c r="F34" s="553"/>
      <c r="G34" s="553"/>
      <c r="H34" s="833" t="str">
        <f ca="1">OFFSET(Sprachen!A482,0,'Allg. Informationen'!$B$4-1,1,1)</f>
        <v>Angabe aller Energiemengen. Bitte bei mehreren Energiemengen, detaillierte Auflistung in A.5.xxx.7 auflisten und Summe übertragen.</v>
      </c>
      <c r="I34" s="833"/>
      <c r="J34" s="833"/>
      <c r="K34" s="833"/>
      <c r="L34" s="833"/>
      <c r="M34" s="807"/>
      <c r="N34" s="807"/>
      <c r="O34" s="807"/>
      <c r="P34" s="807"/>
      <c r="Q34" s="807"/>
      <c r="R34" s="807"/>
      <c r="S34" s="807"/>
      <c r="T34" s="807"/>
      <c r="U34" s="807"/>
      <c r="V34" s="541"/>
      <c r="W34" s="297"/>
      <c r="X34" s="541" t="s">
        <v>185</v>
      </c>
      <c r="Y34" s="551" t="s">
        <v>185</v>
      </c>
      <c r="AA34" s="520" t="s">
        <v>946</v>
      </c>
    </row>
    <row r="35" spans="1:27" s="531" customFormat="1" ht="39.6" x14ac:dyDescent="0.25">
      <c r="A35" s="449" t="str">
        <f t="shared" ca="1" si="0"/>
        <v>KW14 / 17b</v>
      </c>
      <c r="B35" s="428" t="str">
        <f ca="1">OFFSET(Sprachen!A389,0,'Allg. Informationen'!$B$4-1,1,1)</f>
        <v>Lieferant / Empfänger von Einstauersatz/Austauschenergie</v>
      </c>
      <c r="C35" s="674" t="s">
        <v>202</v>
      </c>
      <c r="D35" s="682"/>
      <c r="E35" s="554"/>
      <c r="F35" s="554"/>
      <c r="G35" s="554"/>
      <c r="H35" s="806" t="str">
        <f ca="1">OFFSET(Sprachen!A483,0,'Allg. Informationen'!$B$4-1,1,1)</f>
        <v>Lieferung von wem an wen?</v>
      </c>
      <c r="I35" s="806"/>
      <c r="J35" s="806"/>
      <c r="K35" s="806"/>
      <c r="L35" s="806"/>
      <c r="M35" s="807"/>
      <c r="N35" s="807"/>
      <c r="O35" s="807"/>
      <c r="P35" s="807"/>
      <c r="Q35" s="807"/>
      <c r="R35" s="807"/>
      <c r="S35" s="807"/>
      <c r="T35" s="807"/>
      <c r="U35" s="807"/>
      <c r="V35" s="541"/>
      <c r="W35" s="675"/>
      <c r="X35" s="541" t="s">
        <v>185</v>
      </c>
      <c r="Y35" s="551" t="s">
        <v>185</v>
      </c>
      <c r="AA35" s="522" t="s">
        <v>947</v>
      </c>
    </row>
    <row r="36" spans="1:27" ht="26.4" x14ac:dyDescent="0.25">
      <c r="A36" s="139" t="str">
        <f t="shared" ca="1" si="0"/>
        <v>KW14 / 19</v>
      </c>
      <c r="B36" s="428" t="str">
        <f ca="1">OFFSET(Sprachen!A390,0,'Allg. Informationen'!$B$4-1,1,1)</f>
        <v>Jahresenergie zur Verfügung der Energiebezüger</v>
      </c>
      <c r="C36" s="100" t="s">
        <v>8</v>
      </c>
      <c r="D36" s="142">
        <f>D34+D33</f>
        <v>0</v>
      </c>
      <c r="E36" s="352"/>
      <c r="F36" s="352"/>
      <c r="G36" s="352"/>
      <c r="H36" s="805"/>
      <c r="I36" s="805"/>
      <c r="J36" s="805"/>
      <c r="K36" s="805"/>
      <c r="L36" s="805"/>
      <c r="M36" s="807"/>
      <c r="N36" s="807"/>
      <c r="O36" s="807"/>
      <c r="P36" s="807"/>
      <c r="Q36" s="807"/>
      <c r="R36" s="807"/>
      <c r="S36" s="807"/>
      <c r="T36" s="807"/>
      <c r="U36" s="807"/>
      <c r="V36" s="548"/>
      <c r="W36" s="300"/>
      <c r="X36" s="548"/>
      <c r="Y36" s="548"/>
      <c r="AA36" s="422" t="s">
        <v>536</v>
      </c>
    </row>
    <row r="37" spans="1:27" ht="30.75" hidden="1" customHeight="1" x14ac:dyDescent="0.25">
      <c r="A37" s="139" t="str">
        <f t="shared" ca="1" si="0"/>
        <v>KW14 / 19-G</v>
      </c>
      <c r="B37" s="448" t="str">
        <f ca="1">OFFSET(Sprachen!A391,0,'Allg. Informationen'!$B$4-1,1,1)</f>
        <v>Jahresenergie zur Verfügung der Energiebezüger (Angabe Gesuchsteller)</v>
      </c>
      <c r="C37" s="100" t="s">
        <v>8</v>
      </c>
      <c r="D37" s="423"/>
      <c r="E37" s="352"/>
      <c r="F37" s="352"/>
      <c r="G37" s="352"/>
      <c r="H37" s="833" t="str">
        <f ca="1">OFFSET(Sprachen!A484,0,'Allg. Informationen'!$B$4-1,1,1)</f>
        <v>Zahl aus Position xxx / 19 einzutragen, kommuniziert durch Kraftwerksbevollmächtigter</v>
      </c>
      <c r="I37" s="833"/>
      <c r="J37" s="833"/>
      <c r="K37" s="833"/>
      <c r="L37" s="833"/>
      <c r="M37" s="807"/>
      <c r="N37" s="807"/>
      <c r="O37" s="807"/>
      <c r="P37" s="807"/>
      <c r="Q37" s="807"/>
      <c r="R37" s="807"/>
      <c r="S37" s="807"/>
      <c r="T37" s="807"/>
      <c r="U37" s="807"/>
      <c r="V37" s="548"/>
      <c r="W37" s="300"/>
      <c r="X37" s="548"/>
      <c r="Y37" s="548"/>
      <c r="AA37" s="422" t="s">
        <v>535</v>
      </c>
    </row>
    <row r="38" spans="1:27" ht="134.25" customHeight="1" x14ac:dyDescent="0.25">
      <c r="A38" s="139" t="str">
        <f t="shared" ca="1" si="0"/>
        <v>KW14 / 20</v>
      </c>
      <c r="B38" s="159" t="str">
        <f ca="1">OFFSET(Sprachen!A392,0,'Allg. Informationen'!$B$4-1,1,1)</f>
        <v>Eigentümerstruktur</v>
      </c>
      <c r="C38" s="100"/>
      <c r="D38" s="681"/>
      <c r="E38" s="349"/>
      <c r="F38" s="349"/>
      <c r="G38" s="349"/>
      <c r="H38" s="832"/>
      <c r="I38" s="832"/>
      <c r="J38" s="832"/>
      <c r="K38" s="832"/>
      <c r="L38" s="832"/>
      <c r="M38" s="807"/>
      <c r="N38" s="807"/>
      <c r="O38" s="807"/>
      <c r="P38" s="807"/>
      <c r="Q38" s="807"/>
      <c r="R38" s="807"/>
      <c r="S38" s="807"/>
      <c r="T38" s="807"/>
      <c r="U38" s="807"/>
      <c r="V38" s="541"/>
      <c r="W38" s="297"/>
      <c r="X38" s="541" t="s">
        <v>185</v>
      </c>
      <c r="Y38" s="152"/>
      <c r="AA38" s="466">
        <v>20</v>
      </c>
    </row>
    <row r="39" spans="1:27" ht="32.25" customHeight="1" x14ac:dyDescent="0.25">
      <c r="A39" s="139" t="str">
        <f t="shared" ca="1" si="0"/>
        <v>KW14 / 21</v>
      </c>
      <c r="B39" s="159" t="str">
        <f ca="1">OFFSET(Sprachen!A393,0,'Allg. Informationen'!$B$4-1,1,1)</f>
        <v>Struktur Energiebezug Kraftwerk</v>
      </c>
      <c r="C39" s="100"/>
      <c r="D39" s="193"/>
      <c r="E39" s="349"/>
      <c r="F39" s="349"/>
      <c r="G39" s="349"/>
      <c r="H39" s="834" t="str">
        <f ca="1">OFFSET(Sprachen!A485,0,'Allg. Informationen'!$B$4-1,1,1)</f>
        <v>Angabe aller Energiebezüger Kraftwerk; 
wenn leer = wie Eigentümerstruktur.</v>
      </c>
      <c r="I39" s="834"/>
      <c r="J39" s="834"/>
      <c r="K39" s="834"/>
      <c r="L39" s="834"/>
      <c r="M39" s="807"/>
      <c r="N39" s="807"/>
      <c r="O39" s="807"/>
      <c r="P39" s="807"/>
      <c r="Q39" s="807"/>
      <c r="R39" s="807"/>
      <c r="S39" s="807"/>
      <c r="T39" s="807"/>
      <c r="U39" s="807"/>
      <c r="V39" s="541"/>
      <c r="W39" s="297"/>
      <c r="X39" s="541" t="s">
        <v>185</v>
      </c>
      <c r="Y39" s="152"/>
      <c r="AA39" s="466">
        <f t="shared" si="1"/>
        <v>21</v>
      </c>
    </row>
    <row r="40" spans="1:27" x14ac:dyDescent="0.25">
      <c r="A40" s="139" t="str">
        <f t="shared" ca="1" si="0"/>
        <v>KW14 / 22</v>
      </c>
      <c r="B40" s="538" t="str">
        <f ca="1">OFFSET(Sprachen!A394,0,'Allg. Informationen'!$B$4-1,1,1)</f>
        <v>Anteil Energiebezug Gesuchsteller</v>
      </c>
      <c r="C40" s="100" t="s">
        <v>4</v>
      </c>
      <c r="D40" s="555"/>
      <c r="E40" s="556"/>
      <c r="F40" s="556"/>
      <c r="G40" s="556"/>
      <c r="H40" s="805"/>
      <c r="I40" s="805"/>
      <c r="J40" s="805"/>
      <c r="K40" s="805"/>
      <c r="L40" s="805"/>
      <c r="M40" s="807"/>
      <c r="N40" s="807"/>
      <c r="O40" s="807"/>
      <c r="P40" s="807"/>
      <c r="Q40" s="807"/>
      <c r="R40" s="807"/>
      <c r="S40" s="807"/>
      <c r="T40" s="807"/>
      <c r="U40" s="807"/>
      <c r="V40" s="541"/>
      <c r="W40" s="297"/>
      <c r="X40" s="541" t="s">
        <v>185</v>
      </c>
      <c r="Y40" s="152"/>
      <c r="AA40" s="466">
        <f t="shared" si="1"/>
        <v>22</v>
      </c>
    </row>
    <row r="41" spans="1:27" x14ac:dyDescent="0.25">
      <c r="A41" s="139" t="str">
        <f t="shared" ca="1" si="0"/>
        <v>KW14 / 23</v>
      </c>
      <c r="B41" s="538" t="str">
        <f ca="1">OFFSET(Sprachen!A395,0,'Allg. Informationen'!$B$4-1,1,1)</f>
        <v>Jahresenergie Anteil Gesuchsteller</v>
      </c>
      <c r="C41" s="100" t="s">
        <v>8</v>
      </c>
      <c r="D41" s="143">
        <f>IF(D5="Ja/Oui/Si",D36*D40,D37*D40)</f>
        <v>0</v>
      </c>
      <c r="E41" s="353"/>
      <c r="F41" s="353"/>
      <c r="G41" s="353"/>
      <c r="H41" s="805"/>
      <c r="I41" s="805"/>
      <c r="J41" s="805"/>
      <c r="K41" s="805"/>
      <c r="L41" s="805"/>
      <c r="M41" s="807"/>
      <c r="N41" s="807"/>
      <c r="O41" s="807"/>
      <c r="P41" s="807"/>
      <c r="Q41" s="807"/>
      <c r="R41" s="807"/>
      <c r="S41" s="807"/>
      <c r="T41" s="807"/>
      <c r="U41" s="807"/>
      <c r="V41" s="541"/>
      <c r="W41" s="297"/>
      <c r="X41" s="541" t="s">
        <v>185</v>
      </c>
      <c r="Y41" s="152"/>
      <c r="AA41" s="466">
        <v>23</v>
      </c>
    </row>
    <row r="42" spans="1:27" ht="37.5" customHeight="1" x14ac:dyDescent="0.25">
      <c r="A42" s="139" t="str">
        <f t="shared" ca="1" si="0"/>
        <v>KW14 / 24</v>
      </c>
      <c r="B42" s="159" t="str">
        <f ca="1">OFFSET(Sprachen!A396,0,'Allg. Informationen'!$B$4-1,1,1)</f>
        <v>Bezug Gesuchsteller zum Kraftwerk</v>
      </c>
      <c r="C42" s="100"/>
      <c r="D42" s="194"/>
      <c r="E42" s="557"/>
      <c r="F42" s="557"/>
      <c r="G42" s="557"/>
      <c r="H42" s="833" t="str">
        <f ca="1">OFFSET(Sprachen!A486,0,'Allg. Informationen'!$B$4-1,1,1)</f>
        <v>Abnahmevertrag und Bestätgigung der Riskotragung von Betreiber und Eigentümer / Partner in Anhang beilegen</v>
      </c>
      <c r="I42" s="833"/>
      <c r="J42" s="833"/>
      <c r="K42" s="833"/>
      <c r="L42" s="833"/>
      <c r="M42" s="807"/>
      <c r="N42" s="807"/>
      <c r="O42" s="807"/>
      <c r="P42" s="807"/>
      <c r="Q42" s="807"/>
      <c r="R42" s="807"/>
      <c r="S42" s="807"/>
      <c r="T42" s="807"/>
      <c r="U42" s="807"/>
      <c r="V42" s="541"/>
      <c r="W42" s="297"/>
      <c r="X42" s="541" t="s">
        <v>185</v>
      </c>
      <c r="Y42" s="558"/>
      <c r="AA42" s="466">
        <v>24</v>
      </c>
    </row>
    <row r="43" spans="1:27" ht="30.75" customHeight="1" x14ac:dyDescent="0.25">
      <c r="A43" s="139" t="str">
        <f t="shared" ca="1" si="0"/>
        <v>KW14 / 25</v>
      </c>
      <c r="B43" s="159" t="str">
        <f ca="1">OFFSET(Sprachen!A397,0,'Allg. Informationen'!$B$4-1,1,1)</f>
        <v>Geschäftsperiode</v>
      </c>
      <c r="C43" s="100"/>
      <c r="D43" s="144">
        <f ca="1">C119</f>
        <v>0</v>
      </c>
      <c r="E43" s="354"/>
      <c r="F43" s="354"/>
      <c r="G43" s="354"/>
      <c r="H43" s="833" t="str">
        <f ca="1">OFFSET(Sprachen!A487,0,'Allg. Informationen'!$B$4-1,1,1)</f>
        <v>Nur Kalenderjahr oder hydrologisches Jahr (1. Okt. – 30. ‎Sept.) möglich, für alle Zentralen ‎gleich.</v>
      </c>
      <c r="I43" s="833"/>
      <c r="J43" s="833"/>
      <c r="K43" s="833"/>
      <c r="L43" s="833"/>
      <c r="M43" s="807"/>
      <c r="N43" s="807"/>
      <c r="O43" s="807"/>
      <c r="P43" s="807"/>
      <c r="Q43" s="807"/>
      <c r="R43" s="807"/>
      <c r="S43" s="807"/>
      <c r="T43" s="807"/>
      <c r="U43" s="807"/>
      <c r="V43" s="541"/>
      <c r="W43" s="297"/>
      <c r="X43" s="541" t="s">
        <v>185</v>
      </c>
      <c r="Y43" s="558"/>
      <c r="AA43" s="466">
        <f t="shared" si="1"/>
        <v>25</v>
      </c>
    </row>
    <row r="44" spans="1:27" x14ac:dyDescent="0.25">
      <c r="A44" s="139" t="str">
        <f t="shared" ca="1" si="0"/>
        <v>KW14 / 26</v>
      </c>
      <c r="B44" s="538" t="str">
        <f ca="1">OFFSET(Sprachen!A398,0,'Allg. Informationen'!$B$4-1,1,1)</f>
        <v>Datum testierter Einzelabschluss Kraftwerk</v>
      </c>
      <c r="C44" s="100"/>
      <c r="D44" s="195"/>
      <c r="E44" s="355"/>
      <c r="F44" s="355"/>
      <c r="G44" s="355"/>
      <c r="H44" s="806" t="str">
        <f ca="1">OFFSET(Sprachen!A488,0,'Allg. Informationen'!$B$4-1,1,1)</f>
        <v>Einzelabschluss Kraftwerk in Anhang beilegen.</v>
      </c>
      <c r="I44" s="806"/>
      <c r="J44" s="806"/>
      <c r="K44" s="806"/>
      <c r="L44" s="806"/>
      <c r="M44" s="807"/>
      <c r="N44" s="807"/>
      <c r="O44" s="807"/>
      <c r="P44" s="807"/>
      <c r="Q44" s="807"/>
      <c r="R44" s="807"/>
      <c r="S44" s="807"/>
      <c r="T44" s="807"/>
      <c r="U44" s="807"/>
      <c r="V44" s="541"/>
      <c r="W44" s="297"/>
      <c r="X44" s="541" t="s">
        <v>185</v>
      </c>
      <c r="Y44" s="152"/>
      <c r="AA44" s="466">
        <f t="shared" si="1"/>
        <v>26</v>
      </c>
    </row>
    <row r="45" spans="1:27" x14ac:dyDescent="0.25">
      <c r="A45" s="139" t="str">
        <f t="shared" ca="1" si="0"/>
        <v>KW14 / 27</v>
      </c>
      <c r="B45" s="538" t="str">
        <f ca="1">OFFSET(Sprachen!A399,0,'Allg. Informationen'!$B$4-1,1,1)</f>
        <v>Rechnungslegungsstandard</v>
      </c>
      <c r="C45" s="145"/>
      <c r="D45" s="559"/>
      <c r="E45" s="560"/>
      <c r="F45" s="560"/>
      <c r="G45" s="560"/>
      <c r="H45" s="858"/>
      <c r="I45" s="858"/>
      <c r="J45" s="858"/>
      <c r="K45" s="858"/>
      <c r="L45" s="858"/>
      <c r="M45" s="807"/>
      <c r="N45" s="807"/>
      <c r="O45" s="807"/>
      <c r="P45" s="807"/>
      <c r="Q45" s="807"/>
      <c r="R45" s="807"/>
      <c r="S45" s="807"/>
      <c r="T45" s="807"/>
      <c r="U45" s="807"/>
      <c r="V45" s="541"/>
      <c r="W45" s="297"/>
      <c r="X45" s="541" t="s">
        <v>185</v>
      </c>
      <c r="Y45" s="152"/>
      <c r="AA45" s="466">
        <f t="shared" si="1"/>
        <v>27</v>
      </c>
    </row>
    <row r="46" spans="1:27" ht="15.6" x14ac:dyDescent="0.3">
      <c r="A46" s="146"/>
      <c r="B46" s="147"/>
      <c r="C46" s="147"/>
      <c r="D46" s="147"/>
      <c r="E46" s="147"/>
      <c r="F46" s="147"/>
      <c r="G46" s="147"/>
      <c r="H46" s="147"/>
      <c r="I46" s="147"/>
      <c r="J46" s="147"/>
      <c r="K46" s="147"/>
      <c r="L46" s="147"/>
      <c r="M46" s="147"/>
      <c r="N46" s="147"/>
      <c r="O46" s="147"/>
      <c r="P46" s="147"/>
      <c r="Q46" s="147"/>
      <c r="R46" s="147"/>
      <c r="S46" s="147"/>
      <c r="T46" s="147"/>
      <c r="U46" s="147"/>
      <c r="V46" s="147"/>
      <c r="W46" s="561"/>
      <c r="X46" s="147"/>
      <c r="Y46" s="147"/>
      <c r="Z46" s="562"/>
    </row>
    <row r="47" spans="1:27" ht="26.4" x14ac:dyDescent="0.25">
      <c r="A47" s="139"/>
      <c r="B47" s="148" t="str">
        <f ca="1">OFFSET(Sprachen!A400,0,'Allg. Informationen'!$B$4-1,1,1)</f>
        <v>A2. Angaben zu den Zentralen</v>
      </c>
      <c r="C47" s="100"/>
      <c r="D47" s="100"/>
      <c r="E47" s="356"/>
      <c r="F47" s="356"/>
      <c r="G47" s="356"/>
      <c r="H47" s="673" t="str">
        <f ca="1">OFFSET(Sprachen!A336,0,'Allg. Informationen'!$B$4-1,1,1)</f>
        <v>Zentrale 1</v>
      </c>
      <c r="I47" s="673" t="str">
        <f ca="1">OFFSET(Sprachen!A337,0,'Allg. Informationen'!$B$4-1,1,1)</f>
        <v>Zentrale 2</v>
      </c>
      <c r="J47" s="673" t="str">
        <f ca="1">OFFSET(Sprachen!A338,0,'Allg. Informationen'!$B$4-1,1,1)</f>
        <v>Zentrale 3</v>
      </c>
      <c r="K47" s="673" t="str">
        <f ca="1">OFFSET(Sprachen!A339,0,'Allg. Informationen'!$B$4-1,1,1)</f>
        <v>Zentrale 4</v>
      </c>
      <c r="L47" s="673" t="str">
        <f ca="1">OFFSET(Sprachen!A340,0,'Allg. Informationen'!$B$4-1,1,1)</f>
        <v>Zentrale 5</v>
      </c>
      <c r="M47" s="673" t="str">
        <f ca="1">OFFSET(Sprachen!A341,0,'Allg. Informationen'!$B$4-1,1,1)</f>
        <v>Zentrale 6</v>
      </c>
      <c r="N47" s="673" t="str">
        <f ca="1">OFFSET(Sprachen!A342,0,'Allg. Informationen'!$B$4-1,1,1)</f>
        <v>Zentrale 7</v>
      </c>
      <c r="O47" s="673" t="str">
        <f ca="1">OFFSET(Sprachen!A343,0,'Allg. Informationen'!$B$4-1,1,1)</f>
        <v>Zentrale 8</v>
      </c>
      <c r="P47" s="673" t="str">
        <f ca="1">OFFSET(Sprachen!A344,0,'Allg. Informationen'!$B$4-1,1,1)</f>
        <v>Zentrale 9</v>
      </c>
      <c r="Q47" s="673" t="str">
        <f ca="1">OFFSET(Sprachen!A345,0,'Allg. Informationen'!$B$4-1,1,1)</f>
        <v>Zentrale 10</v>
      </c>
      <c r="R47" s="830" t="str">
        <f ca="1">H12</f>
        <v>Anmerkungen BFE</v>
      </c>
      <c r="S47" s="831"/>
      <c r="T47" s="676" t="str">
        <f ca="1">M12</f>
        <v>Bemerkungen Gesuchsteller</v>
      </c>
      <c r="U47" s="677"/>
      <c r="V47" s="450" t="str">
        <f ca="1">V12</f>
        <v>Prüfung auf Plausibilität</v>
      </c>
      <c r="W47" s="450" t="str">
        <f t="shared" ref="W47:Y47" ca="1" si="2">W12</f>
        <v>Bemerkungen Plausibilität</v>
      </c>
      <c r="X47" s="450" t="str">
        <f t="shared" ca="1" si="2"/>
        <v>Materielle Prüfung</v>
      </c>
      <c r="Y47" s="450" t="str">
        <f t="shared" ca="1" si="2"/>
        <v>Bemerkungen Materielle Prüfung</v>
      </c>
      <c r="Z47" s="562"/>
    </row>
    <row r="48" spans="1:27" ht="81.75" customHeight="1" x14ac:dyDescent="0.25">
      <c r="A48" s="139" t="str">
        <f t="shared" ref="A48:A59" ca="1" si="3">CONCATENATE($A$2," / ",AA48)</f>
        <v>KW14 / 28</v>
      </c>
      <c r="B48" s="150" t="str">
        <f ca="1">OFFSET(Sprachen!A401,0,'Allg. Informationen'!$B$4-1,1,1)</f>
        <v>Name Zentrale (oder Einzelanlage im Sinne von Art. 88 EnFV)</v>
      </c>
      <c r="C48" s="100"/>
      <c r="D48" s="388"/>
      <c r="E48" s="356"/>
      <c r="F48" s="356"/>
      <c r="G48" s="356"/>
      <c r="H48" s="635">
        <f ca="1">IFERROR(IF($D$5="Nein","-",VLOOKUP(H$47,E_prod_Eingabe!$A$10:$AA$19,HLOOKUP($A$2,E_prod_Eingabe!$C$5:$AS$6,2,FALSE)+2,FALSE)),"")</f>
        <v>0</v>
      </c>
      <c r="I48" s="635">
        <f ca="1">IFERROR(IF($D$5="Nein","-",VLOOKUP(I$47,E_prod_Eingabe!$A$10:$AA$19,HLOOKUP($A$2,E_prod_Eingabe!$C$5:$AS$6,2,FALSE)+2,FALSE)),"")</f>
        <v>0</v>
      </c>
      <c r="J48" s="635">
        <f ca="1">IFERROR(IF($D$5="Nein","-",VLOOKUP(J$47,E_prod_Eingabe!$A$10:$AA$19,HLOOKUP($A$2,E_prod_Eingabe!$C$5:$AS$6,2,FALSE)+2,FALSE)),"")</f>
        <v>0</v>
      </c>
      <c r="K48" s="635">
        <f ca="1">IFERROR(IF($D$5="Nein","-",VLOOKUP(K$47,E_prod_Eingabe!$A$10:$AA$19,HLOOKUP($A$2,E_prod_Eingabe!$C$5:$AS$6,2,FALSE)+2,FALSE)),"")</f>
        <v>0</v>
      </c>
      <c r="L48" s="635">
        <f ca="1">IFERROR(IF($D$5="Nein","-",VLOOKUP(L$47,E_prod_Eingabe!$A$10:$AA$19,HLOOKUP($A$2,E_prod_Eingabe!$C$5:$AS$6,2,FALSE)+2,FALSE)),"")</f>
        <v>0</v>
      </c>
      <c r="M48" s="635">
        <f ca="1">IFERROR(IF($D$5="Nein","-",VLOOKUP(M$47,E_prod_Eingabe!$A$10:$AA$19,HLOOKUP($A$2,E_prod_Eingabe!$C$5:$AS$6,2,FALSE)+2,FALSE)),"")</f>
        <v>0</v>
      </c>
      <c r="N48" s="635">
        <f ca="1">IFERROR(IF($D$5="Nein","-",VLOOKUP(N$47,E_prod_Eingabe!$A$10:$AA$19,HLOOKUP($A$2,E_prod_Eingabe!$C$5:$AS$6,2,FALSE)+2,FALSE)),"")</f>
        <v>0</v>
      </c>
      <c r="O48" s="635">
        <f ca="1">IFERROR(IF($D$5="Nein","-",VLOOKUP(O$47,E_prod_Eingabe!$A$10:$AA$19,HLOOKUP($A$2,E_prod_Eingabe!$C$5:$AS$6,2,FALSE)+2,FALSE)),"")</f>
        <v>0</v>
      </c>
      <c r="P48" s="635">
        <f ca="1">IFERROR(IF($D$5="Nein","-",VLOOKUP(P$47,E_prod_Eingabe!$A$10:$AA$19,HLOOKUP($A$2,E_prod_Eingabe!$C$5:$AS$6,2,FALSE)+2,FALSE)),"")</f>
        <v>0</v>
      </c>
      <c r="Q48" s="635">
        <f ca="1">IFERROR(IF($D$5="Nein","-",VLOOKUP(Q$47,E_prod_Eingabe!$A$10:$AA$19,HLOOKUP($A$2,E_prod_Eingabe!$C$5:$AS$6,2,FALSE)+2,FALSE)),"")</f>
        <v>0</v>
      </c>
      <c r="R48" s="867" t="str">
        <f ca="1">OFFSET(Sprachen!A491,0,'Allg. Informationen'!$B$4-1,1,1)</f>
        <v>Vertrag für Nutzungsrecht beilegen.</v>
      </c>
      <c r="S48" s="868"/>
      <c r="T48" s="828"/>
      <c r="U48" s="829"/>
      <c r="V48" s="541"/>
      <c r="W48" s="297"/>
      <c r="X48" s="541" t="s">
        <v>185</v>
      </c>
      <c r="Y48" s="152"/>
      <c r="Z48" s="562"/>
      <c r="AA48" s="466">
        <f>+AA45+1</f>
        <v>28</v>
      </c>
    </row>
    <row r="49" spans="1:27" x14ac:dyDescent="0.25">
      <c r="A49" s="139" t="str">
        <f t="shared" ca="1" si="3"/>
        <v>KW14 / 29</v>
      </c>
      <c r="B49" s="136" t="str">
        <f ca="1">OFFSET(Sprachen!A402,0,'Allg. Informationen'!$B$4-1,1,1)</f>
        <v>Nr. Zentrale aus WASTA</v>
      </c>
      <c r="C49" s="100"/>
      <c r="D49" s="388"/>
      <c r="E49" s="356"/>
      <c r="F49" s="356"/>
      <c r="G49" s="356"/>
      <c r="H49" s="193"/>
      <c r="I49" s="193"/>
      <c r="J49" s="193"/>
      <c r="K49" s="193"/>
      <c r="L49" s="193"/>
      <c r="M49" s="193"/>
      <c r="N49" s="563"/>
      <c r="O49" s="563"/>
      <c r="P49" s="563"/>
      <c r="Q49" s="563"/>
      <c r="R49" s="859"/>
      <c r="S49" s="860"/>
      <c r="T49" s="828"/>
      <c r="U49" s="829"/>
      <c r="V49" s="541"/>
      <c r="W49" s="297"/>
      <c r="X49" s="541" t="s">
        <v>185</v>
      </c>
      <c r="Y49" s="152"/>
      <c r="Z49" s="562"/>
      <c r="AA49" s="466">
        <f>+AA48+1</f>
        <v>29</v>
      </c>
    </row>
    <row r="50" spans="1:27" ht="26.4" x14ac:dyDescent="0.25">
      <c r="A50" s="139" t="str">
        <f t="shared" ca="1" si="3"/>
        <v>KW14 / 30</v>
      </c>
      <c r="B50" s="136" t="str">
        <f ca="1">OFFSET(Sprachen!A403,0,'Allg. Informationen'!$B$4-1,1,1)</f>
        <v>Hydraulische Verknüpfung und gemeinsame Optimierung vorhanden</v>
      </c>
      <c r="C50" s="100" t="str">
        <f ca="1">OFFSET(Sprachen!A404,0,'Allg. Informationen'!$B$4-1,1,1)</f>
        <v>[Ja/Nein]</v>
      </c>
      <c r="D50" s="153"/>
      <c r="E50" s="357"/>
      <c r="F50" s="357"/>
      <c r="G50" s="357"/>
      <c r="H50" s="564"/>
      <c r="I50" s="564"/>
      <c r="J50" s="564"/>
      <c r="K50" s="564"/>
      <c r="L50" s="564"/>
      <c r="M50" s="564"/>
      <c r="N50" s="564"/>
      <c r="O50" s="564"/>
      <c r="P50" s="564"/>
      <c r="Q50" s="564"/>
      <c r="R50" s="824" t="str">
        <f ca="1">OFFSET(Sprachen!A492,0,'Allg. Informationen'!$B$4-1,1,1)</f>
        <v>Plan der Kraftwerksanlage beilegen.</v>
      </c>
      <c r="S50" s="825"/>
      <c r="T50" s="828"/>
      <c r="U50" s="829"/>
      <c r="V50" s="541"/>
      <c r="W50" s="297"/>
      <c r="X50" s="541" t="s">
        <v>185</v>
      </c>
      <c r="Y50" s="565"/>
      <c r="Z50" s="562"/>
      <c r="AA50" s="466">
        <f t="shared" ref="AA50:AA57" si="4">+AA49+1</f>
        <v>30</v>
      </c>
    </row>
    <row r="51" spans="1:27" x14ac:dyDescent="0.25">
      <c r="A51" s="139" t="str">
        <f t="shared" ca="1" si="3"/>
        <v>KW14 / 31</v>
      </c>
      <c r="B51" s="136" t="str">
        <f ca="1">OFFSET(Sprachen!A405,0,'Allg. Informationen'!$B$4-1,1,1)</f>
        <v>mittlere mechanische Bruttoleistung</v>
      </c>
      <c r="C51" s="100" t="s">
        <v>6</v>
      </c>
      <c r="D51" s="646">
        <f>SUMIF($H$50:$Q$50,"Ja",H51:Q51)+SUMIF($H$50:$Q$50,"Oui",H51:Q51)+SUMIF($H$50:$Q$50,"Si",H51:Q51)</f>
        <v>0</v>
      </c>
      <c r="E51" s="351"/>
      <c r="F51" s="351"/>
      <c r="G51" s="351"/>
      <c r="H51" s="566"/>
      <c r="I51" s="566"/>
      <c r="J51" s="566"/>
      <c r="K51" s="566"/>
      <c r="L51" s="566"/>
      <c r="M51" s="566"/>
      <c r="N51" s="566"/>
      <c r="O51" s="566"/>
      <c r="P51" s="566"/>
      <c r="Q51" s="566"/>
      <c r="R51" s="859"/>
      <c r="S51" s="860"/>
      <c r="T51" s="828"/>
      <c r="U51" s="829"/>
      <c r="V51" s="541"/>
      <c r="W51" s="297"/>
      <c r="X51" s="541" t="s">
        <v>185</v>
      </c>
      <c r="Y51" s="565" t="s">
        <v>185</v>
      </c>
      <c r="Z51" s="562"/>
      <c r="AA51" s="466">
        <f t="shared" si="4"/>
        <v>31</v>
      </c>
    </row>
    <row r="52" spans="1:27" x14ac:dyDescent="0.25">
      <c r="A52" s="139" t="str">
        <f t="shared" ca="1" si="3"/>
        <v>KW14 / 32</v>
      </c>
      <c r="B52" s="136" t="str">
        <f ca="1">OFFSET(Sprachen!A406,0,'Allg. Informationen'!$B$4-1,1,1)</f>
        <v>Installierte Turbinenleistung</v>
      </c>
      <c r="C52" s="100" t="s">
        <v>6</v>
      </c>
      <c r="D52" s="646">
        <f>SUMIF($H$50:$Q$50,"Ja",H52:Q52)+SUMIF($H$50:$Q$50,"Oui",H52:Q52)+SUMIF($H$50:$Q$50,"Si",H52:Q52)</f>
        <v>0</v>
      </c>
      <c r="E52" s="351"/>
      <c r="F52" s="351"/>
      <c r="G52" s="351"/>
      <c r="H52" s="566"/>
      <c r="I52" s="566"/>
      <c r="J52" s="566"/>
      <c r="K52" s="566"/>
      <c r="L52" s="566"/>
      <c r="M52" s="566"/>
      <c r="N52" s="566"/>
      <c r="O52" s="566"/>
      <c r="P52" s="566"/>
      <c r="Q52" s="566"/>
      <c r="R52" s="859"/>
      <c r="S52" s="860"/>
      <c r="T52" s="828"/>
      <c r="U52" s="829"/>
      <c r="V52" s="541"/>
      <c r="W52" s="297"/>
      <c r="X52" s="541" t="s">
        <v>185</v>
      </c>
      <c r="Y52" s="152"/>
      <c r="Z52" s="562"/>
      <c r="AA52" s="466">
        <f t="shared" si="4"/>
        <v>32</v>
      </c>
    </row>
    <row r="53" spans="1:27" x14ac:dyDescent="0.25">
      <c r="A53" s="139" t="str">
        <f t="shared" ca="1" si="3"/>
        <v>KW14 / 33</v>
      </c>
      <c r="B53" s="136" t="str">
        <f ca="1">OFFSET(Sprachen!A407,0,'Allg. Informationen'!$B$4-1,1,1)</f>
        <v>Max. mögliche Leistung ab Generator</v>
      </c>
      <c r="C53" s="100" t="s">
        <v>6</v>
      </c>
      <c r="D53" s="646">
        <f>SUMIF($H$50:$Q$50,"Ja",H53:Q53)+SUMIF($H$50:$Q$50,"Oui",H53:Q53)+SUMIF($H$50:$Q$50,"Si",H53:Q53)</f>
        <v>0</v>
      </c>
      <c r="E53" s="351"/>
      <c r="F53" s="351"/>
      <c r="G53" s="351"/>
      <c r="H53" s="566"/>
      <c r="I53" s="566"/>
      <c r="J53" s="566"/>
      <c r="K53" s="566"/>
      <c r="L53" s="566"/>
      <c r="M53" s="566"/>
      <c r="N53" s="566"/>
      <c r="O53" s="566"/>
      <c r="P53" s="566"/>
      <c r="Q53" s="566"/>
      <c r="R53" s="859"/>
      <c r="S53" s="860"/>
      <c r="T53" s="828"/>
      <c r="U53" s="829"/>
      <c r="V53" s="541"/>
      <c r="W53" s="297"/>
      <c r="X53" s="541" t="s">
        <v>185</v>
      </c>
      <c r="Y53" s="152"/>
      <c r="Z53" s="562"/>
      <c r="AA53" s="466">
        <f t="shared" si="4"/>
        <v>33</v>
      </c>
    </row>
    <row r="54" spans="1:27" ht="31.5" customHeight="1" x14ac:dyDescent="0.25">
      <c r="A54" s="139" t="str">
        <f t="shared" ca="1" si="3"/>
        <v>KW14 / 34</v>
      </c>
      <c r="B54" s="136" t="str">
        <f ca="1">OFFSET(Sprachen!A408,0,'Allg. Informationen'!$B$4-1,1,1)</f>
        <v>Nettoproduktion alle Zentralen</v>
      </c>
      <c r="C54" s="100" t="s">
        <v>8</v>
      </c>
      <c r="D54" s="647">
        <f ca="1">IFERROR(SUM(H54:Q54),"")</f>
        <v>0</v>
      </c>
      <c r="E54" s="358"/>
      <c r="F54" s="358"/>
      <c r="G54" s="358"/>
      <c r="H54" s="154">
        <f ca="1">IFERROR(IF($D$5="Nein/Non/No","-",VLOOKUP(H$47,E_prod_Eingabe!$A$21:$AA$30,HLOOKUP($A$2,E_prod_Eingabe!$C$5:$AS$6,2,FALSE)+2,FALSE)),"")</f>
        <v>0</v>
      </c>
      <c r="I54" s="154">
        <f ca="1">IFERROR(IF($D$5="Nein/Non/No","-",VLOOKUP(I$47,E_prod_Eingabe!$A$21:$AA$30,HLOOKUP($A$2,E_prod_Eingabe!$C$5:$AS$6,2,FALSE)+2,FALSE)),"")</f>
        <v>0</v>
      </c>
      <c r="J54" s="154">
        <f ca="1">IFERROR(IF($D$5="Nein/Non/No","-",VLOOKUP(J$47,E_prod_Eingabe!$A$21:$AA$30,HLOOKUP($A$2,E_prod_Eingabe!$C$5:$AS$6,2,FALSE)+2,FALSE)),"")</f>
        <v>0</v>
      </c>
      <c r="K54" s="154">
        <f ca="1">IFERROR(IF($D$5="Nein/Non/No","-",VLOOKUP(K$47,E_prod_Eingabe!$A$21:$AA$30,HLOOKUP($A$2,E_prod_Eingabe!$C$5:$AS$6,2,FALSE)+2,FALSE)),"")</f>
        <v>0</v>
      </c>
      <c r="L54" s="154">
        <f ca="1">IFERROR(IF($D$5="Nein/Non/No","-",VLOOKUP(L$47,E_prod_Eingabe!$A$21:$AA$30,HLOOKUP($A$2,E_prod_Eingabe!$C$5:$AS$6,2,FALSE)+2,FALSE)),"")</f>
        <v>0</v>
      </c>
      <c r="M54" s="154">
        <f ca="1">IFERROR(IF($D$5="Nein/Non/No","-",VLOOKUP(M$47,E_prod_Eingabe!$A$21:$AA$30,HLOOKUP($A$2,E_prod_Eingabe!$C$5:$AS$6,2,FALSE)+2,FALSE)),"")</f>
        <v>0</v>
      </c>
      <c r="N54" s="154">
        <f ca="1">IFERROR(IF($D$5="Nein/Non/No","-",VLOOKUP(N$47,E_prod_Eingabe!$A$21:$AA$30,HLOOKUP($A$2,E_prod_Eingabe!$C$5:$AS$6,2,FALSE)+2,FALSE)),"")</f>
        <v>0</v>
      </c>
      <c r="O54" s="154">
        <f ca="1">IFERROR(IF($D$5="Nein/Non/No","-",VLOOKUP(O$47,E_prod_Eingabe!$A$21:$AA$30,HLOOKUP($A$2,E_prod_Eingabe!$C$5:$AS$6,2,FALSE)+2,FALSE)),"")</f>
        <v>0</v>
      </c>
      <c r="P54" s="154">
        <f ca="1">IFERROR(IF($D$5="Nein/Non/No","-",VLOOKUP(P$47,E_prod_Eingabe!$A$21:$AA$30,HLOOKUP($A$2,E_prod_Eingabe!$C$5:$AS$6,2,FALSE)+2,FALSE)),"")</f>
        <v>0</v>
      </c>
      <c r="Q54" s="154">
        <f ca="1">IFERROR(IF($D$5="Nein/Non/No","-",VLOOKUP(Q$47,E_prod_Eingabe!$A$21:$AA$30,HLOOKUP($A$2,E_prod_Eingabe!$C$5:$AS$6,2,FALSE)+2,FALSE)),"")</f>
        <v>0</v>
      </c>
      <c r="R54" s="862" t="str">
        <f ca="1">OFFSET(Sprachen!A493,0,'Allg. Informationen'!$B$4-1,1,1)</f>
        <v>Nur hydraulisch verknüpfte und gemeinsam optimierte Anlagen werden berücksichtigt.</v>
      </c>
      <c r="S54" s="863"/>
      <c r="T54" s="861"/>
      <c r="U54" s="861"/>
      <c r="V54" s="567"/>
      <c r="W54" s="300"/>
      <c r="X54" s="567"/>
      <c r="Y54" s="400"/>
      <c r="Z54" s="562"/>
      <c r="AA54" s="466">
        <f t="shared" si="4"/>
        <v>34</v>
      </c>
    </row>
    <row r="55" spans="1:27" ht="31.5" customHeight="1" x14ac:dyDescent="0.25">
      <c r="A55" s="139" t="str">
        <f t="shared" ca="1" si="3"/>
        <v>KW14 / 35</v>
      </c>
      <c r="B55" s="136" t="str">
        <f ca="1">OFFSET(Sprachen!A409,0,'Allg. Informationen'!$B$4-1,1,1)</f>
        <v>Nettoproduktion hydraulisch verknüpfter und gemeinsam optimierter Anlagen</v>
      </c>
      <c r="C55" s="100" t="s">
        <v>8</v>
      </c>
      <c r="D55" s="647">
        <f>SUM(H55:Q55)</f>
        <v>0</v>
      </c>
      <c r="E55" s="358"/>
      <c r="F55" s="358"/>
      <c r="G55" s="358"/>
      <c r="H55" s="154">
        <f>+IF(H50="Ja",H54,0)+IF(H50="Oui",H54,0)+IF(H50="Si",H54,0)</f>
        <v>0</v>
      </c>
      <c r="I55" s="154">
        <f t="shared" ref="I55:Q55" si="5">+IF(I50="Ja",I54,0)+IF(I50="Oui",I54,0)+IF(I50="Si",I54,0)</f>
        <v>0</v>
      </c>
      <c r="J55" s="154">
        <f t="shared" si="5"/>
        <v>0</v>
      </c>
      <c r="K55" s="154">
        <f t="shared" si="5"/>
        <v>0</v>
      </c>
      <c r="L55" s="154">
        <f t="shared" si="5"/>
        <v>0</v>
      </c>
      <c r="M55" s="154">
        <f t="shared" si="5"/>
        <v>0</v>
      </c>
      <c r="N55" s="154">
        <f t="shared" si="5"/>
        <v>0</v>
      </c>
      <c r="O55" s="154">
        <f t="shared" si="5"/>
        <v>0</v>
      </c>
      <c r="P55" s="154">
        <f t="shared" si="5"/>
        <v>0</v>
      </c>
      <c r="Q55" s="154">
        <f t="shared" si="5"/>
        <v>0</v>
      </c>
      <c r="R55" s="864"/>
      <c r="S55" s="865"/>
      <c r="T55" s="861"/>
      <c r="U55" s="861"/>
      <c r="V55" s="567"/>
      <c r="W55" s="300"/>
      <c r="X55" s="567"/>
      <c r="Y55" s="400"/>
      <c r="Z55" s="562"/>
      <c r="AA55" s="466">
        <f t="shared" si="4"/>
        <v>35</v>
      </c>
    </row>
    <row r="56" spans="1:27" x14ac:dyDescent="0.25">
      <c r="A56" s="139" t="str">
        <f t="shared" ca="1" si="3"/>
        <v>KW14 / 36</v>
      </c>
      <c r="B56" s="136" t="str">
        <f ca="1">OFFSET(Sprachen!A410,0,'Allg. Informationen'!$B$4-1,1,1)</f>
        <v>Bezug EV/KEV</v>
      </c>
      <c r="C56" s="100" t="str">
        <f ca="1">OFFSET(Sprachen!A404,0,'Allg. Informationen'!$B$4-1,1,1)</f>
        <v>[Ja/Nein]</v>
      </c>
      <c r="D56" s="648">
        <f>IF(COUNTIF(H56:Q56,"Ja")&gt;0,COUNTIF(H56:Q56,"Ja"),0)</f>
        <v>0</v>
      </c>
      <c r="E56" s="359"/>
      <c r="F56" s="359"/>
      <c r="G56" s="359"/>
      <c r="H56" s="564"/>
      <c r="I56" s="564"/>
      <c r="J56" s="564"/>
      <c r="K56" s="564"/>
      <c r="L56" s="564"/>
      <c r="M56" s="564"/>
      <c r="N56" s="564"/>
      <c r="O56" s="564"/>
      <c r="P56" s="564"/>
      <c r="Q56" s="564"/>
      <c r="R56" s="824"/>
      <c r="S56" s="825"/>
      <c r="T56" s="828"/>
      <c r="U56" s="829"/>
      <c r="V56" s="541"/>
      <c r="W56" s="297"/>
      <c r="X56" s="541" t="s">
        <v>185</v>
      </c>
      <c r="Y56" s="565" t="s">
        <v>185</v>
      </c>
      <c r="Z56" s="562"/>
      <c r="AA56" s="466">
        <f t="shared" si="4"/>
        <v>36</v>
      </c>
    </row>
    <row r="57" spans="1:27" x14ac:dyDescent="0.25">
      <c r="A57" s="139" t="str">
        <f t="shared" ca="1" si="3"/>
        <v>KW14 / 37</v>
      </c>
      <c r="B57" s="136" t="str">
        <f ca="1">OFFSET(Sprachen!A411,0,'Allg. Informationen'!$B$4-1,1,1)</f>
        <v>Erlös EV/KEV Jahr</v>
      </c>
      <c r="C57" s="100" t="s">
        <v>24</v>
      </c>
      <c r="D57" s="649">
        <f>SUMIF(H50:Q50,"Ja",H57:Q57)+SUMIF(H50:Q50,"Oui",H57:Q57)+SUMIF(H50:Q50,"Si",H57:Q57)</f>
        <v>0</v>
      </c>
      <c r="E57" s="360"/>
      <c r="F57" s="360"/>
      <c r="G57" s="360"/>
      <c r="H57" s="207"/>
      <c r="I57" s="207"/>
      <c r="J57" s="207"/>
      <c r="K57" s="207"/>
      <c r="L57" s="207"/>
      <c r="M57" s="207"/>
      <c r="N57" s="207"/>
      <c r="O57" s="207"/>
      <c r="P57" s="207"/>
      <c r="Q57" s="207"/>
      <c r="R57" s="859"/>
      <c r="S57" s="860"/>
      <c r="T57" s="828"/>
      <c r="U57" s="829"/>
      <c r="V57" s="541"/>
      <c r="W57" s="297"/>
      <c r="X57" s="541" t="s">
        <v>185</v>
      </c>
      <c r="Y57" s="565" t="s">
        <v>185</v>
      </c>
      <c r="Z57" s="562"/>
      <c r="AA57" s="466">
        <f t="shared" si="4"/>
        <v>37</v>
      </c>
    </row>
    <row r="58" spans="1:27" ht="26.4" x14ac:dyDescent="0.25">
      <c r="A58" s="139" t="str">
        <f t="shared" ca="1" si="3"/>
        <v>KW14 / 39</v>
      </c>
      <c r="B58" s="136" t="str">
        <f ca="1">OFFSET(Sprachen!A412,0,'Allg. Informationen'!$B$4-1,1,1)</f>
        <v>Erlös aus Entschädigungen Sanierungen nach Gewässerschutzgesetz</v>
      </c>
      <c r="C58" s="157" t="s">
        <v>24</v>
      </c>
      <c r="D58" s="649">
        <f>SUMIF($H$50:$Q$50,"Ja",H58:Q58)+SUMIF($H$50:$Q$50,"Oui",H58:Q58)+SUMIF($H$50:$Q$50,"Si",H58:Q58)</f>
        <v>0</v>
      </c>
      <c r="E58" s="360"/>
      <c r="F58" s="360"/>
      <c r="G58" s="360"/>
      <c r="H58" s="207"/>
      <c r="I58" s="207"/>
      <c r="J58" s="207"/>
      <c r="K58" s="207"/>
      <c r="L58" s="207"/>
      <c r="M58" s="207"/>
      <c r="N58" s="207"/>
      <c r="O58" s="207"/>
      <c r="P58" s="207"/>
      <c r="Q58" s="207"/>
      <c r="R58" s="813"/>
      <c r="S58" s="814"/>
      <c r="T58" s="828"/>
      <c r="U58" s="829"/>
      <c r="V58" s="541"/>
      <c r="W58" s="297"/>
      <c r="X58" s="541" t="s">
        <v>185</v>
      </c>
      <c r="Y58" s="565" t="s">
        <v>185</v>
      </c>
      <c r="Z58" s="562"/>
      <c r="AA58" s="466">
        <v>39</v>
      </c>
    </row>
    <row r="59" spans="1:27" ht="26.4" x14ac:dyDescent="0.25">
      <c r="A59" s="139" t="str">
        <f t="shared" ca="1" si="3"/>
        <v>KW14 / 41</v>
      </c>
      <c r="B59" s="136" t="str">
        <f ca="1">OFFSET(Sprachen!A413,0,'Allg. Informationen'!$B$4-1,1,1)</f>
        <v>Erlös aus weiterer Förderung der öffentlichen Hand</v>
      </c>
      <c r="C59" s="157" t="s">
        <v>24</v>
      </c>
      <c r="D59" s="649">
        <f>SUMIF(H50:Q50,"Ja",H59:Q59)+SUMIF(H50:Q50,"Qui",H59:Q59)+SUMIF(H50:Q50,"Si",H59:Q59)</f>
        <v>0</v>
      </c>
      <c r="E59" s="360"/>
      <c r="F59" s="360"/>
      <c r="G59" s="360"/>
      <c r="H59" s="207"/>
      <c r="I59" s="207"/>
      <c r="J59" s="207"/>
      <c r="K59" s="207"/>
      <c r="L59" s="207"/>
      <c r="M59" s="207"/>
      <c r="N59" s="207"/>
      <c r="O59" s="207"/>
      <c r="P59" s="207"/>
      <c r="Q59" s="207"/>
      <c r="R59" s="813"/>
      <c r="S59" s="814"/>
      <c r="T59" s="828"/>
      <c r="U59" s="829"/>
      <c r="V59" s="541"/>
      <c r="W59" s="297"/>
      <c r="X59" s="541" t="s">
        <v>185</v>
      </c>
      <c r="Y59" s="152"/>
      <c r="Z59" s="562"/>
      <c r="AA59" s="466">
        <v>41</v>
      </c>
    </row>
    <row r="60" spans="1:27" ht="15.6" x14ac:dyDescent="0.3">
      <c r="A60" s="146"/>
      <c r="B60" s="147"/>
      <c r="C60" s="147"/>
      <c r="D60" s="147"/>
      <c r="E60" s="147"/>
      <c r="F60" s="147"/>
      <c r="G60" s="147"/>
      <c r="H60" s="147"/>
      <c r="I60" s="147"/>
      <c r="J60" s="147"/>
      <c r="K60" s="147"/>
      <c r="L60" s="147"/>
      <c r="M60" s="147"/>
      <c r="N60" s="147"/>
      <c r="O60" s="147"/>
      <c r="P60" s="147"/>
      <c r="Q60" s="147"/>
      <c r="R60" s="147"/>
      <c r="S60" s="147"/>
      <c r="T60" s="147"/>
      <c r="U60" s="147"/>
      <c r="V60" s="147"/>
      <c r="W60" s="561"/>
      <c r="X60" s="147"/>
      <c r="Y60" s="147"/>
      <c r="Z60" s="562"/>
    </row>
    <row r="61" spans="1:27" ht="26.4" x14ac:dyDescent="0.25">
      <c r="A61" s="158" t="str">
        <f ca="1">OFFSET(Sprachen!A414,0,'Allg. Informationen'!$B$4-1,1,1)</f>
        <v>B. Angaben zu den Gestehungskosten</v>
      </c>
      <c r="B61" s="158"/>
      <c r="C61" s="159"/>
      <c r="D61" s="160"/>
      <c r="E61" s="361"/>
      <c r="F61" s="361"/>
      <c r="G61" s="361"/>
      <c r="H61" s="866" t="str">
        <f ca="1">R47</f>
        <v>Anmerkungen BFE</v>
      </c>
      <c r="I61" s="866"/>
      <c r="J61" s="866"/>
      <c r="K61" s="866"/>
      <c r="L61" s="866"/>
      <c r="M61" s="809" t="str">
        <f ca="1">T47</f>
        <v>Bemerkungen Gesuchsteller</v>
      </c>
      <c r="N61" s="810"/>
      <c r="O61" s="810"/>
      <c r="P61" s="810"/>
      <c r="Q61" s="810"/>
      <c r="R61" s="810"/>
      <c r="S61" s="810"/>
      <c r="T61" s="810"/>
      <c r="U61" s="811"/>
      <c r="V61" s="450" t="str">
        <f ca="1">V47</f>
        <v>Prüfung auf Plausibilität</v>
      </c>
      <c r="W61" s="450" t="str">
        <f t="shared" ref="W61:Y61" ca="1" si="6">W47</f>
        <v>Bemerkungen Plausibilität</v>
      </c>
      <c r="X61" s="450" t="str">
        <f t="shared" ca="1" si="6"/>
        <v>Materielle Prüfung</v>
      </c>
      <c r="Y61" s="450" t="str">
        <f t="shared" ca="1" si="6"/>
        <v>Bemerkungen Materielle Prüfung</v>
      </c>
    </row>
    <row r="62" spans="1:27" ht="27.75" customHeight="1" x14ac:dyDescent="0.25">
      <c r="A62" s="139"/>
      <c r="B62" s="161" t="str">
        <f ca="1">OFFSET(Sprachen!A415,0,'Allg. Informationen'!$B$4-1,1,1)</f>
        <v>B 1. Betriebserträge und -kosten</v>
      </c>
      <c r="C62" s="100"/>
      <c r="D62" s="100"/>
      <c r="E62" s="362"/>
      <c r="F62" s="362"/>
      <c r="G62" s="362"/>
      <c r="H62" s="808"/>
      <c r="I62" s="808"/>
      <c r="J62" s="808"/>
      <c r="K62" s="808"/>
      <c r="L62" s="808"/>
      <c r="M62" s="812"/>
      <c r="N62" s="812"/>
      <c r="O62" s="812"/>
      <c r="P62" s="812"/>
      <c r="Q62" s="812"/>
      <c r="R62" s="812"/>
      <c r="S62" s="812"/>
      <c r="T62" s="812"/>
      <c r="U62" s="812"/>
      <c r="V62" s="541"/>
      <c r="W62" s="297"/>
      <c r="X62" s="541" t="s">
        <v>185</v>
      </c>
      <c r="Y62" s="551" t="s">
        <v>185</v>
      </c>
    </row>
    <row r="63" spans="1:27" ht="26.4" x14ac:dyDescent="0.25">
      <c r="A63" s="139" t="str">
        <f t="shared" ref="A63:A72" ca="1" si="7">CONCATENATE($A$2," / ",AA63)</f>
        <v>KW14 / 42</v>
      </c>
      <c r="B63" s="136" t="str">
        <f ca="1">OFFSET(Sprachen!A416,0,'Allg. Informationen'!$B$4-1,1,1)</f>
        <v>Summe Förderungen/Vergütungen der öffentlichen Hand</v>
      </c>
      <c r="C63" s="100"/>
      <c r="D63" s="634">
        <f>D59+D57</f>
        <v>0</v>
      </c>
      <c r="E63" s="633"/>
      <c r="F63" s="633"/>
      <c r="G63" s="633"/>
      <c r="H63" s="815"/>
      <c r="I63" s="816"/>
      <c r="J63" s="816"/>
      <c r="K63" s="816"/>
      <c r="L63" s="817"/>
      <c r="M63" s="818"/>
      <c r="N63" s="819"/>
      <c r="O63" s="819"/>
      <c r="P63" s="819"/>
      <c r="Q63" s="819"/>
      <c r="R63" s="819"/>
      <c r="S63" s="819"/>
      <c r="T63" s="819"/>
      <c r="U63" s="820"/>
      <c r="V63" s="541"/>
      <c r="W63" s="297"/>
      <c r="X63" s="541" t="s">
        <v>185</v>
      </c>
      <c r="Y63" s="551" t="s">
        <v>185</v>
      </c>
      <c r="AA63" s="466">
        <v>42</v>
      </c>
    </row>
    <row r="64" spans="1:27" ht="33" customHeight="1" x14ac:dyDescent="0.25">
      <c r="A64" s="139" t="str">
        <f t="shared" ca="1" si="7"/>
        <v>KW14 / 43</v>
      </c>
      <c r="B64" s="136" t="str">
        <f ca="1">OFFSET(Sprachen!A417,0,'Allg. Informationen'!$B$4-1,1,1)</f>
        <v>Übriger Betriebsertrag (ohne Förderungen)</v>
      </c>
      <c r="C64" s="673" t="s">
        <v>24</v>
      </c>
      <c r="D64" s="196"/>
      <c r="E64" s="363"/>
      <c r="F64" s="363"/>
      <c r="G64" s="363"/>
      <c r="H64" s="893" t="str">
        <f ca="1">CONCATENATE(OFFSET(Sprachen!A495,0,'Allg. Informationen'!$B$4-1,1,1)," 5.",A2,".7")</f>
        <v>Gemäss Richtlinie des BFE zu anrechenbaren Betriebs- und Kapitalkosten. Bei abweichenden Angaben zum Geschäftsbericht ist das folgende Anhangsformular auszufüllen: 5.KW14.7</v>
      </c>
      <c r="I64" s="894"/>
      <c r="J64" s="894"/>
      <c r="K64" s="894"/>
      <c r="L64" s="895"/>
      <c r="M64" s="812"/>
      <c r="N64" s="812"/>
      <c r="O64" s="812"/>
      <c r="P64" s="812"/>
      <c r="Q64" s="812"/>
      <c r="R64" s="812"/>
      <c r="S64" s="812"/>
      <c r="T64" s="812"/>
      <c r="U64" s="812"/>
      <c r="V64" s="541"/>
      <c r="W64" s="297"/>
      <c r="X64" s="541" t="s">
        <v>185</v>
      </c>
      <c r="Y64" s="551" t="s">
        <v>185</v>
      </c>
      <c r="AA64" s="466">
        <v>43</v>
      </c>
    </row>
    <row r="65" spans="1:27" x14ac:dyDescent="0.25">
      <c r="A65" s="139" t="str">
        <f t="shared" ca="1" si="7"/>
        <v>KW14 / 44</v>
      </c>
      <c r="B65" s="136" t="str">
        <f ca="1">OFFSET(Sprachen!A418,0,'Allg. Informationen'!$B$4-1,1,1)</f>
        <v>Aktivierte Eigenleistungen</v>
      </c>
      <c r="C65" s="673" t="s">
        <v>24</v>
      </c>
      <c r="D65" s="196"/>
      <c r="E65" s="364"/>
      <c r="F65" s="364"/>
      <c r="G65" s="364"/>
      <c r="H65" s="893"/>
      <c r="I65" s="894"/>
      <c r="J65" s="894"/>
      <c r="K65" s="894"/>
      <c r="L65" s="895"/>
      <c r="M65" s="812"/>
      <c r="N65" s="812"/>
      <c r="O65" s="812"/>
      <c r="P65" s="812"/>
      <c r="Q65" s="812"/>
      <c r="R65" s="812"/>
      <c r="S65" s="812"/>
      <c r="T65" s="812"/>
      <c r="U65" s="812"/>
      <c r="V65" s="541"/>
      <c r="W65" s="297"/>
      <c r="X65" s="541" t="s">
        <v>185</v>
      </c>
      <c r="Y65" s="551" t="s">
        <v>185</v>
      </c>
      <c r="AA65" s="466">
        <f t="shared" ref="AA65:AA72" si="8">AA64+1</f>
        <v>44</v>
      </c>
    </row>
    <row r="66" spans="1:27" x14ac:dyDescent="0.25">
      <c r="A66" s="139" t="str">
        <f t="shared" ca="1" si="7"/>
        <v>KW14 / 45</v>
      </c>
      <c r="B66" s="136" t="str">
        <f ca="1">OFFSET(Sprachen!A419,0,'Allg. Informationen'!$B$4-1,1,1)</f>
        <v>Pumpenergie</v>
      </c>
      <c r="C66" s="673" t="s">
        <v>8</v>
      </c>
      <c r="D66" s="644">
        <f ca="1">IFERROR(IF($D$5="Nein/Non/No","-",INDIRECT(CONCATENATE(E_prod_Eingabe!$A$2,"!")&amp;CONCATENATE(MID("CDEFGHIJKLMNOPQRSTUVWXYZ",HLOOKUP($A$2,E_prod_Eingabe!$C$5:$AS$6,2,FALSE),1),"55"))),"")</f>
        <v>0</v>
      </c>
      <c r="E66" s="353"/>
      <c r="F66" s="353"/>
      <c r="G66" s="353"/>
      <c r="H66" s="893"/>
      <c r="I66" s="894"/>
      <c r="J66" s="894"/>
      <c r="K66" s="894"/>
      <c r="L66" s="895"/>
      <c r="M66" s="812"/>
      <c r="N66" s="812"/>
      <c r="O66" s="812"/>
      <c r="P66" s="812"/>
      <c r="Q66" s="812"/>
      <c r="R66" s="812"/>
      <c r="S66" s="812"/>
      <c r="T66" s="812"/>
      <c r="U66" s="812"/>
      <c r="V66" s="541"/>
      <c r="W66" s="297"/>
      <c r="X66" s="541" t="s">
        <v>185</v>
      </c>
      <c r="Y66" s="551" t="s">
        <v>185</v>
      </c>
      <c r="AA66" s="466">
        <f t="shared" si="8"/>
        <v>45</v>
      </c>
    </row>
    <row r="67" spans="1:27" ht="26.4" x14ac:dyDescent="0.25">
      <c r="A67" s="139" t="str">
        <f t="shared" ca="1" si="7"/>
        <v>KW14 / 46</v>
      </c>
      <c r="B67" s="136" t="str">
        <f ca="1">OFFSET(Sprachen!A420,0,'Allg. Informationen'!$B$4-1,1,1)</f>
        <v>Spezif. Kosten Pumpenergie zu Marktpreisen</v>
      </c>
      <c r="C67" s="673" t="s">
        <v>39</v>
      </c>
      <c r="D67" s="645" t="str">
        <f ca="1">IFERROR(D68*100/(D66*1000000),"")</f>
        <v/>
      </c>
      <c r="E67" s="365"/>
      <c r="F67" s="365"/>
      <c r="G67" s="365"/>
      <c r="H67" s="893"/>
      <c r="I67" s="894"/>
      <c r="J67" s="894"/>
      <c r="K67" s="894"/>
      <c r="L67" s="895"/>
      <c r="M67" s="812"/>
      <c r="N67" s="812"/>
      <c r="O67" s="812"/>
      <c r="P67" s="812"/>
      <c r="Q67" s="812"/>
      <c r="R67" s="812"/>
      <c r="S67" s="812"/>
      <c r="T67" s="812"/>
      <c r="U67" s="812"/>
      <c r="V67" s="541"/>
      <c r="W67" s="297"/>
      <c r="X67" s="541" t="s">
        <v>185</v>
      </c>
      <c r="Y67" s="551" t="s">
        <v>185</v>
      </c>
      <c r="AA67" s="466">
        <f t="shared" si="8"/>
        <v>46</v>
      </c>
    </row>
    <row r="68" spans="1:27" ht="26.4" x14ac:dyDescent="0.25">
      <c r="A68" s="139" t="str">
        <f t="shared" ca="1" si="7"/>
        <v>KW14 / 47</v>
      </c>
      <c r="B68" s="136" t="str">
        <f ca="1">OFFSET(Sprachen!A421,0,'Allg. Informationen'!$B$4-1,1,1)</f>
        <v>Pumpenergie zu Marktpreisen</v>
      </c>
      <c r="C68" s="673" t="s">
        <v>24</v>
      </c>
      <c r="D68" s="644">
        <f ca="1">IFERROR(IF($D$5="Nein/Non/No","-",INDIRECT(CONCATENATE(E_prod_Eingabe!$A$2,"!")&amp;CONCATENATE(MID("CDEFGHIJKLMNOPQRSTUVWXYZ",HLOOKUP($A$2,E_prod_Eingabe!$C$5:$AS$6,2,FALSE),1),"67"))),"")</f>
        <v>0</v>
      </c>
      <c r="E68" s="366"/>
      <c r="F68" s="366"/>
      <c r="G68" s="366"/>
      <c r="H68" s="893"/>
      <c r="I68" s="894"/>
      <c r="J68" s="894"/>
      <c r="K68" s="894"/>
      <c r="L68" s="895"/>
      <c r="M68" s="812"/>
      <c r="N68" s="812"/>
      <c r="O68" s="812"/>
      <c r="P68" s="812"/>
      <c r="Q68" s="812"/>
      <c r="R68" s="812"/>
      <c r="S68" s="812"/>
      <c r="T68" s="812"/>
      <c r="U68" s="812"/>
      <c r="V68" s="541"/>
      <c r="W68" s="297"/>
      <c r="X68" s="541" t="s">
        <v>185</v>
      </c>
      <c r="Y68" s="551" t="s">
        <v>185</v>
      </c>
      <c r="AA68" s="466">
        <f t="shared" si="8"/>
        <v>47</v>
      </c>
    </row>
    <row r="69" spans="1:27" x14ac:dyDescent="0.25">
      <c r="A69" s="139" t="str">
        <f t="shared" ca="1" si="7"/>
        <v>KW14 / 48</v>
      </c>
      <c r="B69" s="136" t="str">
        <f ca="1">OFFSET(Sprachen!A422,0,'Allg. Informationen'!$B$4-1,1,1)</f>
        <v>Energieaufwand</v>
      </c>
      <c r="C69" s="673" t="s">
        <v>24</v>
      </c>
      <c r="D69" s="196"/>
      <c r="E69" s="364"/>
      <c r="F69" s="364"/>
      <c r="G69" s="364"/>
      <c r="H69" s="893"/>
      <c r="I69" s="894"/>
      <c r="J69" s="894"/>
      <c r="K69" s="894"/>
      <c r="L69" s="895"/>
      <c r="M69" s="812"/>
      <c r="N69" s="812"/>
      <c r="O69" s="812"/>
      <c r="P69" s="812"/>
      <c r="Q69" s="812"/>
      <c r="R69" s="812"/>
      <c r="S69" s="812"/>
      <c r="T69" s="812"/>
      <c r="U69" s="812"/>
      <c r="V69" s="541"/>
      <c r="W69" s="297"/>
      <c r="X69" s="541" t="s">
        <v>185</v>
      </c>
      <c r="Y69" s="551" t="s">
        <v>185</v>
      </c>
      <c r="AA69" s="466">
        <f t="shared" si="8"/>
        <v>48</v>
      </c>
    </row>
    <row r="70" spans="1:27" x14ac:dyDescent="0.25">
      <c r="A70" s="139" t="str">
        <f t="shared" ca="1" si="7"/>
        <v>KW14 / 49</v>
      </c>
      <c r="B70" s="136" t="str">
        <f ca="1">OFFSET(Sprachen!A423,0,'Allg. Informationen'!$B$4-1,1,1)</f>
        <v>Netznutzungsaufwand</v>
      </c>
      <c r="C70" s="673" t="s">
        <v>24</v>
      </c>
      <c r="D70" s="196"/>
      <c r="E70" s="364"/>
      <c r="F70" s="364"/>
      <c r="G70" s="364"/>
      <c r="H70" s="893"/>
      <c r="I70" s="894"/>
      <c r="J70" s="894"/>
      <c r="K70" s="894"/>
      <c r="L70" s="895"/>
      <c r="M70" s="812"/>
      <c r="N70" s="812"/>
      <c r="O70" s="812"/>
      <c r="P70" s="812"/>
      <c r="Q70" s="812"/>
      <c r="R70" s="812"/>
      <c r="S70" s="812"/>
      <c r="T70" s="812"/>
      <c r="U70" s="812"/>
      <c r="V70" s="541"/>
      <c r="W70" s="297"/>
      <c r="X70" s="541" t="s">
        <v>185</v>
      </c>
      <c r="Y70" s="551" t="s">
        <v>185</v>
      </c>
      <c r="AA70" s="466">
        <f t="shared" si="8"/>
        <v>49</v>
      </c>
    </row>
    <row r="71" spans="1:27" x14ac:dyDescent="0.25">
      <c r="A71" s="139" t="str">
        <f t="shared" ca="1" si="7"/>
        <v>KW14 / 50</v>
      </c>
      <c r="B71" s="136" t="str">
        <f ca="1">OFFSET(Sprachen!A424,0,'Allg. Informationen'!$B$4-1,1,1)</f>
        <v>Material und Fremdleistungen</v>
      </c>
      <c r="C71" s="673" t="s">
        <v>24</v>
      </c>
      <c r="D71" s="196"/>
      <c r="E71" s="364"/>
      <c r="F71" s="364"/>
      <c r="G71" s="364"/>
      <c r="H71" s="893"/>
      <c r="I71" s="894"/>
      <c r="J71" s="894"/>
      <c r="K71" s="894"/>
      <c r="L71" s="895"/>
      <c r="M71" s="812"/>
      <c r="N71" s="812"/>
      <c r="O71" s="812"/>
      <c r="P71" s="812"/>
      <c r="Q71" s="812"/>
      <c r="R71" s="812"/>
      <c r="S71" s="812"/>
      <c r="T71" s="812"/>
      <c r="U71" s="812"/>
      <c r="V71" s="541"/>
      <c r="W71" s="297"/>
      <c r="X71" s="541" t="s">
        <v>185</v>
      </c>
      <c r="Y71" s="551" t="s">
        <v>185</v>
      </c>
      <c r="AA71" s="466">
        <f t="shared" si="8"/>
        <v>50</v>
      </c>
    </row>
    <row r="72" spans="1:27" x14ac:dyDescent="0.25">
      <c r="A72" s="139" t="str">
        <f t="shared" ca="1" si="7"/>
        <v>KW14 / 51</v>
      </c>
      <c r="B72" s="136" t="str">
        <f ca="1">OFFSET(Sprachen!A425,0,'Allg. Informationen'!$B$4-1,1,1)</f>
        <v>Personalaufwand</v>
      </c>
      <c r="C72" s="673" t="s">
        <v>24</v>
      </c>
      <c r="D72" s="196"/>
      <c r="E72" s="367"/>
      <c r="F72" s="367"/>
      <c r="G72" s="367"/>
      <c r="H72" s="893"/>
      <c r="I72" s="894"/>
      <c r="J72" s="894"/>
      <c r="K72" s="894"/>
      <c r="L72" s="895"/>
      <c r="M72" s="812"/>
      <c r="N72" s="812"/>
      <c r="O72" s="812"/>
      <c r="P72" s="812"/>
      <c r="Q72" s="812"/>
      <c r="R72" s="812"/>
      <c r="S72" s="812"/>
      <c r="T72" s="812"/>
      <c r="U72" s="812"/>
      <c r="V72" s="541"/>
      <c r="W72" s="297"/>
      <c r="X72" s="541" t="s">
        <v>185</v>
      </c>
      <c r="Y72" s="551" t="s">
        <v>185</v>
      </c>
      <c r="AA72" s="466">
        <f t="shared" si="8"/>
        <v>51</v>
      </c>
    </row>
    <row r="73" spans="1:27" x14ac:dyDescent="0.25">
      <c r="A73" s="139" t="str">
        <f ca="1">CONCATENATE($A$2," / ",AA73)</f>
        <v>KW14 / 52</v>
      </c>
      <c r="B73" s="136" t="str">
        <f ca="1">OFFSET(Sprachen!A426,0,'Allg. Informationen'!$B$4-1,1,1)</f>
        <v>übriger Betriebsaufwand (inkl. HKN)</v>
      </c>
      <c r="C73" s="673" t="s">
        <v>24</v>
      </c>
      <c r="D73" s="196"/>
      <c r="E73" s="368"/>
      <c r="F73" s="368"/>
      <c r="G73" s="368"/>
      <c r="H73" s="896"/>
      <c r="I73" s="897"/>
      <c r="J73" s="897"/>
      <c r="K73" s="897"/>
      <c r="L73" s="898"/>
      <c r="M73" s="812"/>
      <c r="N73" s="812"/>
      <c r="O73" s="812"/>
      <c r="P73" s="812"/>
      <c r="Q73" s="812"/>
      <c r="R73" s="812"/>
      <c r="S73" s="812"/>
      <c r="T73" s="812"/>
      <c r="U73" s="812"/>
      <c r="V73" s="541"/>
      <c r="W73" s="297"/>
      <c r="X73" s="541" t="s">
        <v>185</v>
      </c>
      <c r="Y73" s="551" t="s">
        <v>185</v>
      </c>
      <c r="AA73" s="466">
        <f>AA72+1</f>
        <v>52</v>
      </c>
    </row>
    <row r="74" spans="1:27" x14ac:dyDescent="0.25">
      <c r="A74" s="139" t="str">
        <f ca="1">CONCATENATE($A$2," / ",AA74)</f>
        <v>KW14 / 54</v>
      </c>
      <c r="B74" s="136" t="str">
        <f ca="1">OFFSET(Sprachen!A427,0,'Allg. Informationen'!$B$4-1,1,1)</f>
        <v>Total Betriebskosten</v>
      </c>
      <c r="C74" s="673" t="s">
        <v>24</v>
      </c>
      <c r="D74" s="643">
        <f ca="1">SUM(D68:D73)-SUM(D63:G65)</f>
        <v>0</v>
      </c>
      <c r="E74" s="369"/>
      <c r="F74" s="369"/>
      <c r="G74" s="369"/>
      <c r="H74" s="853" t="s">
        <v>613</v>
      </c>
      <c r="I74" s="853"/>
      <c r="J74" s="853"/>
      <c r="K74" s="853"/>
      <c r="L74" s="854"/>
      <c r="M74" s="883"/>
      <c r="N74" s="883"/>
      <c r="O74" s="883"/>
      <c r="P74" s="883"/>
      <c r="Q74" s="883"/>
      <c r="R74" s="883"/>
      <c r="S74" s="883"/>
      <c r="T74" s="883"/>
      <c r="U74" s="883"/>
      <c r="V74" s="541"/>
      <c r="W74" s="297"/>
      <c r="X74" s="541" t="s">
        <v>185</v>
      </c>
      <c r="Y74" s="551" t="s">
        <v>442</v>
      </c>
      <c r="AA74" s="568">
        <f>AA73+2</f>
        <v>54</v>
      </c>
    </row>
    <row r="75" spans="1:27" ht="15.6" x14ac:dyDescent="0.3">
      <c r="A75" s="146"/>
      <c r="B75" s="147"/>
      <c r="C75" s="147"/>
      <c r="D75" s="147"/>
      <c r="E75" s="147"/>
      <c r="F75" s="147"/>
      <c r="G75" s="147"/>
      <c r="H75" s="147"/>
      <c r="I75" s="147"/>
      <c r="J75" s="147"/>
      <c r="K75" s="147"/>
      <c r="L75" s="147"/>
      <c r="M75" s="147"/>
      <c r="N75" s="147"/>
      <c r="O75" s="147"/>
      <c r="P75" s="147"/>
      <c r="Q75" s="147"/>
      <c r="R75" s="147"/>
      <c r="S75" s="147"/>
      <c r="T75" s="147"/>
      <c r="U75" s="147"/>
      <c r="V75" s="147"/>
      <c r="W75" s="561"/>
      <c r="X75" s="147"/>
      <c r="Y75" s="147"/>
    </row>
    <row r="76" spans="1:27" ht="26.4" x14ac:dyDescent="0.25">
      <c r="A76" s="164"/>
      <c r="B76" s="165" t="str">
        <f ca="1">OFFSET(Sprachen!A428,0,'Allg. Informationen'!$B$4-1,1,1)</f>
        <v>B2. Kapitalkosten</v>
      </c>
      <c r="C76" s="159"/>
      <c r="D76" s="678">
        <v>2022</v>
      </c>
      <c r="E76" s="637"/>
      <c r="F76" s="637"/>
      <c r="G76" s="637"/>
      <c r="H76" s="678">
        <v>2022</v>
      </c>
      <c r="I76" s="678">
        <v>2021</v>
      </c>
      <c r="J76" s="678">
        <v>2020</v>
      </c>
      <c r="K76" s="678">
        <v>2019</v>
      </c>
      <c r="L76" s="838" t="str">
        <f ca="1">H61</f>
        <v>Anmerkungen BFE</v>
      </c>
      <c r="M76" s="839"/>
      <c r="N76" s="839"/>
      <c r="O76" s="839"/>
      <c r="P76" s="840"/>
      <c r="Q76" s="880" t="str">
        <f ca="1">M61</f>
        <v>Bemerkungen Gesuchsteller</v>
      </c>
      <c r="R76" s="881"/>
      <c r="S76" s="881"/>
      <c r="T76" s="881"/>
      <c r="U76" s="882"/>
      <c r="V76" s="450" t="str">
        <f ca="1">V61</f>
        <v>Prüfung auf Plausibilität</v>
      </c>
      <c r="W76" s="450" t="str">
        <f t="shared" ref="W76:Y76" ca="1" si="9">W61</f>
        <v>Bemerkungen Plausibilität</v>
      </c>
      <c r="X76" s="450" t="str">
        <f t="shared" ca="1" si="9"/>
        <v>Materielle Prüfung</v>
      </c>
      <c r="Y76" s="450" t="str">
        <f t="shared" ca="1" si="9"/>
        <v>Bemerkungen Materielle Prüfung</v>
      </c>
    </row>
    <row r="77" spans="1:27" ht="39" customHeight="1" x14ac:dyDescent="0.25">
      <c r="A77" s="139" t="str">
        <f t="shared" ref="A77:A87" ca="1" si="10">CONCATENATE($A$2," / ",AA77)</f>
        <v>KW14 / 55</v>
      </c>
      <c r="B77" s="136" t="str">
        <f ca="1">OFFSET(Sprachen!A429,0,'Allg. Informationen'!$B$4-1,1,1)</f>
        <v>Abschreibungsmethodik</v>
      </c>
      <c r="C77" s="100"/>
      <c r="D77" s="569"/>
      <c r="E77" s="570"/>
      <c r="F77" s="570"/>
      <c r="G77" s="570"/>
      <c r="H77" s="197"/>
      <c r="I77" s="197"/>
      <c r="J77" s="197"/>
      <c r="K77" s="197"/>
      <c r="L77" s="701" t="str">
        <f ca="1">CONCATENATE(OFFSET(Sprachen!A496,0,'Allg. Informationen'!$B$4-1,1,1)," 5.",$A$2,".7")</f>
        <v>Für alle Kostenarten jeweils positive Werte eingeben. Die Vorzeichen werden in der Summenformel korrigiert. Negative Werte bedeuten negative Erträge respektive negative Aufwände. Bei abweichenden Angaben zum Geschäftsbericht ist das folgende Anhangsformular  auszufüllen:  5.KW14.7</v>
      </c>
      <c r="M77" s="702"/>
      <c r="N77" s="702"/>
      <c r="O77" s="702"/>
      <c r="P77" s="703"/>
      <c r="Q77" s="812"/>
      <c r="R77" s="812"/>
      <c r="S77" s="812"/>
      <c r="T77" s="812"/>
      <c r="U77" s="812"/>
      <c r="V77" s="541"/>
      <c r="W77" s="297"/>
      <c r="X77" s="541" t="s">
        <v>185</v>
      </c>
      <c r="Y77" s="162"/>
      <c r="AA77" s="466">
        <f>AA74+1</f>
        <v>55</v>
      </c>
    </row>
    <row r="78" spans="1:27" ht="22.5" customHeight="1" x14ac:dyDescent="0.25">
      <c r="A78" s="139" t="str">
        <f t="shared" ca="1" si="10"/>
        <v>KW14 / 56</v>
      </c>
      <c r="B78" s="136" t="str">
        <f ca="1">OFFSET(Sprachen!A430,0,'Allg. Informationen'!$B$4-1,1,1)</f>
        <v>Ordentliche Abschreibungen</v>
      </c>
      <c r="C78" s="100" t="s">
        <v>24</v>
      </c>
      <c r="D78" s="198"/>
      <c r="E78" s="370"/>
      <c r="F78" s="370"/>
      <c r="G78" s="370"/>
      <c r="H78" s="198"/>
      <c r="I78" s="198"/>
      <c r="J78" s="198"/>
      <c r="K78" s="198"/>
      <c r="L78" s="704"/>
      <c r="M78" s="705"/>
      <c r="N78" s="705"/>
      <c r="O78" s="705"/>
      <c r="P78" s="706"/>
      <c r="Q78" s="812"/>
      <c r="R78" s="812"/>
      <c r="S78" s="812"/>
      <c r="T78" s="812"/>
      <c r="U78" s="812"/>
      <c r="V78" s="541"/>
      <c r="W78" s="297"/>
      <c r="X78" s="541" t="s">
        <v>185</v>
      </c>
      <c r="Y78" s="162"/>
      <c r="AA78" s="466">
        <f>AA77+1</f>
        <v>56</v>
      </c>
    </row>
    <row r="79" spans="1:27" ht="22.5" customHeight="1" x14ac:dyDescent="0.25">
      <c r="A79" s="139" t="str">
        <f t="shared" ca="1" si="10"/>
        <v>KW14 / 57</v>
      </c>
      <c r="B79" s="136" t="str">
        <f ca="1">OFFSET(Sprachen!A431,0,'Allg. Informationen'!$B$4-1,1,1)</f>
        <v>Ausserordentliche Abschreibungen</v>
      </c>
      <c r="C79" s="100" t="s">
        <v>24</v>
      </c>
      <c r="D79" s="196"/>
      <c r="E79" s="364"/>
      <c r="F79" s="364"/>
      <c r="G79" s="364"/>
      <c r="H79" s="199"/>
      <c r="I79" s="199"/>
      <c r="J79" s="199"/>
      <c r="K79" s="199"/>
      <c r="L79" s="704"/>
      <c r="M79" s="705"/>
      <c r="N79" s="705"/>
      <c r="O79" s="705"/>
      <c r="P79" s="706"/>
      <c r="Q79" s="812"/>
      <c r="R79" s="812"/>
      <c r="S79" s="812"/>
      <c r="T79" s="812"/>
      <c r="U79" s="812"/>
      <c r="V79" s="541"/>
      <c r="W79" s="297"/>
      <c r="X79" s="541" t="s">
        <v>185</v>
      </c>
      <c r="Y79" s="162"/>
      <c r="AA79" s="466">
        <f t="shared" ref="AA79:AA87" si="11">AA78+1</f>
        <v>57</v>
      </c>
    </row>
    <row r="80" spans="1:27" ht="26.4" x14ac:dyDescent="0.25">
      <c r="A80" s="139" t="str">
        <f t="shared" ca="1" si="10"/>
        <v>KW14 / 58</v>
      </c>
      <c r="B80" s="136" t="str">
        <f ca="1">OFFSET(Sprachen!A432,0,'Allg. Informationen'!$B$4-1,1,1)</f>
        <v>Anlagenrestwert per 30.09.2023 oder 31.12.2023</v>
      </c>
      <c r="C80" s="100" t="s">
        <v>24</v>
      </c>
      <c r="D80" s="196"/>
      <c r="E80" s="370"/>
      <c r="F80" s="370"/>
      <c r="G80" s="370"/>
      <c r="H80" s="166"/>
      <c r="I80" s="167"/>
      <c r="J80" s="571"/>
      <c r="K80" s="572"/>
      <c r="L80" s="853" t="s">
        <v>613</v>
      </c>
      <c r="M80" s="853"/>
      <c r="N80" s="853"/>
      <c r="O80" s="853"/>
      <c r="P80" s="854"/>
      <c r="Q80" s="812"/>
      <c r="R80" s="812"/>
      <c r="S80" s="812"/>
      <c r="T80" s="812"/>
      <c r="U80" s="812"/>
      <c r="V80" s="541"/>
      <c r="W80" s="297"/>
      <c r="X80" s="541" t="s">
        <v>185</v>
      </c>
      <c r="Y80" s="162"/>
      <c r="AA80" s="466">
        <f t="shared" si="11"/>
        <v>58</v>
      </c>
    </row>
    <row r="81" spans="1:27" ht="31.5" customHeight="1" x14ac:dyDescent="0.25">
      <c r="A81" s="139" t="str">
        <f t="shared" ca="1" si="10"/>
        <v>KW14 / 59</v>
      </c>
      <c r="B81" s="136" t="str">
        <f ca="1">OFFSET(Sprachen!A433,0,'Allg. Informationen'!$B$4-1,1,1)</f>
        <v>Restwert anrechenbare immaterielle Anlagen per 30.09.2023 oder 31.12.2023</v>
      </c>
      <c r="C81" s="100" t="s">
        <v>24</v>
      </c>
      <c r="D81" s="196"/>
      <c r="E81" s="370"/>
      <c r="F81" s="370"/>
      <c r="G81" s="370"/>
      <c r="H81" s="168"/>
      <c r="I81" s="169"/>
      <c r="J81" s="573"/>
      <c r="K81" s="574"/>
      <c r="L81" s="884" t="str">
        <f ca="1">OFFSET(Sprachen!A498,0,'Allg. Informationen'!$B$4-1,1,1)</f>
        <v>Restwert von Konzessionen dürfen berücksichtigt werden.</v>
      </c>
      <c r="M81" s="885"/>
      <c r="N81" s="885"/>
      <c r="O81" s="885"/>
      <c r="P81" s="885"/>
      <c r="Q81" s="812"/>
      <c r="R81" s="812"/>
      <c r="S81" s="812"/>
      <c r="T81" s="812"/>
      <c r="U81" s="812"/>
      <c r="V81" s="541"/>
      <c r="W81" s="297"/>
      <c r="X81" s="541" t="s">
        <v>185</v>
      </c>
      <c r="Y81" s="162"/>
      <c r="AA81" s="466">
        <f t="shared" si="11"/>
        <v>59</v>
      </c>
    </row>
    <row r="82" spans="1:27" ht="26.4" x14ac:dyDescent="0.25">
      <c r="A82" s="139" t="str">
        <f t="shared" ca="1" si="10"/>
        <v>KW14 / 60</v>
      </c>
      <c r="B82" s="136" t="str">
        <f ca="1">OFFSET(Sprachen!A434,0,'Allg. Informationen'!$B$4-1,1,1)</f>
        <v>Umlaufvermögen Kraftwerk</v>
      </c>
      <c r="C82" s="100" t="s">
        <v>24</v>
      </c>
      <c r="D82" s="196"/>
      <c r="E82" s="370"/>
      <c r="F82" s="370"/>
      <c r="G82" s="370"/>
      <c r="H82" s="170"/>
      <c r="I82" s="171"/>
      <c r="J82" s="575"/>
      <c r="K82" s="576"/>
      <c r="L82" s="855"/>
      <c r="M82" s="855"/>
      <c r="N82" s="855"/>
      <c r="O82" s="855"/>
      <c r="P82" s="856"/>
      <c r="Q82" s="812"/>
      <c r="R82" s="812"/>
      <c r="S82" s="812"/>
      <c r="T82" s="812"/>
      <c r="U82" s="812"/>
      <c r="V82" s="541"/>
      <c r="W82" s="297"/>
      <c r="X82" s="541" t="s">
        <v>185</v>
      </c>
      <c r="Y82" s="162"/>
      <c r="AA82" s="466">
        <f t="shared" si="11"/>
        <v>60</v>
      </c>
    </row>
    <row r="83" spans="1:27" ht="33" customHeight="1" x14ac:dyDescent="0.25">
      <c r="A83" s="139" t="str">
        <f t="shared" ca="1" si="10"/>
        <v>KW14 / 61</v>
      </c>
      <c r="B83" s="136" t="str">
        <f ca="1">OFFSET(Sprachen!A435,0,'Allg. Informationen'!$B$4-1,1,1)</f>
        <v>Kurzfristige Verbindlichkeiten Kraftwerk</v>
      </c>
      <c r="C83" s="100" t="s">
        <v>24</v>
      </c>
      <c r="D83" s="196"/>
      <c r="E83" s="370"/>
      <c r="F83" s="370"/>
      <c r="G83" s="370"/>
      <c r="H83" s="707" t="str">
        <f ca="1">OFFSET(Sprachen!A499,0,'Allg. Informationen'!$B$4-1,1,1)</f>
        <v>Anzugeben sind kurzfristige, nicht verzinsliche Darlehen. Kurzfristige verzinsliche Kapitalien (darunter auch langfrisitge Darlehen mit Fälligkeit unter 1 Jahr) müssen nicht angegeben werden. Siehe Richtlinie Punkt 3.2.2.</v>
      </c>
      <c r="I83" s="708"/>
      <c r="J83" s="708"/>
      <c r="K83" s="708"/>
      <c r="L83" s="708"/>
      <c r="M83" s="708"/>
      <c r="N83" s="708"/>
      <c r="O83" s="708"/>
      <c r="P83" s="709"/>
      <c r="Q83" s="812"/>
      <c r="R83" s="812"/>
      <c r="S83" s="812"/>
      <c r="T83" s="812"/>
      <c r="U83" s="812"/>
      <c r="V83" s="541"/>
      <c r="W83" s="297"/>
      <c r="X83" s="541" t="s">
        <v>185</v>
      </c>
      <c r="Y83" s="162"/>
      <c r="AA83" s="466">
        <f t="shared" si="11"/>
        <v>61</v>
      </c>
    </row>
    <row r="84" spans="1:27" ht="32.25" customHeight="1" x14ac:dyDescent="0.25">
      <c r="A84" s="139" t="str">
        <f t="shared" ca="1" si="10"/>
        <v>KW14 / 62</v>
      </c>
      <c r="B84" s="136" t="str">
        <f ca="1">OFFSET(Sprachen!A436,0,'Allg. Informationen'!$B$4-1,1,1)</f>
        <v>Nettoumlaufvermögen Kraftwerk</v>
      </c>
      <c r="C84" s="100" t="s">
        <v>24</v>
      </c>
      <c r="D84" s="642">
        <f>D82-D83</f>
        <v>0</v>
      </c>
      <c r="E84" s="360"/>
      <c r="F84" s="360"/>
      <c r="G84" s="360"/>
      <c r="H84" s="857" t="str">
        <f ca="1">OFFSET(Sprachen!A500,0,'Allg. Informationen'!$B$4-1,1,1)</f>
        <v>Gemäss der Richtlinie Punkt 3.2.2. ist das Nettoumlaufvermögen (Umlaufvermögen minus kurzfristiges, nicht verzinsliches Fremdkapital) für den Betrieb notwendig und kann im Gesuch berücksichtigt werden.</v>
      </c>
      <c r="I84" s="857"/>
      <c r="J84" s="857"/>
      <c r="K84" s="857"/>
      <c r="L84" s="857"/>
      <c r="M84" s="857"/>
      <c r="N84" s="857"/>
      <c r="O84" s="857"/>
      <c r="P84" s="857"/>
      <c r="Q84" s="812"/>
      <c r="R84" s="812"/>
      <c r="S84" s="812"/>
      <c r="T84" s="812"/>
      <c r="U84" s="812"/>
      <c r="V84" s="548"/>
      <c r="W84" s="300"/>
      <c r="X84" s="548"/>
      <c r="Y84" s="400"/>
      <c r="AA84" s="466">
        <f t="shared" si="11"/>
        <v>62</v>
      </c>
    </row>
    <row r="85" spans="1:27" x14ac:dyDescent="0.25">
      <c r="A85" s="139" t="str">
        <f t="shared" ca="1" si="10"/>
        <v>KW14 / 63</v>
      </c>
      <c r="B85" s="136" t="str">
        <f ca="1">OFFSET(Sprachen!A437,0,'Allg. Informationen'!$B$4-1,1,1)</f>
        <v>WACC</v>
      </c>
      <c r="C85" s="100" t="s">
        <v>4</v>
      </c>
      <c r="D85" s="172">
        <v>5.11E-2</v>
      </c>
      <c r="E85" s="371"/>
      <c r="F85" s="371"/>
      <c r="G85" s="371"/>
      <c r="H85" s="813"/>
      <c r="I85" s="878"/>
      <c r="J85" s="878"/>
      <c r="K85" s="878"/>
      <c r="L85" s="878"/>
      <c r="M85" s="878"/>
      <c r="N85" s="878"/>
      <c r="O85" s="878"/>
      <c r="P85" s="814"/>
      <c r="Q85" s="812"/>
      <c r="R85" s="812"/>
      <c r="S85" s="812"/>
      <c r="T85" s="812"/>
      <c r="U85" s="812"/>
      <c r="V85" s="548"/>
      <c r="W85" s="300"/>
      <c r="X85" s="548"/>
      <c r="Y85" s="400"/>
      <c r="AA85" s="466">
        <f t="shared" si="11"/>
        <v>63</v>
      </c>
    </row>
    <row r="86" spans="1:27" x14ac:dyDescent="0.25">
      <c r="A86" s="139" t="str">
        <f t="shared" ca="1" si="10"/>
        <v>KW14 / 64</v>
      </c>
      <c r="B86" s="136" t="str">
        <f ca="1">OFFSET(Sprachen!A438,0,'Allg. Informationen'!$B$4-1,1,1)</f>
        <v>Kalkulatorische Kapitalkosten</v>
      </c>
      <c r="C86" s="100" t="s">
        <v>24</v>
      </c>
      <c r="D86" s="642">
        <f>(D80+D81+D84)*D85</f>
        <v>0</v>
      </c>
      <c r="E86" s="360"/>
      <c r="F86" s="360"/>
      <c r="G86" s="360"/>
      <c r="H86" s="813"/>
      <c r="I86" s="878"/>
      <c r="J86" s="878"/>
      <c r="K86" s="878"/>
      <c r="L86" s="878"/>
      <c r="M86" s="878"/>
      <c r="N86" s="878"/>
      <c r="O86" s="878"/>
      <c r="P86" s="814"/>
      <c r="Q86" s="812"/>
      <c r="R86" s="812"/>
      <c r="S86" s="812"/>
      <c r="T86" s="812"/>
      <c r="U86" s="812"/>
      <c r="V86" s="548"/>
      <c r="W86" s="300"/>
      <c r="X86" s="548"/>
      <c r="Y86" s="400"/>
      <c r="AA86" s="466">
        <f t="shared" si="11"/>
        <v>64</v>
      </c>
    </row>
    <row r="87" spans="1:27" x14ac:dyDescent="0.25">
      <c r="A87" s="139" t="str">
        <f t="shared" ca="1" si="10"/>
        <v>KW14 / 65</v>
      </c>
      <c r="B87" s="136" t="str">
        <f ca="1">OFFSET(Sprachen!A439,0,'Allg. Informationen'!$B$4-1,1,1)</f>
        <v>Anrechenbare Kapitalkosten total</v>
      </c>
      <c r="C87" s="100" t="s">
        <v>24</v>
      </c>
      <c r="D87" s="642">
        <f>D86+D78</f>
        <v>0</v>
      </c>
      <c r="E87" s="360"/>
      <c r="F87" s="360"/>
      <c r="G87" s="360"/>
      <c r="H87" s="813"/>
      <c r="I87" s="878"/>
      <c r="J87" s="878"/>
      <c r="K87" s="878"/>
      <c r="L87" s="878"/>
      <c r="M87" s="878"/>
      <c r="N87" s="878"/>
      <c r="O87" s="878"/>
      <c r="P87" s="814"/>
      <c r="Q87" s="812"/>
      <c r="R87" s="812"/>
      <c r="S87" s="812"/>
      <c r="T87" s="812"/>
      <c r="U87" s="812"/>
      <c r="V87" s="541"/>
      <c r="W87" s="297"/>
      <c r="X87" s="541" t="s">
        <v>185</v>
      </c>
      <c r="Y87" s="551" t="s">
        <v>442</v>
      </c>
      <c r="AA87" s="466">
        <f t="shared" si="11"/>
        <v>65</v>
      </c>
    </row>
    <row r="88" spans="1:27" ht="15.6" x14ac:dyDescent="0.3">
      <c r="A88" s="146"/>
      <c r="B88" s="147"/>
      <c r="C88" s="147"/>
      <c r="D88" s="147"/>
      <c r="E88" s="147"/>
      <c r="F88" s="147"/>
      <c r="G88" s="147"/>
      <c r="H88" s="147"/>
      <c r="I88" s="147"/>
      <c r="J88" s="147"/>
      <c r="K88" s="147"/>
      <c r="L88" s="147"/>
      <c r="M88" s="147"/>
      <c r="N88" s="147"/>
      <c r="O88" s="147"/>
      <c r="P88" s="147"/>
      <c r="Q88" s="147"/>
      <c r="R88" s="147"/>
      <c r="S88" s="147"/>
      <c r="T88" s="147"/>
      <c r="U88" s="147"/>
      <c r="V88" s="147"/>
      <c r="W88" s="561"/>
      <c r="X88" s="147"/>
      <c r="Y88" s="147"/>
    </row>
    <row r="89" spans="1:27" ht="26.4" x14ac:dyDescent="0.25">
      <c r="A89" s="139"/>
      <c r="B89" s="148" t="str">
        <f ca="1">OFFSET(Sprachen!A440,0,'Allg. Informationen'!$B$4-1,1,1)</f>
        <v>B3. Abgaben und Steuern</v>
      </c>
      <c r="C89" s="100"/>
      <c r="D89" s="577"/>
      <c r="E89" s="372"/>
      <c r="F89" s="372"/>
      <c r="G89" s="372"/>
      <c r="H89" s="836" t="str">
        <f ca="1">L76</f>
        <v>Anmerkungen BFE</v>
      </c>
      <c r="I89" s="836"/>
      <c r="J89" s="836"/>
      <c r="K89" s="836"/>
      <c r="L89" s="836"/>
      <c r="M89" s="870" t="str">
        <f ca="1">Q76</f>
        <v>Bemerkungen Gesuchsteller</v>
      </c>
      <c r="N89" s="870"/>
      <c r="O89" s="870"/>
      <c r="P89" s="870"/>
      <c r="Q89" s="870"/>
      <c r="R89" s="870"/>
      <c r="S89" s="870"/>
      <c r="T89" s="870"/>
      <c r="U89" s="870"/>
      <c r="V89" s="450" t="str">
        <f ca="1">V76</f>
        <v>Prüfung auf Plausibilität</v>
      </c>
      <c r="W89" s="450" t="str">
        <f t="shared" ref="W89:Y89" ca="1" si="12">W76</f>
        <v>Bemerkungen Plausibilität</v>
      </c>
      <c r="X89" s="450" t="str">
        <f t="shared" ca="1" si="12"/>
        <v>Materielle Prüfung</v>
      </c>
      <c r="Y89" s="450" t="str">
        <f t="shared" ca="1" si="12"/>
        <v>Bemerkungen Materielle Prüfung</v>
      </c>
    </row>
    <row r="90" spans="1:27" ht="26.4" x14ac:dyDescent="0.25">
      <c r="A90" s="139" t="str">
        <f t="shared" ref="A90:A102" ca="1" si="13">CONCATENATE($A$2," / ",AA90)</f>
        <v>KW14 / 66</v>
      </c>
      <c r="B90" s="136" t="str">
        <f ca="1">OFFSET(Sprachen!A441,0,'Allg. Informationen'!$B$4-1,1,1)</f>
        <v>Entgangener Erlös für Gratis- und Vorzugsenergie</v>
      </c>
      <c r="C90" s="100" t="s">
        <v>24</v>
      </c>
      <c r="D90" s="196"/>
      <c r="E90" s="578"/>
      <c r="F90" s="578"/>
      <c r="G90" s="578"/>
      <c r="H90" s="869"/>
      <c r="I90" s="869"/>
      <c r="J90" s="869"/>
      <c r="K90" s="869"/>
      <c r="L90" s="869"/>
      <c r="M90" s="730"/>
      <c r="N90" s="730"/>
      <c r="O90" s="730"/>
      <c r="P90" s="730"/>
      <c r="Q90" s="730"/>
      <c r="R90" s="730"/>
      <c r="S90" s="730"/>
      <c r="T90" s="730"/>
      <c r="U90" s="730"/>
      <c r="V90" s="541"/>
      <c r="W90" s="297"/>
      <c r="X90" s="541" t="s">
        <v>185</v>
      </c>
      <c r="Y90" s="152"/>
      <c r="AA90" s="466">
        <f>AA87+1</f>
        <v>66</v>
      </c>
    </row>
    <row r="91" spans="1:27" ht="26.4" x14ac:dyDescent="0.25">
      <c r="A91" s="139" t="str">
        <f t="shared" ca="1" si="13"/>
        <v>KW14 / 67</v>
      </c>
      <c r="B91" s="136" t="str">
        <f ca="1">OFFSET(Sprachen!A442,0,'Allg. Informationen'!$B$4-1,1,1)</f>
        <v>Aufwand für Konzessionsleistungen</v>
      </c>
      <c r="C91" s="100" t="s">
        <v>24</v>
      </c>
      <c r="D91" s="196"/>
      <c r="E91" s="578"/>
      <c r="F91" s="578"/>
      <c r="G91" s="578"/>
      <c r="H91" s="869" t="str">
        <f ca="1">OFFSET(Sprachen!A501,0,'Allg. Informationen'!$B$4-1,1,1)</f>
        <v>Wird angerechnet.</v>
      </c>
      <c r="I91" s="869"/>
      <c r="J91" s="869"/>
      <c r="K91" s="869"/>
      <c r="L91" s="869"/>
      <c r="M91" s="730"/>
      <c r="N91" s="730"/>
      <c r="O91" s="730"/>
      <c r="P91" s="730"/>
      <c r="Q91" s="730"/>
      <c r="R91" s="730"/>
      <c r="S91" s="730"/>
      <c r="T91" s="730"/>
      <c r="U91" s="730"/>
      <c r="V91" s="541"/>
      <c r="W91" s="297"/>
      <c r="X91" s="541" t="s">
        <v>185</v>
      </c>
      <c r="Y91" s="152"/>
      <c r="AA91" s="466">
        <f t="shared" ref="AA91:AA99" si="14">AA90+1</f>
        <v>67</v>
      </c>
    </row>
    <row r="92" spans="1:27" ht="26.4" x14ac:dyDescent="0.25">
      <c r="A92" s="139" t="str">
        <f t="shared" ca="1" si="13"/>
        <v>KW14 / 68</v>
      </c>
      <c r="B92" s="136" t="str">
        <f ca="1">OFFSET(Sprachen!A443,0,'Allg. Informationen'!$B$4-1,1,1)</f>
        <v>Gewinnsteuer auf Stufe Partnerwerk</v>
      </c>
      <c r="C92" s="100" t="s">
        <v>24</v>
      </c>
      <c r="D92" s="196"/>
      <c r="E92" s="370"/>
      <c r="F92" s="370"/>
      <c r="G92" s="370"/>
      <c r="H92" s="869" t="str">
        <f ca="1">OFFSET(Sprachen!A502,0,'Allg. Informationen'!$B$4-1,1,1)</f>
        <v>Wird nicht angerechnet. Der Vollständigkeit halber aufgeführt.</v>
      </c>
      <c r="I92" s="869"/>
      <c r="J92" s="869"/>
      <c r="K92" s="869"/>
      <c r="L92" s="869"/>
      <c r="M92" s="730"/>
      <c r="N92" s="730"/>
      <c r="O92" s="730"/>
      <c r="P92" s="730"/>
      <c r="Q92" s="730"/>
      <c r="R92" s="730"/>
      <c r="S92" s="730"/>
      <c r="T92" s="730"/>
      <c r="U92" s="730"/>
      <c r="V92" s="541"/>
      <c r="W92" s="297"/>
      <c r="X92" s="541" t="s">
        <v>185</v>
      </c>
      <c r="Y92" s="152"/>
      <c r="AA92" s="466">
        <f t="shared" si="14"/>
        <v>68</v>
      </c>
    </row>
    <row r="93" spans="1:27" ht="49.5" customHeight="1" x14ac:dyDescent="0.25">
      <c r="A93" s="139" t="str">
        <f t="shared" ca="1" si="13"/>
        <v>KW14 / 69</v>
      </c>
      <c r="B93" s="136" t="str">
        <f ca="1">OFFSET(Sprachen!A444,0,'Allg. Informationen'!$B$4-1,1,1)</f>
        <v>anrechenbare Gewinnsteuer gemäss Art. 90 EnFV</v>
      </c>
      <c r="C93" s="100" t="s">
        <v>24</v>
      </c>
      <c r="D93" s="196"/>
      <c r="E93" s="578"/>
      <c r="F93" s="578"/>
      <c r="G93" s="578"/>
      <c r="H93" s="857" t="str">
        <f ca="1">OFFSET(Sprachen!A503,0,'Allg. Informationen'!$B$4-1,1,1)</f>
        <v>Falls Gewinnsteuer angerechnet werden soll, Begründung in Anhang darlegen, wieso trotz Differenz von Gestehungskosten und Marktpreisen ein effektiver Gewinn vorliegt.</v>
      </c>
      <c r="I93" s="857"/>
      <c r="J93" s="857"/>
      <c r="K93" s="857"/>
      <c r="L93" s="857"/>
      <c r="M93" s="730"/>
      <c r="N93" s="730"/>
      <c r="O93" s="730"/>
      <c r="P93" s="730"/>
      <c r="Q93" s="730"/>
      <c r="R93" s="730"/>
      <c r="S93" s="730"/>
      <c r="T93" s="730"/>
      <c r="U93" s="730"/>
      <c r="V93" s="541"/>
      <c r="W93" s="297"/>
      <c r="X93" s="541" t="s">
        <v>185</v>
      </c>
      <c r="Y93" s="152"/>
      <c r="AA93" s="466">
        <f t="shared" si="14"/>
        <v>69</v>
      </c>
    </row>
    <row r="94" spans="1:27" x14ac:dyDescent="0.25">
      <c r="A94" s="139" t="str">
        <f t="shared" ca="1" si="13"/>
        <v>KW14 / 70</v>
      </c>
      <c r="B94" s="136" t="str">
        <f ca="1">OFFSET(Sprachen!A445,0,'Allg. Informationen'!$B$4-1,1,1)</f>
        <v>Kapitalsteuern</v>
      </c>
      <c r="C94" s="100" t="s">
        <v>24</v>
      </c>
      <c r="D94" s="198"/>
      <c r="E94" s="370"/>
      <c r="F94" s="370"/>
      <c r="G94" s="370"/>
      <c r="H94" s="869"/>
      <c r="I94" s="869"/>
      <c r="J94" s="869"/>
      <c r="K94" s="869"/>
      <c r="L94" s="869"/>
      <c r="M94" s="730"/>
      <c r="N94" s="730"/>
      <c r="O94" s="730"/>
      <c r="P94" s="730"/>
      <c r="Q94" s="730"/>
      <c r="R94" s="730"/>
      <c r="S94" s="730"/>
      <c r="T94" s="730"/>
      <c r="U94" s="730"/>
      <c r="V94" s="541"/>
      <c r="W94" s="297"/>
      <c r="X94" s="541" t="s">
        <v>185</v>
      </c>
      <c r="Y94" s="152"/>
      <c r="AA94" s="466">
        <f t="shared" si="14"/>
        <v>70</v>
      </c>
    </row>
    <row r="95" spans="1:27" x14ac:dyDescent="0.25">
      <c r="A95" s="139" t="str">
        <f t="shared" ca="1" si="13"/>
        <v>KW14 / 71</v>
      </c>
      <c r="B95" s="136" t="str">
        <f ca="1">OFFSET(Sprachen!A446,0,'Allg. Informationen'!$B$4-1,1,1)</f>
        <v>weitere anrechenbare Steuern</v>
      </c>
      <c r="C95" s="100" t="s">
        <v>24</v>
      </c>
      <c r="D95" s="196"/>
      <c r="E95" s="578"/>
      <c r="F95" s="578"/>
      <c r="G95" s="578"/>
      <c r="H95" s="874" t="str">
        <f ca="1">OFFSET(Sprachen!A504,0,'Allg. Informationen'!$B$4-1,1,1)</f>
        <v>Liegenschaftssteuer. Sonstige Steuern.</v>
      </c>
      <c r="I95" s="874"/>
      <c r="J95" s="874"/>
      <c r="K95" s="874"/>
      <c r="L95" s="874"/>
      <c r="M95" s="730"/>
      <c r="N95" s="730"/>
      <c r="O95" s="730"/>
      <c r="P95" s="730"/>
      <c r="Q95" s="730"/>
      <c r="R95" s="730"/>
      <c r="S95" s="730"/>
      <c r="T95" s="730"/>
      <c r="U95" s="730"/>
      <c r="V95" s="541"/>
      <c r="W95" s="297"/>
      <c r="X95" s="541" t="s">
        <v>185</v>
      </c>
      <c r="Y95" s="152"/>
      <c r="AA95" s="466">
        <f t="shared" si="14"/>
        <v>71</v>
      </c>
    </row>
    <row r="96" spans="1:27" ht="26.4" x14ac:dyDescent="0.25">
      <c r="A96" s="139" t="str">
        <f t="shared" ca="1" si="13"/>
        <v>KW14 / 72</v>
      </c>
      <c r="B96" s="136" t="str">
        <f ca="1">OFFSET(Sprachen!A447,0,'Allg. Informationen'!$B$4-1,1,1)</f>
        <v>Wasserzinsen (inkl. Wasserwerksteuern und andere äquivalente Abgaben)</v>
      </c>
      <c r="C96" s="100" t="s">
        <v>24</v>
      </c>
      <c r="D96" s="196"/>
      <c r="E96" s="370"/>
      <c r="F96" s="370"/>
      <c r="G96" s="370"/>
      <c r="H96" s="869"/>
      <c r="I96" s="869"/>
      <c r="J96" s="869"/>
      <c r="K96" s="869"/>
      <c r="L96" s="869"/>
      <c r="M96" s="730"/>
      <c r="N96" s="730"/>
      <c r="O96" s="730"/>
      <c r="P96" s="730"/>
      <c r="Q96" s="730"/>
      <c r="R96" s="730"/>
      <c r="S96" s="730"/>
      <c r="T96" s="730"/>
      <c r="U96" s="730"/>
      <c r="V96" s="541"/>
      <c r="W96" s="297"/>
      <c r="X96" s="541" t="s">
        <v>185</v>
      </c>
      <c r="Y96" s="152"/>
      <c r="AA96" s="466">
        <f t="shared" si="14"/>
        <v>72</v>
      </c>
    </row>
    <row r="97" spans="1:27" x14ac:dyDescent="0.25">
      <c r="A97" s="139" t="str">
        <f t="shared" ca="1" si="13"/>
        <v>KW14 / 73</v>
      </c>
      <c r="B97" s="136" t="str">
        <f ca="1">OFFSET(Sprachen!A448,0,'Allg. Informationen'!$B$4-1,1,1)</f>
        <v>Abgaben und Steuern Total</v>
      </c>
      <c r="C97" s="100" t="s">
        <v>24</v>
      </c>
      <c r="D97" s="641">
        <f>D90+D91+D93+D94+D95+D96</f>
        <v>0</v>
      </c>
      <c r="E97" s="373"/>
      <c r="F97" s="373"/>
      <c r="G97" s="373"/>
      <c r="H97" s="906"/>
      <c r="I97" s="906"/>
      <c r="J97" s="906"/>
      <c r="K97" s="906"/>
      <c r="L97" s="906"/>
      <c r="M97" s="730"/>
      <c r="N97" s="730"/>
      <c r="O97" s="730"/>
      <c r="P97" s="730"/>
      <c r="Q97" s="730"/>
      <c r="R97" s="730"/>
      <c r="S97" s="730"/>
      <c r="T97" s="730"/>
      <c r="U97" s="730"/>
      <c r="V97" s="579"/>
      <c r="W97" s="580"/>
      <c r="X97" s="579"/>
      <c r="Y97" s="579"/>
      <c r="AA97" s="466">
        <f t="shared" si="14"/>
        <v>73</v>
      </c>
    </row>
    <row r="98" spans="1:27" x14ac:dyDescent="0.25">
      <c r="A98" s="139" t="str">
        <f t="shared" ca="1" si="13"/>
        <v>KW14 / 74</v>
      </c>
      <c r="B98" s="136" t="str">
        <f ca="1">OFFSET(Sprachen!A449,0,'Allg. Informationen'!$B$4-1,1,1)</f>
        <v>Jahresgewinn</v>
      </c>
      <c r="C98" s="100" t="s">
        <v>24</v>
      </c>
      <c r="D98" s="196"/>
      <c r="E98" s="581"/>
      <c r="F98" s="581"/>
      <c r="G98" s="581"/>
      <c r="H98" s="874" t="str">
        <f ca="1">OFFSET(Sprachen!A505,0,'Allg. Informationen'!$B$4-1,1,1)</f>
        <v>Wird nicht angerechnet. Der Vollständigkeit halber aufgeführt.</v>
      </c>
      <c r="I98" s="874"/>
      <c r="J98" s="874"/>
      <c r="K98" s="874"/>
      <c r="L98" s="874"/>
      <c r="M98" s="730"/>
      <c r="N98" s="730"/>
      <c r="O98" s="730"/>
      <c r="P98" s="730"/>
      <c r="Q98" s="730"/>
      <c r="R98" s="730"/>
      <c r="S98" s="730"/>
      <c r="T98" s="730"/>
      <c r="U98" s="730"/>
      <c r="V98" s="541"/>
      <c r="W98" s="297"/>
      <c r="X98" s="541" t="s">
        <v>185</v>
      </c>
      <c r="Y98" s="152"/>
      <c r="AA98" s="466">
        <f t="shared" si="14"/>
        <v>74</v>
      </c>
    </row>
    <row r="99" spans="1:27" x14ac:dyDescent="0.25">
      <c r="A99" s="139" t="str">
        <f t="shared" ca="1" si="13"/>
        <v>KW14 / 75</v>
      </c>
      <c r="B99" s="136" t="str">
        <f ca="1">OFFSET(Sprachen!A450,0,'Allg. Informationen'!$B$4-1,1,1)</f>
        <v>Anrechenbare Gestehungskosten total</v>
      </c>
      <c r="C99" s="100" t="s">
        <v>24</v>
      </c>
      <c r="D99" s="639">
        <f ca="1">D74+D87+D97</f>
        <v>0</v>
      </c>
      <c r="E99" s="374"/>
      <c r="F99" s="374"/>
      <c r="G99" s="374"/>
      <c r="H99" s="869"/>
      <c r="I99" s="869"/>
      <c r="J99" s="869"/>
      <c r="K99" s="869"/>
      <c r="L99" s="869"/>
      <c r="M99" s="730"/>
      <c r="N99" s="730"/>
      <c r="O99" s="730"/>
      <c r="P99" s="730"/>
      <c r="Q99" s="730"/>
      <c r="R99" s="730"/>
      <c r="S99" s="730"/>
      <c r="T99" s="730"/>
      <c r="U99" s="730"/>
      <c r="V99" s="579"/>
      <c r="W99" s="580"/>
      <c r="X99" s="579"/>
      <c r="Y99" s="579"/>
      <c r="AA99" s="466">
        <f t="shared" si="14"/>
        <v>75</v>
      </c>
    </row>
    <row r="100" spans="1:27" x14ac:dyDescent="0.25">
      <c r="A100" s="139" t="str">
        <f t="shared" ca="1" si="13"/>
        <v>KW14 / 76</v>
      </c>
      <c r="B100" s="136" t="str">
        <f ca="1">OFFSET(Sprachen!A451,0,'Allg. Informationen'!$B$4-1,1,1)</f>
        <v>Spezifische Gestehungskosten total</v>
      </c>
      <c r="C100" s="156" t="s">
        <v>39</v>
      </c>
      <c r="D100" s="640">
        <f ca="1">IFERROR(D99*100/(D36*1000000),0)</f>
        <v>0</v>
      </c>
      <c r="E100" s="375"/>
      <c r="F100" s="375"/>
      <c r="G100" s="375"/>
      <c r="H100" s="869"/>
      <c r="I100" s="869"/>
      <c r="J100" s="869"/>
      <c r="K100" s="869"/>
      <c r="L100" s="869"/>
      <c r="M100" s="730"/>
      <c r="N100" s="730"/>
      <c r="O100" s="730"/>
      <c r="P100" s="730"/>
      <c r="Q100" s="730"/>
      <c r="R100" s="730"/>
      <c r="S100" s="730"/>
      <c r="T100" s="730"/>
      <c r="U100" s="730"/>
      <c r="V100" s="541"/>
      <c r="W100" s="297"/>
      <c r="X100" s="541" t="s">
        <v>185</v>
      </c>
      <c r="Y100" s="551" t="s">
        <v>442</v>
      </c>
      <c r="AA100" s="466">
        <f>AA99+1</f>
        <v>76</v>
      </c>
    </row>
    <row r="101" spans="1:27" ht="15.75" hidden="1" customHeight="1" x14ac:dyDescent="0.25">
      <c r="A101" s="139" t="str">
        <f t="shared" ca="1" si="13"/>
        <v>KW14 / 76-G</v>
      </c>
      <c r="B101" s="136" t="str">
        <f ca="1">OFFSET(Sprachen!A452,0,'Allg. Informationen'!$B$4-1,1,1)</f>
        <v>Spezifische Gestehungskosten total</v>
      </c>
      <c r="C101" s="156" t="s">
        <v>39</v>
      </c>
      <c r="D101" s="435"/>
      <c r="E101" s="434"/>
      <c r="F101" s="434"/>
      <c r="G101" s="434"/>
      <c r="H101" s="869"/>
      <c r="I101" s="869"/>
      <c r="J101" s="869"/>
      <c r="K101" s="869"/>
      <c r="L101" s="869"/>
      <c r="M101" s="730"/>
      <c r="N101" s="730"/>
      <c r="O101" s="730"/>
      <c r="P101" s="730"/>
      <c r="Q101" s="730"/>
      <c r="R101" s="730"/>
      <c r="S101" s="730"/>
      <c r="T101" s="730"/>
      <c r="U101" s="730"/>
      <c r="V101" s="541"/>
      <c r="W101" s="582"/>
      <c r="X101" s="541"/>
      <c r="Y101" s="551"/>
      <c r="AA101" s="424" t="s">
        <v>545</v>
      </c>
    </row>
    <row r="102" spans="1:27" x14ac:dyDescent="0.25">
      <c r="A102" s="139" t="str">
        <f t="shared" ca="1" si="13"/>
        <v>KW14 / 77</v>
      </c>
      <c r="B102" s="136" t="str">
        <f ca="1">OFFSET(Sprachen!A453,0,'Allg. Informationen'!$B$4-1,1,1)</f>
        <v>Gestehungskosten Anteil Gesuchsteller</v>
      </c>
      <c r="C102" s="156" t="s">
        <v>24</v>
      </c>
      <c r="D102" s="174">
        <f ca="1">D99*D40</f>
        <v>0</v>
      </c>
      <c r="E102" s="376"/>
      <c r="F102" s="376"/>
      <c r="G102" s="376"/>
      <c r="H102" s="869"/>
      <c r="I102" s="869"/>
      <c r="J102" s="869"/>
      <c r="K102" s="869"/>
      <c r="L102" s="869"/>
      <c r="M102" s="730"/>
      <c r="N102" s="730"/>
      <c r="O102" s="730"/>
      <c r="P102" s="730"/>
      <c r="Q102" s="730"/>
      <c r="R102" s="730"/>
      <c r="S102" s="730"/>
      <c r="T102" s="730"/>
      <c r="U102" s="730"/>
      <c r="V102" s="548"/>
      <c r="W102" s="300"/>
      <c r="X102" s="548"/>
      <c r="Y102" s="548"/>
      <c r="AA102" s="466">
        <f>AA100+1</f>
        <v>77</v>
      </c>
    </row>
    <row r="103" spans="1:27" x14ac:dyDescent="0.25">
      <c r="A103" s="679"/>
      <c r="B103" s="583"/>
      <c r="C103" s="433"/>
      <c r="D103" s="466"/>
      <c r="E103" s="466"/>
      <c r="F103" s="466"/>
      <c r="G103" s="466"/>
      <c r="H103" s="466"/>
      <c r="I103" s="466"/>
    </row>
    <row r="104" spans="1:27" ht="15.6" x14ac:dyDescent="0.3">
      <c r="A104" s="181"/>
      <c r="B104" s="182"/>
      <c r="C104" s="182"/>
      <c r="D104" s="183"/>
      <c r="E104" s="175"/>
      <c r="F104" s="175"/>
      <c r="G104" s="175"/>
      <c r="H104" s="584"/>
      <c r="I104" s="584"/>
      <c r="J104" s="584"/>
      <c r="K104" s="584"/>
      <c r="L104" s="584"/>
      <c r="M104" s="584"/>
      <c r="N104" s="584"/>
      <c r="O104" s="584"/>
      <c r="P104" s="584"/>
      <c r="Q104" s="584"/>
      <c r="R104" s="584"/>
    </row>
    <row r="105" spans="1:27" ht="17.399999999999999" x14ac:dyDescent="0.25">
      <c r="A105" s="176" t="str">
        <f ca="1">OFFSET(Sprachen!A454,0,'Allg. Informationen'!$B$4-1,1,1)</f>
        <v>C. Angaben zu Erlösen</v>
      </c>
      <c r="B105" s="176"/>
      <c r="C105" s="100"/>
      <c r="D105" s="100"/>
      <c r="E105" s="356"/>
      <c r="F105" s="356"/>
      <c r="G105" s="356"/>
      <c r="H105" s="177"/>
      <c r="I105" s="177"/>
      <c r="J105" s="585"/>
      <c r="K105" s="584"/>
      <c r="L105" s="584"/>
      <c r="M105" s="586"/>
      <c r="N105" s="584"/>
      <c r="O105" s="584"/>
      <c r="P105" s="584"/>
      <c r="Q105" s="584"/>
      <c r="R105" s="584"/>
    </row>
    <row r="106" spans="1:27" x14ac:dyDescent="0.25">
      <c r="A106" s="139" t="str">
        <f ca="1">CONCATENATE($A$2," / ",AA106)</f>
        <v>KW14 / 78</v>
      </c>
      <c r="B106" s="100" t="str">
        <f ca="1">OFFSET(Sprachen!A467,0,'Allg. Informationen'!$B$4-1,1,1)</f>
        <v>Referenzmarkterlös  [CHF]</v>
      </c>
      <c r="C106" s="100" t="s">
        <v>24</v>
      </c>
      <c r="D106" s="389">
        <f ca="1">D124</f>
        <v>0</v>
      </c>
      <c r="E106" s="381"/>
      <c r="F106" s="381"/>
      <c r="G106" s="381"/>
      <c r="H106" s="13"/>
      <c r="M106" s="587"/>
      <c r="AA106" s="466">
        <f>AA102+1</f>
        <v>78</v>
      </c>
    </row>
    <row r="107" spans="1:27" x14ac:dyDescent="0.25">
      <c r="A107" s="139" t="str">
        <f ca="1">CONCATENATE($A$2," / ",AA107)</f>
        <v>KW14 / 79</v>
      </c>
      <c r="B107" s="100" t="str">
        <f ca="1">OFFSET(Sprachen!A456,0,'Allg. Informationen'!$B$4-1,1,1)</f>
        <v>Spezifischer Referenzmarkterlös</v>
      </c>
      <c r="C107" s="100" t="s">
        <v>39</v>
      </c>
      <c r="D107" s="390">
        <f ca="1">IFERROR(D124*100/(D36*10^6),0)</f>
        <v>0</v>
      </c>
      <c r="E107" s="382"/>
      <c r="F107" s="382"/>
      <c r="G107" s="382"/>
      <c r="AA107" s="466">
        <f>AA106+1</f>
        <v>79</v>
      </c>
    </row>
    <row r="108" spans="1:27" hidden="1" x14ac:dyDescent="0.25">
      <c r="A108" s="139" t="str">
        <f ca="1">CONCATENATE($A$2," / ",AA108)</f>
        <v>KW14 / 79-G</v>
      </c>
      <c r="B108" s="100" t="str">
        <f ca="1">OFFSET(Sprachen!A457,0,'Allg. Informationen'!$B$4-1,1,1)</f>
        <v>Spezifischer Referenzmarkterlös</v>
      </c>
      <c r="C108" s="100" t="s">
        <v>39</v>
      </c>
      <c r="D108" s="425"/>
      <c r="E108" s="382"/>
      <c r="F108" s="382"/>
      <c r="G108" s="382"/>
      <c r="AA108" s="424" t="s">
        <v>539</v>
      </c>
    </row>
    <row r="109" spans="1:27" x14ac:dyDescent="0.25">
      <c r="A109" s="139" t="str">
        <f ca="1">CONCATENATE($A$2," / ",AA109)</f>
        <v>KW14 / 80</v>
      </c>
      <c r="B109" s="100" t="str">
        <f ca="1">OFFSET(Sprachen!A458,0,'Allg. Informationen'!$B$4-1,1,1)</f>
        <v>Erlös Anteil Gesuchsteller</v>
      </c>
      <c r="C109" s="156" t="s">
        <v>24</v>
      </c>
      <c r="D109" s="389">
        <f ca="1">D106*D40</f>
        <v>0</v>
      </c>
      <c r="E109" s="382"/>
      <c r="F109" s="382"/>
      <c r="G109" s="382"/>
      <c r="AA109" s="466">
        <v>80</v>
      </c>
    </row>
    <row r="110" spans="1:27" ht="15.6" x14ac:dyDescent="0.3">
      <c r="A110" s="181"/>
      <c r="B110" s="182"/>
      <c r="C110" s="182"/>
      <c r="D110" s="183"/>
      <c r="E110" s="178"/>
      <c r="F110" s="178"/>
      <c r="G110" s="178"/>
      <c r="H110" s="179"/>
      <c r="I110" s="131"/>
      <c r="J110" s="131"/>
      <c r="K110" s="131"/>
      <c r="L110" s="131"/>
      <c r="M110" s="131"/>
      <c r="N110" s="131"/>
      <c r="O110" s="131"/>
      <c r="P110" s="131"/>
      <c r="Q110" s="131"/>
    </row>
    <row r="111" spans="1:27" ht="17.399999999999999" x14ac:dyDescent="0.25">
      <c r="A111" s="665" t="str">
        <f ca="1">OFFSET(Sprachen!A459,0,'Allg. Informationen'!$B$4-1,1,1)</f>
        <v>D. Angaben zu den ungedeckten Gestehungskosten</v>
      </c>
      <c r="C111" s="159"/>
      <c r="D111" s="666"/>
      <c r="E111" s="356"/>
      <c r="F111" s="356"/>
      <c r="G111" s="356"/>
    </row>
    <row r="112" spans="1:27" x14ac:dyDescent="0.25">
      <c r="A112" s="139" t="str">
        <f ca="1">CONCATENATE($A$2," / ",AA112)</f>
        <v>KW14 / 81</v>
      </c>
      <c r="B112" s="100" t="str">
        <f ca="1">OFFSET(Sprachen!A460,0,'Allg. Informationen'!$B$4-1,1,1)</f>
        <v>ungedeckte Gestehungskosten</v>
      </c>
      <c r="C112" s="100" t="s">
        <v>24</v>
      </c>
      <c r="D112" s="174">
        <f ca="1">D99-D106</f>
        <v>0</v>
      </c>
      <c r="E112" s="383"/>
      <c r="F112" s="383"/>
      <c r="G112" s="383"/>
      <c r="AA112" s="466">
        <f>AA109+1</f>
        <v>81</v>
      </c>
    </row>
    <row r="113" spans="1:27" x14ac:dyDescent="0.25">
      <c r="A113" s="139" t="str">
        <f ca="1">CONCATENATE($A$2," / ",AA113)</f>
        <v>KW14 / 82</v>
      </c>
      <c r="B113" s="100" t="str">
        <f ca="1">OFFSET(Sprachen!A461,0,'Allg. Informationen'!$B$4-1,1,1)</f>
        <v>Spezifische ungedeckte Gestehungskosten</v>
      </c>
      <c r="C113" s="100" t="s">
        <v>39</v>
      </c>
      <c r="D113" s="390">
        <f ca="1">D100-D107</f>
        <v>0</v>
      </c>
      <c r="E113" s="375"/>
      <c r="F113" s="375"/>
      <c r="G113" s="375"/>
      <c r="I113" s="180"/>
      <c r="AA113" s="466">
        <f>AA112+1</f>
        <v>82</v>
      </c>
    </row>
    <row r="114" spans="1:27" x14ac:dyDescent="0.25">
      <c r="A114" s="139" t="str">
        <f ca="1">CONCATENATE($A$2," / ",AA114)</f>
        <v>KW14 / 83</v>
      </c>
      <c r="B114" s="100" t="str">
        <f ca="1">OFFSET(Sprachen!A462,0,'Allg. Informationen'!$B$4-1,1,1)</f>
        <v>Spez. ungedeckte Gestehungskosten gekürzt</v>
      </c>
      <c r="C114" s="100" t="s">
        <v>39</v>
      </c>
      <c r="D114" s="390">
        <f ca="1">MIN(1,D113)</f>
        <v>0</v>
      </c>
      <c r="E114" s="375"/>
      <c r="F114" s="375"/>
      <c r="G114" s="375"/>
      <c r="I114" s="180"/>
      <c r="Q114" s="584"/>
      <c r="AA114" s="466">
        <f>AA113+1</f>
        <v>83</v>
      </c>
    </row>
    <row r="115" spans="1:27" ht="28.5" customHeight="1" x14ac:dyDescent="0.3">
      <c r="A115" s="139" t="str">
        <f ca="1">CONCATENATE($A$2," / ",AA115)</f>
        <v>KW14 / 84</v>
      </c>
      <c r="B115" s="136" t="str">
        <f ca="1">OFFSET(Sprachen!A463,0,'Allg. Informationen'!$B$4-1,1,1)</f>
        <v>ungedeckte Gestehungskosten Anteil Gesuchsteller</v>
      </c>
      <c r="C115" s="100" t="s">
        <v>24</v>
      </c>
      <c r="D115" s="173">
        <f ca="1">D102-D109</f>
        <v>0</v>
      </c>
      <c r="E115" s="374"/>
      <c r="F115" s="374"/>
      <c r="G115" s="374"/>
      <c r="H115" s="131"/>
      <c r="I115" s="131"/>
      <c r="J115" s="131"/>
      <c r="K115" s="131"/>
      <c r="L115" s="131"/>
      <c r="M115" s="131"/>
      <c r="N115" s="131"/>
      <c r="O115" s="131"/>
      <c r="P115" s="131"/>
      <c r="Q115" s="588"/>
      <c r="R115" s="131"/>
      <c r="S115" s="131"/>
      <c r="AA115" s="466">
        <f>AA114+1</f>
        <v>84</v>
      </c>
    </row>
    <row r="116" spans="1:27" ht="15.6" x14ac:dyDescent="0.3">
      <c r="A116" s="181"/>
      <c r="B116" s="182"/>
      <c r="C116" s="182"/>
      <c r="D116" s="182"/>
      <c r="E116" s="178"/>
      <c r="F116" s="178"/>
      <c r="G116" s="178"/>
      <c r="H116" s="182"/>
      <c r="I116" s="182"/>
      <c r="J116" s="182"/>
      <c r="K116" s="182"/>
      <c r="L116" s="182"/>
      <c r="M116" s="182"/>
      <c r="N116" s="182"/>
      <c r="O116" s="182"/>
      <c r="P116" s="182"/>
      <c r="Q116" s="183"/>
      <c r="R116" s="131"/>
      <c r="S116" s="131"/>
    </row>
    <row r="117" spans="1:27" ht="17.399999999999999" x14ac:dyDescent="0.3">
      <c r="A117" s="184" t="str">
        <f ca="1">OFFSET(Sprachen!A464,0,'Allg. Informationen'!$B$4-1,1,1)</f>
        <v>E. Referenzmarkterlös</v>
      </c>
      <c r="C117" s="589"/>
      <c r="D117" s="589"/>
      <c r="E117" s="590"/>
      <c r="F117" s="590"/>
      <c r="G117" s="590"/>
      <c r="H117" s="907" t="str">
        <f ca="1">H89</f>
        <v>Anmerkungen BFE</v>
      </c>
      <c r="I117" s="879"/>
      <c r="J117" s="879"/>
      <c r="K117" s="879"/>
      <c r="L117" s="879"/>
      <c r="M117" s="879" t="str">
        <f ca="1">M89</f>
        <v>Bemerkungen Gesuchsteller</v>
      </c>
      <c r="N117" s="879"/>
      <c r="O117" s="879"/>
      <c r="P117" s="879"/>
      <c r="Q117" s="879"/>
      <c r="R117" s="131"/>
      <c r="S117" s="163"/>
    </row>
    <row r="118" spans="1:27" ht="15.6" x14ac:dyDescent="0.3">
      <c r="A118" s="139" t="str">
        <f t="shared" ref="A118:A124" ca="1" si="15">CONCATENATE($A$2," / ",AA118)</f>
        <v>KW14 / 85</v>
      </c>
      <c r="B118" s="591" t="str">
        <f ca="1">OFFSET(Sprachen!A465,0,'Allg. Informationen'!$B$4-1,1,1)</f>
        <v xml:space="preserve">Strompreise bei EEX herungergeladen am: </v>
      </c>
      <c r="C118" s="185">
        <v>44615</v>
      </c>
      <c r="D118" s="378">
        <v>0.45833333333333331</v>
      </c>
      <c r="E118" s="384"/>
      <c r="F118" s="384"/>
      <c r="G118" s="384"/>
      <c r="H118" s="856"/>
      <c r="I118" s="869"/>
      <c r="J118" s="869"/>
      <c r="K118" s="869"/>
      <c r="L118" s="869"/>
      <c r="M118" s="871"/>
      <c r="N118" s="872"/>
      <c r="O118" s="872"/>
      <c r="P118" s="872"/>
      <c r="Q118" s="873"/>
      <c r="R118" s="131"/>
      <c r="S118" s="131"/>
      <c r="AA118" s="466">
        <f>AA115+1</f>
        <v>85</v>
      </c>
    </row>
    <row r="119" spans="1:27" ht="15.6" x14ac:dyDescent="0.3">
      <c r="A119" s="139" t="str">
        <f t="shared" ca="1" si="15"/>
        <v>KW14 / 86</v>
      </c>
      <c r="B119" s="186" t="str">
        <f ca="1">OFFSET(Sprachen!A466,0,'Allg. Informationen'!$B$4-1,1,1)</f>
        <v>Jahr</v>
      </c>
      <c r="C119" s="904">
        <f ca="1">IFERROR(IF($D$5="Nein/Non/No","-",INDIRECT(CONCATENATE(E_prod_Eingabe!A2,"!")&amp;CONCATENATE(MID("CDEFGHIJKLMNOPQRSTUVWXYZ",HLOOKUP($A$2,E_prod_Eingabe!$C$5:$AS$6,2,FALSE),1),"8"))),"")</f>
        <v>0</v>
      </c>
      <c r="D119" s="905"/>
      <c r="E119" s="385"/>
      <c r="F119" s="385"/>
      <c r="G119" s="385"/>
      <c r="H119" s="856"/>
      <c r="I119" s="869"/>
      <c r="J119" s="869"/>
      <c r="K119" s="869"/>
      <c r="L119" s="869"/>
      <c r="M119" s="871"/>
      <c r="N119" s="872"/>
      <c r="O119" s="872"/>
      <c r="P119" s="872"/>
      <c r="Q119" s="873"/>
      <c r="R119" s="131"/>
      <c r="S119" s="131"/>
      <c r="AA119" s="466">
        <f t="shared" ref="AA119:AA124" si="16">AA118+1</f>
        <v>86</v>
      </c>
    </row>
    <row r="120" spans="1:27" ht="15.6" x14ac:dyDescent="0.3">
      <c r="A120" s="139" t="str">
        <f t="shared" ca="1" si="15"/>
        <v>KW14 / 87</v>
      </c>
      <c r="B120" s="187" t="str">
        <f ca="1">OFFSET(Sprachen!A467,0,'Allg. Informationen'!$B$4-1,1,1)</f>
        <v>Referenzmarkterlös  [CHF]</v>
      </c>
      <c r="C120" s="638" t="s">
        <v>24</v>
      </c>
      <c r="D120" s="379" t="s">
        <v>82</v>
      </c>
      <c r="E120" s="377"/>
      <c r="F120" s="377"/>
      <c r="G120" s="377"/>
      <c r="H120" s="380" t="str">
        <f ca="1">OFFSET(Sprachen!A336,0,'Allg. Informationen'!$B$4-1,1,1)</f>
        <v>Zentrale 1</v>
      </c>
      <c r="I120" s="186" t="str">
        <f ca="1">OFFSET(Sprachen!A337,0,'Allg. Informationen'!$B$4-1,1,1)</f>
        <v>Zentrale 2</v>
      </c>
      <c r="J120" s="592" t="str">
        <f ca="1">OFFSET(Sprachen!A338,0,'Allg. Informationen'!$B$4-1,1,1)</f>
        <v>Zentrale 3</v>
      </c>
      <c r="K120" s="592" t="str">
        <f ca="1">OFFSET(Sprachen!A339,0,'Allg. Informationen'!$B$4-1,1,1)</f>
        <v>Zentrale 4</v>
      </c>
      <c r="L120" s="592" t="str">
        <f ca="1">OFFSET(Sprachen!A340,0,'Allg. Informationen'!$B$4-1,1,1)</f>
        <v>Zentrale 5</v>
      </c>
      <c r="M120" s="592" t="str">
        <f ca="1">OFFSET(Sprachen!A341,0,'Allg. Informationen'!$B$4-1,1,1)</f>
        <v>Zentrale 6</v>
      </c>
      <c r="N120" s="592" t="str">
        <f ca="1">OFFSET(Sprachen!A342,0,'Allg. Informationen'!$B$4-1,1,1)</f>
        <v>Zentrale 7</v>
      </c>
      <c r="O120" s="592" t="str">
        <f ca="1">OFFSET(Sprachen!A343,0,'Allg. Informationen'!$B$4-1,1,1)</f>
        <v>Zentrale 8</v>
      </c>
      <c r="P120" s="592" t="str">
        <f ca="1">OFFSET(Sprachen!A344,0,'Allg. Informationen'!$B$4-1,1,1)</f>
        <v>Zentrale 9</v>
      </c>
      <c r="Q120" s="592" t="str">
        <f ca="1">OFFSET(Sprachen!A345,0,'Allg. Informationen'!$B$4-1,1,1)</f>
        <v>Zentrale 10</v>
      </c>
      <c r="R120" s="131"/>
      <c r="S120" s="131"/>
      <c r="AA120" s="466">
        <f t="shared" si="16"/>
        <v>87</v>
      </c>
    </row>
    <row r="121" spans="1:27" ht="15.6" x14ac:dyDescent="0.3">
      <c r="A121" s="139" t="str">
        <f t="shared" ca="1" si="15"/>
        <v>KW14 / 88</v>
      </c>
      <c r="B121" s="188" t="str">
        <f ca="1">OFFSET(Sprachen!A468,0,'Allg. Informationen'!$B$4-1,1,1)</f>
        <v>alle Zentralen</v>
      </c>
      <c r="C121" s="189"/>
      <c r="D121" s="593">
        <f ca="1">+SUM(H121:Q121)</f>
        <v>0</v>
      </c>
      <c r="E121" s="594"/>
      <c r="F121" s="594"/>
      <c r="G121" s="594"/>
      <c r="H121" s="595">
        <f ca="1">IFERROR(IF($D$5="Nein/Non/No","-",VLOOKUP(H$120,E_prod_Eingabe!$A$33:$AA$42,HLOOKUP($A$2,E_prod_Eingabe!$C$5:$AS$6,2,FALSE)+2,FALSE)),"")</f>
        <v>0</v>
      </c>
      <c r="I121" s="595">
        <f ca="1">IFERROR(IF($D$5="Nein/Non/No","-",VLOOKUP(I$120,E_prod_Eingabe!$A$33:$AA$42,HLOOKUP($A$2,E_prod_Eingabe!$C$5:$AS$6,2,FALSE)+2,FALSE)),"")</f>
        <v>0</v>
      </c>
      <c r="J121" s="595">
        <f ca="1">IFERROR(IF($D$5="Nein/Non/No","-",VLOOKUP(J$120,E_prod_Eingabe!$A$33:$AA$42,HLOOKUP($A$2,E_prod_Eingabe!$C$5:$AS$6,2,FALSE)+2,FALSE)),"")</f>
        <v>0</v>
      </c>
      <c r="K121" s="595">
        <f ca="1">IFERROR(IF($D$5="Nein/Non/No","-",VLOOKUP(K$120,E_prod_Eingabe!$A$33:$AA$42,HLOOKUP($A$2,E_prod_Eingabe!$C$5:$AS$6,2,FALSE)+2,FALSE)),"")</f>
        <v>0</v>
      </c>
      <c r="L121" s="595">
        <f ca="1">IFERROR(IF($D$5="Nein/Non/No","-",VLOOKUP(L$120,E_prod_Eingabe!$A$33:$AA$42,HLOOKUP($A$2,E_prod_Eingabe!$C$5:$AS$6,2,FALSE)+2,FALSE)),"")</f>
        <v>0</v>
      </c>
      <c r="M121" s="595">
        <f ca="1">IFERROR(IF($D$5="Nein/Non/No","-",VLOOKUP(M$120,E_prod_Eingabe!$A$33:$AA$42,HLOOKUP($A$2,E_prod_Eingabe!$C$5:$AS$6,2,FALSE)+2,FALSE)),"")</f>
        <v>0</v>
      </c>
      <c r="N121" s="595">
        <f ca="1">IFERROR(IF($D$5="Nein/Non/No","-",VLOOKUP(N$120,E_prod_Eingabe!$A$33:$AA$42,HLOOKUP($A$2,E_prod_Eingabe!$C$5:$AS$6,2,FALSE)+2,FALSE)),"")</f>
        <v>0</v>
      </c>
      <c r="O121" s="595">
        <f ca="1">IFERROR(IF($D$5="Nein/Non/No","-",VLOOKUP(O$120,E_prod_Eingabe!$A$33:$AA$42,HLOOKUP($A$2,E_prod_Eingabe!$C$5:$AS$6,2,FALSE)+2,FALSE)),"")</f>
        <v>0</v>
      </c>
      <c r="P121" s="595">
        <f ca="1">IFERROR(IF($D$5="Nein/Non/No","-",VLOOKUP(P$120,E_prod_Eingabe!$A$33:$AA$42,HLOOKUP($A$2,E_prod_Eingabe!$C$5:$AS$6,2,FALSE)+2,FALSE)),"")</f>
        <v>0</v>
      </c>
      <c r="Q121" s="595">
        <f ca="1">IFERROR(IF($D$5="Nein/Non/No","-",VLOOKUP(Q$120,E_prod_Eingabe!$A$33:$AA$42,HLOOKUP($A$2,E_prod_Eingabe!$C$5:$AS$6,2,FALSE)+2,FALSE)),"")</f>
        <v>0</v>
      </c>
      <c r="R121" s="131"/>
      <c r="S121" s="190"/>
      <c r="AA121" s="466">
        <f t="shared" si="16"/>
        <v>88</v>
      </c>
    </row>
    <row r="122" spans="1:27" ht="39.6" x14ac:dyDescent="0.3">
      <c r="A122" s="139" t="str">
        <f t="shared" ca="1" si="15"/>
        <v>KW14 / 89</v>
      </c>
      <c r="B122" s="529" t="str">
        <f ca="1">OFFSET(Sprachen!A469,0,'Allg. Informationen'!$B$4-1,1,1)</f>
        <v>Abzüglich nicht hydraulisch verbundener oder gemeinsam optimierter Anlagen</v>
      </c>
      <c r="C122" s="191"/>
      <c r="D122" s="593">
        <f>+SUM(H122:Q122)</f>
        <v>0</v>
      </c>
      <c r="E122" s="594"/>
      <c r="F122" s="594"/>
      <c r="G122" s="594"/>
      <c r="H122" s="595">
        <f>+IF(OR(H50="Nein",H50="Non",H50="No"),-H121,0)</f>
        <v>0</v>
      </c>
      <c r="I122" s="595">
        <f t="shared" ref="I122:Q122" si="17">+IF(OR(I50="Nein",I50="Non",I50="No"),-I121,0)</f>
        <v>0</v>
      </c>
      <c r="J122" s="595">
        <f t="shared" si="17"/>
        <v>0</v>
      </c>
      <c r="K122" s="595">
        <f t="shared" si="17"/>
        <v>0</v>
      </c>
      <c r="L122" s="595">
        <f t="shared" si="17"/>
        <v>0</v>
      </c>
      <c r="M122" s="595">
        <f t="shared" si="17"/>
        <v>0</v>
      </c>
      <c r="N122" s="595">
        <f t="shared" si="17"/>
        <v>0</v>
      </c>
      <c r="O122" s="595">
        <f t="shared" si="17"/>
        <v>0</v>
      </c>
      <c r="P122" s="595">
        <f t="shared" si="17"/>
        <v>0</v>
      </c>
      <c r="Q122" s="595">
        <f t="shared" si="17"/>
        <v>0</v>
      </c>
      <c r="R122" s="131"/>
      <c r="S122" s="163"/>
      <c r="AA122" s="466">
        <f t="shared" si="16"/>
        <v>89</v>
      </c>
    </row>
    <row r="123" spans="1:27" ht="16.2" thickBot="1" x14ac:dyDescent="0.35">
      <c r="A123" s="139" t="str">
        <f t="shared" ca="1" si="15"/>
        <v>KW14 / 90</v>
      </c>
      <c r="B123" s="188" t="str">
        <f ca="1">OFFSET(Sprachen!A470,0,'Allg. Informationen'!$B$4-1,1,1)</f>
        <v>Abzüglich KEV-Anlagen</v>
      </c>
      <c r="C123" s="192"/>
      <c r="D123" s="596">
        <f>+SUM(H123:Q123)</f>
        <v>0</v>
      </c>
      <c r="E123" s="594"/>
      <c r="F123" s="594"/>
      <c r="G123" s="594"/>
      <c r="H123" s="595">
        <f>+IF(OR(H56="Ja",H56="Oui",H56="Si"),IF(OR(H50="Ja",H50="Oui",H50="Si"),-H121,0),0)</f>
        <v>0</v>
      </c>
      <c r="I123" s="595">
        <f t="shared" ref="I123:Q123" si="18">+IF(OR(I56="Ja",I56="Oui",I56="Si"),IF(OR(I50="Ja",I50="Oui",I50="Si"),-I121,0),0)</f>
        <v>0</v>
      </c>
      <c r="J123" s="595">
        <f t="shared" si="18"/>
        <v>0</v>
      </c>
      <c r="K123" s="595">
        <f t="shared" si="18"/>
        <v>0</v>
      </c>
      <c r="L123" s="595">
        <f t="shared" si="18"/>
        <v>0</v>
      </c>
      <c r="M123" s="595">
        <f t="shared" si="18"/>
        <v>0</v>
      </c>
      <c r="N123" s="595">
        <f t="shared" si="18"/>
        <v>0</v>
      </c>
      <c r="O123" s="595">
        <f t="shared" si="18"/>
        <v>0</v>
      </c>
      <c r="P123" s="595">
        <f t="shared" si="18"/>
        <v>0</v>
      </c>
      <c r="Q123" s="595">
        <f t="shared" si="18"/>
        <v>0</v>
      </c>
      <c r="R123" s="131"/>
      <c r="S123" s="163"/>
      <c r="AA123" s="466">
        <f t="shared" si="16"/>
        <v>90</v>
      </c>
    </row>
    <row r="124" spans="1:27" ht="26.25" customHeight="1" thickBot="1" x14ac:dyDescent="0.35">
      <c r="A124" s="139" t="str">
        <f t="shared" ca="1" si="15"/>
        <v>KW14 / 91</v>
      </c>
      <c r="B124" s="891" t="str">
        <f ca="1">+CONCATENATE(OFFSET(Sprachen!A471,0,'Allg. Informationen'!$B$4-1,1,1)," ",IF(D13=0,"",D13))</f>
        <v>gültig für KW Bitte auswählen, Prière de sélectionner, Prego selezionare</v>
      </c>
      <c r="C124" s="892"/>
      <c r="D124" s="597">
        <f ca="1">IFERROR(+MAX(SUM(D121:D123),0),"")</f>
        <v>0</v>
      </c>
      <c r="E124" s="598"/>
      <c r="F124" s="598"/>
      <c r="G124" s="599"/>
      <c r="H124" s="595">
        <f ca="1">+IF(H121&lt;0,H121,MAX(SUM(H121:H123),0))</f>
        <v>0</v>
      </c>
      <c r="I124" s="595">
        <f t="shared" ref="I124:Q124" ca="1" si="19">+IF(I121&lt;0,I121,MAX(SUM(I121:I123),0))</f>
        <v>0</v>
      </c>
      <c r="J124" s="595">
        <f t="shared" ca="1" si="19"/>
        <v>0</v>
      </c>
      <c r="K124" s="595">
        <f t="shared" ca="1" si="19"/>
        <v>0</v>
      </c>
      <c r="L124" s="595">
        <f t="shared" ca="1" si="19"/>
        <v>0</v>
      </c>
      <c r="M124" s="595">
        <f t="shared" ca="1" si="19"/>
        <v>0</v>
      </c>
      <c r="N124" s="595">
        <f t="shared" ca="1" si="19"/>
        <v>0</v>
      </c>
      <c r="O124" s="595">
        <f t="shared" ca="1" si="19"/>
        <v>0</v>
      </c>
      <c r="P124" s="595">
        <f t="shared" ca="1" si="19"/>
        <v>0</v>
      </c>
      <c r="Q124" s="595">
        <f t="shared" ca="1" si="19"/>
        <v>0</v>
      </c>
      <c r="R124" s="131"/>
      <c r="S124" s="131"/>
      <c r="AA124" s="466">
        <f t="shared" si="16"/>
        <v>91</v>
      </c>
    </row>
    <row r="125" spans="1:27" ht="15.6" x14ac:dyDescent="0.3">
      <c r="D125" s="600"/>
      <c r="E125" s="600"/>
      <c r="F125" s="600"/>
      <c r="G125" s="600"/>
      <c r="R125" s="131"/>
      <c r="S125" s="131"/>
    </row>
    <row r="126" spans="1:27" ht="15.6" x14ac:dyDescent="0.3">
      <c r="R126" s="131"/>
      <c r="S126" s="131"/>
    </row>
    <row r="127" spans="1:27" ht="15.6" x14ac:dyDescent="0.3">
      <c r="R127" s="131"/>
      <c r="S127" s="131"/>
    </row>
    <row r="128" spans="1:27" ht="15.6" x14ac:dyDescent="0.3">
      <c r="D128" s="652"/>
      <c r="R128" s="131"/>
      <c r="S128" s="131"/>
    </row>
    <row r="129" spans="18:19" ht="15.6" x14ac:dyDescent="0.3">
      <c r="R129" s="131"/>
      <c r="S129" s="131"/>
    </row>
    <row r="130" spans="18:19" ht="15.6" x14ac:dyDescent="0.3">
      <c r="R130" s="131"/>
      <c r="S130" s="131"/>
    </row>
    <row r="131" spans="18:19" ht="15.6" x14ac:dyDescent="0.3">
      <c r="R131" s="131"/>
      <c r="S131" s="131"/>
    </row>
  </sheetData>
  <sheetProtection algorithmName="SHA-512" hashValue="i/s6pX+vbYDPETruNQtPHpTmzpUbNpWWGBNCGF+ec8zgR77mSlTP/jF23OhBzS2PHKYXbueigpczu0TAG1tvWw==" saltValue="EQCAuuWwfP03hRfGS7jZxQ==" spinCount="100000" sheet="1" objects="1" scenarios="1"/>
  <protectedRanges>
    <protectedRange sqref="C5 L15 B14:B15 D16:D24 D26 D31:D32 D34:D35 D38:D40 D42 D44:D45 H49:Q53 H56:Q59 D64:D65 D69:D73 D77:K79 D80:D83 D90:D96 D98" name="Bereichzahlenfelder"/>
    <protectedRange sqref="C5 H6:J7 L6:N7 P6:R7 T6:U7 M13:U45 T48:U59 M62:U73 M74 Q77:U87 M90:U102 M118:Q119" name="Bereichvoll_kommentarfelder"/>
    <protectedRange sqref="C5 H8 L8 B14:B15 D16:D17 D29 D37 D40 D42 D101 D108 L15 M13 M16:M17 M29 M37 M40:M42 M101" name="bereichleer"/>
  </protectedRanges>
  <mergeCells count="192">
    <mergeCell ref="C119:D119"/>
    <mergeCell ref="H119:L119"/>
    <mergeCell ref="M119:Q119"/>
    <mergeCell ref="B124:C124"/>
    <mergeCell ref="H102:L102"/>
    <mergeCell ref="M102:U102"/>
    <mergeCell ref="H117:L117"/>
    <mergeCell ref="M117:Q117"/>
    <mergeCell ref="H118:L118"/>
    <mergeCell ref="M118:Q118"/>
    <mergeCell ref="H99:L99"/>
    <mergeCell ref="M99:U99"/>
    <mergeCell ref="H100:L100"/>
    <mergeCell ref="M100:U100"/>
    <mergeCell ref="H101:L101"/>
    <mergeCell ref="M101:U101"/>
    <mergeCell ref="H96:L96"/>
    <mergeCell ref="M96:U96"/>
    <mergeCell ref="H97:L97"/>
    <mergeCell ref="M97:U97"/>
    <mergeCell ref="H98:L98"/>
    <mergeCell ref="M98:U98"/>
    <mergeCell ref="H93:L93"/>
    <mergeCell ref="M93:U93"/>
    <mergeCell ref="H94:L94"/>
    <mergeCell ref="M94:U94"/>
    <mergeCell ref="H95:L95"/>
    <mergeCell ref="M95:U95"/>
    <mergeCell ref="H90:L90"/>
    <mergeCell ref="M90:U90"/>
    <mergeCell ref="H91:L91"/>
    <mergeCell ref="M91:U91"/>
    <mergeCell ref="H92:L92"/>
    <mergeCell ref="M92:U92"/>
    <mergeCell ref="H86:P86"/>
    <mergeCell ref="Q86:U86"/>
    <mergeCell ref="H87:P87"/>
    <mergeCell ref="Q87:U87"/>
    <mergeCell ref="H89:L89"/>
    <mergeCell ref="M89:U89"/>
    <mergeCell ref="H83:P83"/>
    <mergeCell ref="Q83:U83"/>
    <mergeCell ref="H84:P84"/>
    <mergeCell ref="Q84:U84"/>
    <mergeCell ref="H85:P85"/>
    <mergeCell ref="Q85:U85"/>
    <mergeCell ref="L80:P80"/>
    <mergeCell ref="Q80:U80"/>
    <mergeCell ref="L81:P81"/>
    <mergeCell ref="Q81:U81"/>
    <mergeCell ref="L82:P82"/>
    <mergeCell ref="Q82:U82"/>
    <mergeCell ref="M73:U73"/>
    <mergeCell ref="H74:L74"/>
    <mergeCell ref="M74:U74"/>
    <mergeCell ref="L76:P76"/>
    <mergeCell ref="Q76:U76"/>
    <mergeCell ref="L77:P79"/>
    <mergeCell ref="Q77:U79"/>
    <mergeCell ref="H64:L73"/>
    <mergeCell ref="M64:U64"/>
    <mergeCell ref="M65:U65"/>
    <mergeCell ref="M66:U66"/>
    <mergeCell ref="M67:U67"/>
    <mergeCell ref="M68:U68"/>
    <mergeCell ref="M69:U69"/>
    <mergeCell ref="M70:U70"/>
    <mergeCell ref="M71:U71"/>
    <mergeCell ref="M72:U72"/>
    <mergeCell ref="H61:L61"/>
    <mergeCell ref="M61:U61"/>
    <mergeCell ref="H62:L62"/>
    <mergeCell ref="M62:U62"/>
    <mergeCell ref="H63:L63"/>
    <mergeCell ref="M63:U63"/>
    <mergeCell ref="R57:S57"/>
    <mergeCell ref="T57:U57"/>
    <mergeCell ref="R58:S58"/>
    <mergeCell ref="T58:U58"/>
    <mergeCell ref="R59:S59"/>
    <mergeCell ref="T59:U59"/>
    <mergeCell ref="R53:S53"/>
    <mergeCell ref="T53:U53"/>
    <mergeCell ref="R54:S55"/>
    <mergeCell ref="T54:U54"/>
    <mergeCell ref="T55:U55"/>
    <mergeCell ref="R56:S56"/>
    <mergeCell ref="T56:U56"/>
    <mergeCell ref="R50:S50"/>
    <mergeCell ref="T50:U50"/>
    <mergeCell ref="R51:S51"/>
    <mergeCell ref="T51:U51"/>
    <mergeCell ref="R52:S52"/>
    <mergeCell ref="T52:U52"/>
    <mergeCell ref="H45:L45"/>
    <mergeCell ref="M45:U45"/>
    <mergeCell ref="R47:S47"/>
    <mergeCell ref="R48:S48"/>
    <mergeCell ref="T48:U48"/>
    <mergeCell ref="R49:S49"/>
    <mergeCell ref="T49:U49"/>
    <mergeCell ref="H42:L42"/>
    <mergeCell ref="M42:U42"/>
    <mergeCell ref="H43:L43"/>
    <mergeCell ref="M43:U43"/>
    <mergeCell ref="H44:L44"/>
    <mergeCell ref="M44:U44"/>
    <mergeCell ref="H39:L39"/>
    <mergeCell ref="M39:U39"/>
    <mergeCell ref="H40:L40"/>
    <mergeCell ref="M40:U40"/>
    <mergeCell ref="H41:L41"/>
    <mergeCell ref="M41:U41"/>
    <mergeCell ref="H36:L36"/>
    <mergeCell ref="M36:U36"/>
    <mergeCell ref="H37:L37"/>
    <mergeCell ref="M37:U37"/>
    <mergeCell ref="H38:L38"/>
    <mergeCell ref="M38:U38"/>
    <mergeCell ref="H33:L33"/>
    <mergeCell ref="M33:U33"/>
    <mergeCell ref="H34:L34"/>
    <mergeCell ref="M34:U34"/>
    <mergeCell ref="H35:L35"/>
    <mergeCell ref="M35:U35"/>
    <mergeCell ref="H30:L30"/>
    <mergeCell ref="M30:U30"/>
    <mergeCell ref="H31:L31"/>
    <mergeCell ref="M31:U31"/>
    <mergeCell ref="H32:L32"/>
    <mergeCell ref="M32:U32"/>
    <mergeCell ref="H27:L27"/>
    <mergeCell ref="M27:U27"/>
    <mergeCell ref="H28:L28"/>
    <mergeCell ref="M28:U28"/>
    <mergeCell ref="H29:L29"/>
    <mergeCell ref="M29:U29"/>
    <mergeCell ref="H24:L24"/>
    <mergeCell ref="M24:U24"/>
    <mergeCell ref="H25:L25"/>
    <mergeCell ref="M25:U25"/>
    <mergeCell ref="H26:L26"/>
    <mergeCell ref="M26:U26"/>
    <mergeCell ref="H20:L20"/>
    <mergeCell ref="M20:U20"/>
    <mergeCell ref="H21:L22"/>
    <mergeCell ref="M21:U21"/>
    <mergeCell ref="M22:U22"/>
    <mergeCell ref="H23:L23"/>
    <mergeCell ref="M23:U23"/>
    <mergeCell ref="B17:C17"/>
    <mergeCell ref="H17:L17"/>
    <mergeCell ref="M17:U17"/>
    <mergeCell ref="H18:L18"/>
    <mergeCell ref="M18:U18"/>
    <mergeCell ref="H19:L19"/>
    <mergeCell ref="M19:U19"/>
    <mergeCell ref="V13:V15"/>
    <mergeCell ref="W13:W15"/>
    <mergeCell ref="X13:X15"/>
    <mergeCell ref="Y13:Y15"/>
    <mergeCell ref="H15:K15"/>
    <mergeCell ref="B16:C16"/>
    <mergeCell ref="H16:L16"/>
    <mergeCell ref="M16:U16"/>
    <mergeCell ref="B12:D12"/>
    <mergeCell ref="E12:G12"/>
    <mergeCell ref="H12:L12"/>
    <mergeCell ref="M12:U12"/>
    <mergeCell ref="A13:A15"/>
    <mergeCell ref="C13:C15"/>
    <mergeCell ref="D13:D15"/>
    <mergeCell ref="H13:L14"/>
    <mergeCell ref="M13:U15"/>
    <mergeCell ref="B7:C7"/>
    <mergeCell ref="H7:J7"/>
    <mergeCell ref="L7:N7"/>
    <mergeCell ref="P7:R7"/>
    <mergeCell ref="T7:U7"/>
    <mergeCell ref="B8:C8"/>
    <mergeCell ref="H8:J8"/>
    <mergeCell ref="L8:N8"/>
    <mergeCell ref="H5:U5"/>
    <mergeCell ref="B6:C6"/>
    <mergeCell ref="D6:D7"/>
    <mergeCell ref="H6:J6"/>
    <mergeCell ref="K6:K7"/>
    <mergeCell ref="L6:N6"/>
    <mergeCell ref="O6:O7"/>
    <mergeCell ref="P6:R6"/>
    <mergeCell ref="S6:S7"/>
    <mergeCell ref="T6:U6"/>
  </mergeCells>
  <conditionalFormatting sqref="X13 X16:X25 X27:X30 X33 X36:X37 X46 X54:X55 X60 X75 X84:X86 X88 X97 X99 X101:X102">
    <cfRule type="containsText" dxfId="1727" priority="141" operator="containsText" text="nicht i.O.">
      <formula>NOT(ISERROR(SEARCH("nicht i.O.",X13)))</formula>
    </cfRule>
    <cfRule type="containsText" dxfId="1726" priority="142" operator="containsText" text="in Abklärung">
      <formula>NOT(ISERROR(SEARCH("in Abklärung",X13)))</formula>
    </cfRule>
    <cfRule type="containsText" dxfId="1725" priority="143" operator="containsText" text="i.O.">
      <formula>NOT(ISERROR(SEARCH("i.O.",X13)))</formula>
    </cfRule>
    <cfRule type="containsText" dxfId="1724" priority="144" operator="containsText" text="korrigiert">
      <formula>NOT(ISERROR(SEARCH("korrigiert",X13)))</formula>
    </cfRule>
  </conditionalFormatting>
  <conditionalFormatting sqref="V16:V25 V27:V30 V33 V36:V37 V46 V54:V55 V60 V75 V84:V86 V88 V97 V99 V101:V102">
    <cfRule type="containsText" dxfId="1723" priority="137" operator="containsText" text="nicht i.O.">
      <formula>NOT(ISERROR(SEARCH("nicht i.O.",V16)))</formula>
    </cfRule>
    <cfRule type="containsText" dxfId="1722" priority="138" operator="containsText" text="in Abklärung">
      <formula>NOT(ISERROR(SEARCH("in Abklärung",V16)))</formula>
    </cfRule>
    <cfRule type="containsText" dxfId="1721" priority="139" operator="containsText" text="i.O.">
      <formula>NOT(ISERROR(SEARCH("i.O.",V16)))</formula>
    </cfRule>
    <cfRule type="containsText" dxfId="1720" priority="140" operator="containsText" text="korrigiert">
      <formula>NOT(ISERROR(SEARCH("korrigiert",V16)))</formula>
    </cfRule>
  </conditionalFormatting>
  <conditionalFormatting sqref="X26">
    <cfRule type="containsText" dxfId="1719" priority="133" operator="containsText" text="nicht i.O.">
      <formula>NOT(ISERROR(SEARCH("nicht i.O.",X26)))</formula>
    </cfRule>
    <cfRule type="containsText" dxfId="1718" priority="134" operator="containsText" text="in Abklärung">
      <formula>NOT(ISERROR(SEARCH("in Abklärung",X26)))</formula>
    </cfRule>
    <cfRule type="containsText" dxfId="1717" priority="135" operator="containsText" text="i.O.">
      <formula>NOT(ISERROR(SEARCH("i.O.",X26)))</formula>
    </cfRule>
    <cfRule type="containsText" dxfId="1716" priority="136" operator="containsText" text="korrigiert">
      <formula>NOT(ISERROR(SEARCH("korrigiert",X26)))</formula>
    </cfRule>
  </conditionalFormatting>
  <conditionalFormatting sqref="V26">
    <cfRule type="containsText" dxfId="1715" priority="129" operator="containsText" text="nicht i.O.">
      <formula>NOT(ISERROR(SEARCH("nicht i.O.",V26)))</formula>
    </cfRule>
    <cfRule type="containsText" dxfId="1714" priority="130" operator="containsText" text="in Abklärung">
      <formula>NOT(ISERROR(SEARCH("in Abklärung",V26)))</formula>
    </cfRule>
    <cfRule type="containsText" dxfId="1713" priority="131" operator="containsText" text="i.O.">
      <formula>NOT(ISERROR(SEARCH("i.O.",V26)))</formula>
    </cfRule>
    <cfRule type="containsText" dxfId="1712" priority="132" operator="containsText" text="korrigiert">
      <formula>NOT(ISERROR(SEARCH("korrigiert",V26)))</formula>
    </cfRule>
  </conditionalFormatting>
  <conditionalFormatting sqref="X31">
    <cfRule type="containsText" dxfId="1711" priority="125" operator="containsText" text="nicht i.O.">
      <formula>NOT(ISERROR(SEARCH("nicht i.O.",X31)))</formula>
    </cfRule>
    <cfRule type="containsText" dxfId="1710" priority="126" operator="containsText" text="in Abklärung">
      <formula>NOT(ISERROR(SEARCH("in Abklärung",X31)))</formula>
    </cfRule>
    <cfRule type="containsText" dxfId="1709" priority="127" operator="containsText" text="i.O.">
      <formula>NOT(ISERROR(SEARCH("i.O.",X31)))</formula>
    </cfRule>
    <cfRule type="containsText" dxfId="1708" priority="128" operator="containsText" text="korrigiert">
      <formula>NOT(ISERROR(SEARCH("korrigiert",X31)))</formula>
    </cfRule>
  </conditionalFormatting>
  <conditionalFormatting sqref="V31">
    <cfRule type="containsText" dxfId="1707" priority="121" operator="containsText" text="nicht i.O.">
      <formula>NOT(ISERROR(SEARCH("nicht i.O.",V31)))</formula>
    </cfRule>
    <cfRule type="containsText" dxfId="1706" priority="122" operator="containsText" text="in Abklärung">
      <formula>NOT(ISERROR(SEARCH("in Abklärung",V31)))</formula>
    </cfRule>
    <cfRule type="containsText" dxfId="1705" priority="123" operator="containsText" text="i.O.">
      <formula>NOT(ISERROR(SEARCH("i.O.",V31)))</formula>
    </cfRule>
    <cfRule type="containsText" dxfId="1704" priority="124" operator="containsText" text="korrigiert">
      <formula>NOT(ISERROR(SEARCH("korrigiert",V31)))</formula>
    </cfRule>
  </conditionalFormatting>
  <conditionalFormatting sqref="X32">
    <cfRule type="containsText" dxfId="1703" priority="117" operator="containsText" text="nicht i.O.">
      <formula>NOT(ISERROR(SEARCH("nicht i.O.",X32)))</formula>
    </cfRule>
    <cfRule type="containsText" dxfId="1702" priority="118" operator="containsText" text="in Abklärung">
      <formula>NOT(ISERROR(SEARCH("in Abklärung",X32)))</formula>
    </cfRule>
    <cfRule type="containsText" dxfId="1701" priority="119" operator="containsText" text="i.O.">
      <formula>NOT(ISERROR(SEARCH("i.O.",X32)))</formula>
    </cfRule>
    <cfRule type="containsText" dxfId="1700" priority="120" operator="containsText" text="korrigiert">
      <formula>NOT(ISERROR(SEARCH("korrigiert",X32)))</formula>
    </cfRule>
  </conditionalFormatting>
  <conditionalFormatting sqref="V32">
    <cfRule type="containsText" dxfId="1699" priority="113" operator="containsText" text="nicht i.O.">
      <formula>NOT(ISERROR(SEARCH("nicht i.O.",V32)))</formula>
    </cfRule>
    <cfRule type="containsText" dxfId="1698" priority="114" operator="containsText" text="in Abklärung">
      <formula>NOT(ISERROR(SEARCH("in Abklärung",V32)))</formula>
    </cfRule>
    <cfRule type="containsText" dxfId="1697" priority="115" operator="containsText" text="i.O.">
      <formula>NOT(ISERROR(SEARCH("i.O.",V32)))</formula>
    </cfRule>
    <cfRule type="containsText" dxfId="1696" priority="116" operator="containsText" text="korrigiert">
      <formula>NOT(ISERROR(SEARCH("korrigiert",V32)))</formula>
    </cfRule>
  </conditionalFormatting>
  <conditionalFormatting sqref="X34">
    <cfRule type="containsText" dxfId="1695" priority="109" operator="containsText" text="nicht i.O.">
      <formula>NOT(ISERROR(SEARCH("nicht i.O.",X34)))</formula>
    </cfRule>
    <cfRule type="containsText" dxfId="1694" priority="110" operator="containsText" text="in Abklärung">
      <formula>NOT(ISERROR(SEARCH("in Abklärung",X34)))</formula>
    </cfRule>
    <cfRule type="containsText" dxfId="1693" priority="111" operator="containsText" text="i.O.">
      <formula>NOT(ISERROR(SEARCH("i.O.",X34)))</formula>
    </cfRule>
    <cfRule type="containsText" dxfId="1692" priority="112" operator="containsText" text="korrigiert">
      <formula>NOT(ISERROR(SEARCH("korrigiert",X34)))</formula>
    </cfRule>
  </conditionalFormatting>
  <conditionalFormatting sqref="V34">
    <cfRule type="containsText" dxfId="1691" priority="105" operator="containsText" text="nicht i.O.">
      <formula>NOT(ISERROR(SEARCH("nicht i.O.",V34)))</formula>
    </cfRule>
    <cfRule type="containsText" dxfId="1690" priority="106" operator="containsText" text="in Abklärung">
      <formula>NOT(ISERROR(SEARCH("in Abklärung",V34)))</formula>
    </cfRule>
    <cfRule type="containsText" dxfId="1689" priority="107" operator="containsText" text="i.O.">
      <formula>NOT(ISERROR(SEARCH("i.O.",V34)))</formula>
    </cfRule>
    <cfRule type="containsText" dxfId="1688" priority="108" operator="containsText" text="korrigiert">
      <formula>NOT(ISERROR(SEARCH("korrigiert",V34)))</formula>
    </cfRule>
  </conditionalFormatting>
  <conditionalFormatting sqref="X35">
    <cfRule type="containsText" dxfId="1687" priority="101" operator="containsText" text="nicht i.O.">
      <formula>NOT(ISERROR(SEARCH("nicht i.O.",X35)))</formula>
    </cfRule>
    <cfRule type="containsText" dxfId="1686" priority="102" operator="containsText" text="in Abklärung">
      <formula>NOT(ISERROR(SEARCH("in Abklärung",X35)))</formula>
    </cfRule>
    <cfRule type="containsText" dxfId="1685" priority="103" operator="containsText" text="i.O.">
      <formula>NOT(ISERROR(SEARCH("i.O.",X35)))</formula>
    </cfRule>
    <cfRule type="containsText" dxfId="1684" priority="104" operator="containsText" text="korrigiert">
      <formula>NOT(ISERROR(SEARCH("korrigiert",X35)))</formula>
    </cfRule>
  </conditionalFormatting>
  <conditionalFormatting sqref="V35">
    <cfRule type="containsText" dxfId="1683" priority="97" operator="containsText" text="nicht i.O.">
      <formula>NOT(ISERROR(SEARCH("nicht i.O.",V35)))</formula>
    </cfRule>
    <cfRule type="containsText" dxfId="1682" priority="98" operator="containsText" text="in Abklärung">
      <formula>NOT(ISERROR(SEARCH("in Abklärung",V35)))</formula>
    </cfRule>
    <cfRule type="containsText" dxfId="1681" priority="99" operator="containsText" text="i.O.">
      <formula>NOT(ISERROR(SEARCH("i.O.",V35)))</formula>
    </cfRule>
    <cfRule type="containsText" dxfId="1680" priority="100" operator="containsText" text="korrigiert">
      <formula>NOT(ISERROR(SEARCH("korrigiert",V35)))</formula>
    </cfRule>
  </conditionalFormatting>
  <conditionalFormatting sqref="X38">
    <cfRule type="containsText" dxfId="1679" priority="93" operator="containsText" text="nicht i.O.">
      <formula>NOT(ISERROR(SEARCH("nicht i.O.",X38)))</formula>
    </cfRule>
    <cfRule type="containsText" dxfId="1678" priority="94" operator="containsText" text="in Abklärung">
      <formula>NOT(ISERROR(SEARCH("in Abklärung",X38)))</formula>
    </cfRule>
    <cfRule type="containsText" dxfId="1677" priority="95" operator="containsText" text="i.O.">
      <formula>NOT(ISERROR(SEARCH("i.O.",X38)))</formula>
    </cfRule>
    <cfRule type="containsText" dxfId="1676" priority="96" operator="containsText" text="korrigiert">
      <formula>NOT(ISERROR(SEARCH("korrigiert",X38)))</formula>
    </cfRule>
  </conditionalFormatting>
  <conditionalFormatting sqref="V38">
    <cfRule type="containsText" dxfId="1675" priority="89" operator="containsText" text="nicht i.O.">
      <formula>NOT(ISERROR(SEARCH("nicht i.O.",V38)))</formula>
    </cfRule>
    <cfRule type="containsText" dxfId="1674" priority="90" operator="containsText" text="in Abklärung">
      <formula>NOT(ISERROR(SEARCH("in Abklärung",V38)))</formula>
    </cfRule>
    <cfRule type="containsText" dxfId="1673" priority="91" operator="containsText" text="i.O.">
      <formula>NOT(ISERROR(SEARCH("i.O.",V38)))</formula>
    </cfRule>
    <cfRule type="containsText" dxfId="1672" priority="92" operator="containsText" text="korrigiert">
      <formula>NOT(ISERROR(SEARCH("korrigiert",V38)))</formula>
    </cfRule>
  </conditionalFormatting>
  <conditionalFormatting sqref="X39">
    <cfRule type="containsText" dxfId="1671" priority="85" operator="containsText" text="nicht i.O.">
      <formula>NOT(ISERROR(SEARCH("nicht i.O.",X39)))</formula>
    </cfRule>
    <cfRule type="containsText" dxfId="1670" priority="86" operator="containsText" text="in Abklärung">
      <formula>NOT(ISERROR(SEARCH("in Abklärung",X39)))</formula>
    </cfRule>
    <cfRule type="containsText" dxfId="1669" priority="87" operator="containsText" text="i.O.">
      <formula>NOT(ISERROR(SEARCH("i.O.",X39)))</formula>
    </cfRule>
    <cfRule type="containsText" dxfId="1668" priority="88" operator="containsText" text="korrigiert">
      <formula>NOT(ISERROR(SEARCH("korrigiert",X39)))</formula>
    </cfRule>
  </conditionalFormatting>
  <conditionalFormatting sqref="V39">
    <cfRule type="containsText" dxfId="1667" priority="81" operator="containsText" text="nicht i.O.">
      <formula>NOT(ISERROR(SEARCH("nicht i.O.",V39)))</formula>
    </cfRule>
    <cfRule type="containsText" dxfId="1666" priority="82" operator="containsText" text="in Abklärung">
      <formula>NOT(ISERROR(SEARCH("in Abklärung",V39)))</formula>
    </cfRule>
    <cfRule type="containsText" dxfId="1665" priority="83" operator="containsText" text="i.O.">
      <formula>NOT(ISERROR(SEARCH("i.O.",V39)))</formula>
    </cfRule>
    <cfRule type="containsText" dxfId="1664" priority="84" operator="containsText" text="korrigiert">
      <formula>NOT(ISERROR(SEARCH("korrigiert",V39)))</formula>
    </cfRule>
  </conditionalFormatting>
  <conditionalFormatting sqref="X40:X45">
    <cfRule type="containsText" dxfId="1663" priority="77" operator="containsText" text="nicht i.O.">
      <formula>NOT(ISERROR(SEARCH("nicht i.O.",X40)))</formula>
    </cfRule>
    <cfRule type="containsText" dxfId="1662" priority="78" operator="containsText" text="in Abklärung">
      <formula>NOT(ISERROR(SEARCH("in Abklärung",X40)))</formula>
    </cfRule>
    <cfRule type="containsText" dxfId="1661" priority="79" operator="containsText" text="i.O.">
      <formula>NOT(ISERROR(SEARCH("i.O.",X40)))</formula>
    </cfRule>
    <cfRule type="containsText" dxfId="1660" priority="80" operator="containsText" text="korrigiert">
      <formula>NOT(ISERROR(SEARCH("korrigiert",X40)))</formula>
    </cfRule>
  </conditionalFormatting>
  <conditionalFormatting sqref="V40:V45">
    <cfRule type="containsText" dxfId="1659" priority="73" operator="containsText" text="nicht i.O.">
      <formula>NOT(ISERROR(SEARCH("nicht i.O.",V40)))</formula>
    </cfRule>
    <cfRule type="containsText" dxfId="1658" priority="74" operator="containsText" text="in Abklärung">
      <formula>NOT(ISERROR(SEARCH("in Abklärung",V40)))</formula>
    </cfRule>
    <cfRule type="containsText" dxfId="1657" priority="75" operator="containsText" text="i.O.">
      <formula>NOT(ISERROR(SEARCH("i.O.",V40)))</formula>
    </cfRule>
    <cfRule type="containsText" dxfId="1656" priority="76" operator="containsText" text="korrigiert">
      <formula>NOT(ISERROR(SEARCH("korrigiert",V40)))</formula>
    </cfRule>
  </conditionalFormatting>
  <conditionalFormatting sqref="X48">
    <cfRule type="containsText" dxfId="1655" priority="69" operator="containsText" text="nicht i.O.">
      <formula>NOT(ISERROR(SEARCH("nicht i.O.",X48)))</formula>
    </cfRule>
    <cfRule type="containsText" dxfId="1654" priority="70" operator="containsText" text="in Abklärung">
      <formula>NOT(ISERROR(SEARCH("in Abklärung",X48)))</formula>
    </cfRule>
    <cfRule type="containsText" dxfId="1653" priority="71" operator="containsText" text="i.O.">
      <formula>NOT(ISERROR(SEARCH("i.O.",X48)))</formula>
    </cfRule>
    <cfRule type="containsText" dxfId="1652" priority="72" operator="containsText" text="korrigiert">
      <formula>NOT(ISERROR(SEARCH("korrigiert",X48)))</formula>
    </cfRule>
  </conditionalFormatting>
  <conditionalFormatting sqref="V48">
    <cfRule type="containsText" dxfId="1651" priority="65" operator="containsText" text="nicht i.O.">
      <formula>NOT(ISERROR(SEARCH("nicht i.O.",V48)))</formula>
    </cfRule>
    <cfRule type="containsText" dxfId="1650" priority="66" operator="containsText" text="in Abklärung">
      <formula>NOT(ISERROR(SEARCH("in Abklärung",V48)))</formula>
    </cfRule>
    <cfRule type="containsText" dxfId="1649" priority="67" operator="containsText" text="i.O.">
      <formula>NOT(ISERROR(SEARCH("i.O.",V48)))</formula>
    </cfRule>
    <cfRule type="containsText" dxfId="1648" priority="68" operator="containsText" text="korrigiert">
      <formula>NOT(ISERROR(SEARCH("korrigiert",V48)))</formula>
    </cfRule>
  </conditionalFormatting>
  <conditionalFormatting sqref="X49:X53">
    <cfRule type="containsText" dxfId="1647" priority="61" operator="containsText" text="nicht i.O.">
      <formula>NOT(ISERROR(SEARCH("nicht i.O.",X49)))</formula>
    </cfRule>
    <cfRule type="containsText" dxfId="1646" priority="62" operator="containsText" text="in Abklärung">
      <formula>NOT(ISERROR(SEARCH("in Abklärung",X49)))</formula>
    </cfRule>
    <cfRule type="containsText" dxfId="1645" priority="63" operator="containsText" text="i.O.">
      <formula>NOT(ISERROR(SEARCH("i.O.",X49)))</formula>
    </cfRule>
    <cfRule type="containsText" dxfId="1644" priority="64" operator="containsText" text="korrigiert">
      <formula>NOT(ISERROR(SEARCH("korrigiert",X49)))</formula>
    </cfRule>
  </conditionalFormatting>
  <conditionalFormatting sqref="V49:V53">
    <cfRule type="containsText" dxfId="1643" priority="57" operator="containsText" text="nicht i.O.">
      <formula>NOT(ISERROR(SEARCH("nicht i.O.",V49)))</formula>
    </cfRule>
    <cfRule type="containsText" dxfId="1642" priority="58" operator="containsText" text="in Abklärung">
      <formula>NOT(ISERROR(SEARCH("in Abklärung",V49)))</formula>
    </cfRule>
    <cfRule type="containsText" dxfId="1641" priority="59" operator="containsText" text="i.O.">
      <formula>NOT(ISERROR(SEARCH("i.O.",V49)))</formula>
    </cfRule>
    <cfRule type="containsText" dxfId="1640" priority="60" operator="containsText" text="korrigiert">
      <formula>NOT(ISERROR(SEARCH("korrigiert",V49)))</formula>
    </cfRule>
  </conditionalFormatting>
  <conditionalFormatting sqref="X56:X59">
    <cfRule type="containsText" dxfId="1639" priority="53" operator="containsText" text="nicht i.O.">
      <formula>NOT(ISERROR(SEARCH("nicht i.O.",X56)))</formula>
    </cfRule>
    <cfRule type="containsText" dxfId="1638" priority="54" operator="containsText" text="in Abklärung">
      <formula>NOT(ISERROR(SEARCH("in Abklärung",X56)))</formula>
    </cfRule>
    <cfRule type="containsText" dxfId="1637" priority="55" operator="containsText" text="i.O.">
      <formula>NOT(ISERROR(SEARCH("i.O.",X56)))</formula>
    </cfRule>
    <cfRule type="containsText" dxfId="1636" priority="56" operator="containsText" text="korrigiert">
      <formula>NOT(ISERROR(SEARCH("korrigiert",X56)))</formula>
    </cfRule>
  </conditionalFormatting>
  <conditionalFormatting sqref="V56:V59">
    <cfRule type="containsText" dxfId="1635" priority="49" operator="containsText" text="nicht i.O.">
      <formula>NOT(ISERROR(SEARCH("nicht i.O.",V56)))</formula>
    </cfRule>
    <cfRule type="containsText" dxfId="1634" priority="50" operator="containsText" text="in Abklärung">
      <formula>NOT(ISERROR(SEARCH("in Abklärung",V56)))</formula>
    </cfRule>
    <cfRule type="containsText" dxfId="1633" priority="51" operator="containsText" text="i.O.">
      <formula>NOT(ISERROR(SEARCH("i.O.",V56)))</formula>
    </cfRule>
    <cfRule type="containsText" dxfId="1632" priority="52" operator="containsText" text="korrigiert">
      <formula>NOT(ISERROR(SEARCH("korrigiert",V56)))</formula>
    </cfRule>
  </conditionalFormatting>
  <conditionalFormatting sqref="X62:X74">
    <cfRule type="containsText" dxfId="1631" priority="45" operator="containsText" text="nicht i.O.">
      <formula>NOT(ISERROR(SEARCH("nicht i.O.",X62)))</formula>
    </cfRule>
    <cfRule type="containsText" dxfId="1630" priority="46" operator="containsText" text="in Abklärung">
      <formula>NOT(ISERROR(SEARCH("in Abklärung",X62)))</formula>
    </cfRule>
    <cfRule type="containsText" dxfId="1629" priority="47" operator="containsText" text="i.O.">
      <formula>NOT(ISERROR(SEARCH("i.O.",X62)))</formula>
    </cfRule>
    <cfRule type="containsText" dxfId="1628" priority="48" operator="containsText" text="korrigiert">
      <formula>NOT(ISERROR(SEARCH("korrigiert",X62)))</formula>
    </cfRule>
  </conditionalFormatting>
  <conditionalFormatting sqref="V62:V74">
    <cfRule type="containsText" dxfId="1627" priority="41" operator="containsText" text="nicht i.O.">
      <formula>NOT(ISERROR(SEARCH("nicht i.O.",V62)))</formula>
    </cfRule>
    <cfRule type="containsText" dxfId="1626" priority="42" operator="containsText" text="in Abklärung">
      <formula>NOT(ISERROR(SEARCH("in Abklärung",V62)))</formula>
    </cfRule>
    <cfRule type="containsText" dxfId="1625" priority="43" operator="containsText" text="i.O.">
      <formula>NOT(ISERROR(SEARCH("i.O.",V62)))</formula>
    </cfRule>
    <cfRule type="containsText" dxfId="1624" priority="44" operator="containsText" text="korrigiert">
      <formula>NOT(ISERROR(SEARCH("korrigiert",V62)))</formula>
    </cfRule>
  </conditionalFormatting>
  <conditionalFormatting sqref="X77:X83">
    <cfRule type="containsText" dxfId="1623" priority="37" operator="containsText" text="nicht i.O.">
      <formula>NOT(ISERROR(SEARCH("nicht i.O.",X77)))</formula>
    </cfRule>
    <cfRule type="containsText" dxfId="1622" priority="38" operator="containsText" text="in Abklärung">
      <formula>NOT(ISERROR(SEARCH("in Abklärung",X77)))</formula>
    </cfRule>
    <cfRule type="containsText" dxfId="1621" priority="39" operator="containsText" text="i.O.">
      <formula>NOT(ISERROR(SEARCH("i.O.",X77)))</formula>
    </cfRule>
    <cfRule type="containsText" dxfId="1620" priority="40" operator="containsText" text="korrigiert">
      <formula>NOT(ISERROR(SEARCH("korrigiert",X77)))</formula>
    </cfRule>
  </conditionalFormatting>
  <conditionalFormatting sqref="V77:V83">
    <cfRule type="containsText" dxfId="1619" priority="33" operator="containsText" text="nicht i.O.">
      <formula>NOT(ISERROR(SEARCH("nicht i.O.",V77)))</formula>
    </cfRule>
    <cfRule type="containsText" dxfId="1618" priority="34" operator="containsText" text="in Abklärung">
      <formula>NOT(ISERROR(SEARCH("in Abklärung",V77)))</formula>
    </cfRule>
    <cfRule type="containsText" dxfId="1617" priority="35" operator="containsText" text="i.O.">
      <formula>NOT(ISERROR(SEARCH("i.O.",V77)))</formula>
    </cfRule>
    <cfRule type="containsText" dxfId="1616" priority="36" operator="containsText" text="korrigiert">
      <formula>NOT(ISERROR(SEARCH("korrigiert",V77)))</formula>
    </cfRule>
  </conditionalFormatting>
  <conditionalFormatting sqref="X87">
    <cfRule type="containsText" dxfId="1615" priority="29" operator="containsText" text="nicht i.O.">
      <formula>NOT(ISERROR(SEARCH("nicht i.O.",X87)))</formula>
    </cfRule>
    <cfRule type="containsText" dxfId="1614" priority="30" operator="containsText" text="in Abklärung">
      <formula>NOT(ISERROR(SEARCH("in Abklärung",X87)))</formula>
    </cfRule>
    <cfRule type="containsText" dxfId="1613" priority="31" operator="containsText" text="i.O.">
      <formula>NOT(ISERROR(SEARCH("i.O.",X87)))</formula>
    </cfRule>
    <cfRule type="containsText" dxfId="1612" priority="32" operator="containsText" text="korrigiert">
      <formula>NOT(ISERROR(SEARCH("korrigiert",X87)))</formula>
    </cfRule>
  </conditionalFormatting>
  <conditionalFormatting sqref="V87">
    <cfRule type="containsText" dxfId="1611" priority="25" operator="containsText" text="nicht i.O.">
      <formula>NOT(ISERROR(SEARCH("nicht i.O.",V87)))</formula>
    </cfRule>
    <cfRule type="containsText" dxfId="1610" priority="26" operator="containsText" text="in Abklärung">
      <formula>NOT(ISERROR(SEARCH("in Abklärung",V87)))</formula>
    </cfRule>
    <cfRule type="containsText" dxfId="1609" priority="27" operator="containsText" text="i.O.">
      <formula>NOT(ISERROR(SEARCH("i.O.",V87)))</formula>
    </cfRule>
    <cfRule type="containsText" dxfId="1608" priority="28" operator="containsText" text="korrigiert">
      <formula>NOT(ISERROR(SEARCH("korrigiert",V87)))</formula>
    </cfRule>
  </conditionalFormatting>
  <conditionalFormatting sqref="X90:X96">
    <cfRule type="containsText" dxfId="1607" priority="21" operator="containsText" text="nicht i.O.">
      <formula>NOT(ISERROR(SEARCH("nicht i.O.",X90)))</formula>
    </cfRule>
    <cfRule type="containsText" dxfId="1606" priority="22" operator="containsText" text="in Abklärung">
      <formula>NOT(ISERROR(SEARCH("in Abklärung",X90)))</formula>
    </cfRule>
    <cfRule type="containsText" dxfId="1605" priority="23" operator="containsText" text="i.O.">
      <formula>NOT(ISERROR(SEARCH("i.O.",X90)))</formula>
    </cfRule>
    <cfRule type="containsText" dxfId="1604" priority="24" operator="containsText" text="korrigiert">
      <formula>NOT(ISERROR(SEARCH("korrigiert",X90)))</formula>
    </cfRule>
  </conditionalFormatting>
  <conditionalFormatting sqref="V90:V96">
    <cfRule type="containsText" dxfId="1603" priority="17" operator="containsText" text="nicht i.O.">
      <formula>NOT(ISERROR(SEARCH("nicht i.O.",V90)))</formula>
    </cfRule>
    <cfRule type="containsText" dxfId="1602" priority="18" operator="containsText" text="in Abklärung">
      <formula>NOT(ISERROR(SEARCH("in Abklärung",V90)))</formula>
    </cfRule>
    <cfRule type="containsText" dxfId="1601" priority="19" operator="containsText" text="i.O.">
      <formula>NOT(ISERROR(SEARCH("i.O.",V90)))</formula>
    </cfRule>
    <cfRule type="containsText" dxfId="1600" priority="20" operator="containsText" text="korrigiert">
      <formula>NOT(ISERROR(SEARCH("korrigiert",V90)))</formula>
    </cfRule>
  </conditionalFormatting>
  <conditionalFormatting sqref="X98">
    <cfRule type="containsText" dxfId="1599" priority="13" operator="containsText" text="nicht i.O.">
      <formula>NOT(ISERROR(SEARCH("nicht i.O.",X98)))</formula>
    </cfRule>
    <cfRule type="containsText" dxfId="1598" priority="14" operator="containsText" text="in Abklärung">
      <formula>NOT(ISERROR(SEARCH("in Abklärung",X98)))</formula>
    </cfRule>
    <cfRule type="containsText" dxfId="1597" priority="15" operator="containsText" text="i.O.">
      <formula>NOT(ISERROR(SEARCH("i.O.",X98)))</formula>
    </cfRule>
    <cfRule type="containsText" dxfId="1596" priority="16" operator="containsText" text="korrigiert">
      <formula>NOT(ISERROR(SEARCH("korrigiert",X98)))</formula>
    </cfRule>
  </conditionalFormatting>
  <conditionalFormatting sqref="V98">
    <cfRule type="containsText" dxfId="1595" priority="9" operator="containsText" text="nicht i.O.">
      <formula>NOT(ISERROR(SEARCH("nicht i.O.",V98)))</formula>
    </cfRule>
    <cfRule type="containsText" dxfId="1594" priority="10" operator="containsText" text="in Abklärung">
      <formula>NOT(ISERROR(SEARCH("in Abklärung",V98)))</formula>
    </cfRule>
    <cfRule type="containsText" dxfId="1593" priority="11" operator="containsText" text="i.O.">
      <formula>NOT(ISERROR(SEARCH("i.O.",V98)))</formula>
    </cfRule>
    <cfRule type="containsText" dxfId="1592" priority="12" operator="containsText" text="korrigiert">
      <formula>NOT(ISERROR(SEARCH("korrigiert",V98)))</formula>
    </cfRule>
  </conditionalFormatting>
  <conditionalFormatting sqref="X100">
    <cfRule type="containsText" dxfId="1591" priority="5" operator="containsText" text="nicht i.O.">
      <formula>NOT(ISERROR(SEARCH("nicht i.O.",X100)))</formula>
    </cfRule>
    <cfRule type="containsText" dxfId="1590" priority="6" operator="containsText" text="in Abklärung">
      <formula>NOT(ISERROR(SEARCH("in Abklärung",X100)))</formula>
    </cfRule>
    <cfRule type="containsText" dxfId="1589" priority="7" operator="containsText" text="i.O.">
      <formula>NOT(ISERROR(SEARCH("i.O.",X100)))</formula>
    </cfRule>
    <cfRule type="containsText" dxfId="1588" priority="8" operator="containsText" text="korrigiert">
      <formula>NOT(ISERROR(SEARCH("korrigiert",X100)))</formula>
    </cfRule>
  </conditionalFormatting>
  <conditionalFormatting sqref="V100">
    <cfRule type="containsText" dxfId="1587" priority="1" operator="containsText" text="nicht i.O.">
      <formula>NOT(ISERROR(SEARCH("nicht i.O.",V100)))</formula>
    </cfRule>
    <cfRule type="containsText" dxfId="1586" priority="2" operator="containsText" text="in Abklärung">
      <formula>NOT(ISERROR(SEARCH("in Abklärung",V100)))</formula>
    </cfRule>
    <cfRule type="containsText" dxfId="1585" priority="3" operator="containsText" text="i.O.">
      <formula>NOT(ISERROR(SEARCH("i.O.",V100)))</formula>
    </cfRule>
    <cfRule type="containsText" dxfId="1584" priority="4" operator="containsText" text="korrigiert">
      <formula>NOT(ISERROR(SEARCH("korrigiert",V100)))</formula>
    </cfRule>
  </conditionalFormatting>
  <dataValidations count="5">
    <dataValidation type="date" operator="lessThan" allowBlank="1" showInputMessage="1" showErrorMessage="1" sqref="D21" xr:uid="{0BE625DD-E32A-4F72-8858-1E23612E88FD}">
      <formula1>44197</formula1>
    </dataValidation>
    <dataValidation type="list" allowBlank="1" showInputMessage="1" showErrorMessage="1" sqref="X16:X17 X13 X101" xr:uid="{C749DE66-A3C0-4F0C-8E3C-149A9626822A}">
      <formula1>"',i.O.,in Abklärung,nicht i.O.,korrigiert"</formula1>
    </dataValidation>
    <dataValidation type="date" operator="greaterThan" allowBlank="1" showInputMessage="1" showErrorMessage="1" sqref="D44:G44" xr:uid="{D715EB2D-5B92-41A2-BE38-19D8D606FC0E}">
      <formula1>42370</formula1>
    </dataValidation>
    <dataValidation type="date" operator="greaterThan" allowBlank="1" showInputMessage="1" showErrorMessage="1" sqref="D22:G22" xr:uid="{BDE80112-886F-42A3-96D1-AEF0B030DDF0}">
      <formula1>D21</formula1>
    </dataValidation>
    <dataValidation type="date" operator="lessThan" allowBlank="1" showInputMessage="1" showErrorMessage="1" sqref="E21:G21" xr:uid="{C7D53C74-F85A-4EE8-A370-1B8BC2F43DCC}">
      <formula1>43101</formula1>
    </dataValidation>
  </dataValidations>
  <hyperlinks>
    <hyperlink ref="L80:P80" r:id="rId1" display="download" xr:uid="{B4BFC056-1B2F-41A6-A6FA-1254CFDB99BB}"/>
    <hyperlink ref="H74:L74" r:id="rId2" display="download" xr:uid="{B026A0B8-7E7F-436F-80AA-B01BFADE25F6}"/>
  </hyperlinks>
  <pageMargins left="0.70866141732283472" right="0.70866141732283472" top="0.78740157480314965" bottom="0.78740157480314965" header="0.31496062992125984" footer="0.31496062992125984"/>
  <pageSetup paperSize="8" scale="67" fitToHeight="0" orientation="landscape" r:id="rId3"/>
  <headerFooter>
    <oddHeader>&amp;LBFE-MP&amp;C &amp;A&amp;R&amp;D</oddHeader>
    <oddFooter>&amp;L&amp;F, &amp;T&amp;RS. &amp;P / &amp;N</oddFooter>
  </headerFooter>
  <drawing r:id="rId4"/>
  <legacyDrawing r:id="rId5"/>
  <controls>
    <mc:AlternateContent xmlns:mc="http://schemas.openxmlformats.org/markup-compatibility/2006">
      <mc:Choice Requires="x14">
        <control shapeId="122882" r:id="rId6" name="CheckBox2">
          <controlPr locked="0" defaultSize="0" autoLine="0" r:id="rId7">
            <anchor moveWithCells="1">
              <from>
                <xdr:col>2</xdr:col>
                <xdr:colOff>236220</xdr:colOff>
                <xdr:row>4</xdr:row>
                <xdr:rowOff>106680</xdr:rowOff>
              </from>
              <to>
                <xdr:col>2</xdr:col>
                <xdr:colOff>403860</xdr:colOff>
                <xdr:row>4</xdr:row>
                <xdr:rowOff>297180</xdr:rowOff>
              </to>
            </anchor>
          </controlPr>
        </control>
      </mc:Choice>
      <mc:Fallback>
        <control shapeId="122882" r:id="rId6" name="CheckBox2"/>
      </mc:Fallback>
    </mc:AlternateContent>
    <mc:AlternateContent xmlns:mc="http://schemas.openxmlformats.org/markup-compatibility/2006">
      <mc:Choice Requires="x14">
        <control shapeId="122881" r:id="rId8" name="CheckBox1">
          <controlPr locked="0" defaultSize="0" autoLine="0" r:id="rId9">
            <anchor moveWithCells="1">
              <from>
                <xdr:col>11</xdr:col>
                <xdr:colOff>304800</xdr:colOff>
                <xdr:row>14</xdr:row>
                <xdr:rowOff>45720</xdr:rowOff>
              </from>
              <to>
                <xdr:col>11</xdr:col>
                <xdr:colOff>464820</xdr:colOff>
                <xdr:row>14</xdr:row>
                <xdr:rowOff>198120</xdr:rowOff>
              </to>
            </anchor>
          </controlPr>
        </control>
      </mc:Choice>
      <mc:Fallback>
        <control shapeId="122881" r:id="rId8" name="CheckBox1"/>
      </mc:Fallback>
    </mc:AlternateContent>
  </controls>
  <extLst>
    <ext xmlns:x14="http://schemas.microsoft.com/office/spreadsheetml/2009/9/main" uri="{CCE6A557-97BC-4b89-ADB6-D9C93CAAB3DF}">
      <x14:dataValidations xmlns:xm="http://schemas.microsoft.com/office/excel/2006/main" count="13">
        <x14:dataValidation type="list" allowBlank="1" showInputMessage="1" showErrorMessage="1" xr:uid="{A27C9144-986B-45A9-93D5-CFA27D4AD309}">
          <x14:formula1>
            <xm:f>OFFSET(Dropdown!$AS$7:$AU$19,0,'Allg. Informationen'!$B$4-1,4,1)</xm:f>
          </x14:formula1>
          <xm:sqref>X18:X24 X26 X31:X32 X34:X35 X38:X45 X48:X53 X56:X59 X100 X77:X83 X87 X90:X96 X98 X62:X74</xm:sqref>
        </x14:dataValidation>
        <x14:dataValidation type="list" allowBlank="1" showInputMessage="1" showErrorMessage="1" xr:uid="{6376A7E5-FC15-4E24-A880-C552822FC19D}">
          <x14:formula1>
            <xm:f>OFFSET(Dropdown!$AP$7:$AR$19,0,'Allg. Informationen'!$B$4-1,3,1)</xm:f>
          </x14:formula1>
          <xm:sqref>V13:V15 V18:V24 V26 V31:V32 V34:V35 V38:V45 V48:V53 V56:V59 V100 V77:V83 V87 V90:V96 V98 V62:V74</xm:sqref>
        </x14:dataValidation>
        <x14:dataValidation type="list" allowBlank="1" showInputMessage="1" showErrorMessage="1" xr:uid="{A48F90DB-EFBD-4C79-822D-889516CAF92C}">
          <x14:formula1>
            <xm:f>OFFSET(Dropdown!$P$7:$R$10,0,'Allg. Informationen'!$B$4-1,4,1)</xm:f>
          </x14:formula1>
          <xm:sqref>D77</xm:sqref>
        </x14:dataValidation>
        <x14:dataValidation type="list" allowBlank="1" showInputMessage="1" showErrorMessage="1" xr:uid="{E6EE1DFA-CFEB-4857-8E04-148666879CF6}">
          <x14:formula1>
            <xm:f>OFFSET(Dropdown!$D$7:$F$8,0,'Allg. Informationen'!$B$4-1,2,1)</xm:f>
          </x14:formula1>
          <xm:sqref>H50:Q50 H56:Q56</xm:sqref>
        </x14:dataValidation>
        <x14:dataValidation type="list" allowBlank="1" showInputMessage="1" showErrorMessage="1" xr:uid="{B4CFABB0-0C9A-434B-9C38-87427F08AA48}">
          <x14:formula1>
            <xm:f>OFFSET(Dropdown!$M$7:$O$11,0,'Allg. Informationen'!$B$4-1,5,1)</xm:f>
          </x14:formula1>
          <xm:sqref>D45</xm:sqref>
        </x14:dataValidation>
        <x14:dataValidation type="list" allowBlank="1" showInputMessage="1" showErrorMessage="1" xr:uid="{4AA2B19D-EC3E-4559-A43C-69DC02EE331D}">
          <x14:formula1>
            <xm:f>OFFSET(Dropdown!$A$7:$C$9,0,'Allg. Informationen'!$B$4-1,3,1)</xm:f>
          </x14:formula1>
          <xm:sqref>D42</xm:sqref>
        </x14:dataValidation>
        <x14:dataValidation type="list" allowBlank="1" showInputMessage="1" showErrorMessage="1" xr:uid="{9E62785F-74BA-4593-8CD3-310B22123BCF}">
          <x14:formula1>
            <xm:f>OFFSET(Dropdown!$G$7:$I$11,0,'Allg. Informationen'!$B$4-1,5,1)</xm:f>
          </x14:formula1>
          <xm:sqref>D20</xm:sqref>
        </x14:dataValidation>
        <x14:dataValidation type="list" allowBlank="1" showInputMessage="1" showErrorMessage="1" xr:uid="{D2B28ABD-3337-4EDB-A797-753FD86D977B}">
          <x14:formula1>
            <xm:f>Dropdown!$AP$7:$AP$9</xm:f>
          </x14:formula1>
          <xm:sqref>V84:V86 V33 V54:V55 V36:V37 V25 V27:V30 V97 V99 V101:V102</xm:sqref>
        </x14:dataValidation>
        <x14:dataValidation type="list" allowBlank="1" showInputMessage="1" showErrorMessage="1" xr:uid="{1960FC23-E126-408D-8222-B64934556704}">
          <x14:formula1>
            <xm:f>Dropdown!$P$7:$P$10</xm:f>
          </x14:formula1>
          <xm:sqref>E77:K77</xm:sqref>
        </x14:dataValidation>
        <x14:dataValidation type="list" allowBlank="1" showInputMessage="1" showErrorMessage="1" xr:uid="{3443BB98-91A0-44AF-81EF-5CCDE219E679}">
          <x14:formula1>
            <xm:f>Dropdown!$G$7:$G$11</xm:f>
          </x14:formula1>
          <xm:sqref>E20:G20</xm:sqref>
        </x14:dataValidation>
        <x14:dataValidation type="list" allowBlank="1" showInputMessage="1" showErrorMessage="1" xr:uid="{18B62876-4D2C-42E5-ACB4-9EB1E62702BE}">
          <x14:formula1>
            <xm:f>Dropdown!$A$7:$A$9</xm:f>
          </x14:formula1>
          <xm:sqref>E42:G42</xm:sqref>
        </x14:dataValidation>
        <x14:dataValidation type="list" allowBlank="1" showInputMessage="1" showErrorMessage="1" xr:uid="{0AEB53C4-7721-4C39-A4AA-94D6A961E8F0}">
          <x14:formula1>
            <xm:f>Dropdown!$M$7:$M$11</xm:f>
          </x14:formula1>
          <xm:sqref>E45:G45</xm:sqref>
        </x14:dataValidation>
        <x14:dataValidation type="list" allowBlank="1" showInputMessage="1" showErrorMessage="1" xr:uid="{B4ECE2A8-1B9D-483B-B011-DC9EE3627C8A}">
          <x14:formula1>
            <xm:f>Dropdown!$AI$6:$AI$136</xm:f>
          </x14:formula1>
          <xm:sqref>B14</xm:sqref>
        </x14:dataValidation>
      </x14:dataValidations>
    </ext>
  </extLs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FBD153-08BA-4B00-9501-DE266FD0622E}">
  <sheetPr codeName="Tabelle26">
    <tabColor theme="7" tint="0.39997558519241921"/>
    <pageSetUpPr fitToPage="1"/>
  </sheetPr>
  <dimension ref="A1:AC131"/>
  <sheetViews>
    <sheetView workbookViewId="0">
      <selection activeCell="A20" sqref="A20"/>
    </sheetView>
  </sheetViews>
  <sheetFormatPr baseColWidth="10" defaultColWidth="11.44140625" defaultRowHeight="13.2" outlineLevelCol="1" x14ac:dyDescent="0.25"/>
  <cols>
    <col min="1" max="1" width="11" style="466" customWidth="1"/>
    <col min="2" max="2" width="40.5546875" style="31" customWidth="1"/>
    <col min="3" max="3" width="10.5546875" style="31" customWidth="1"/>
    <col min="4" max="4" width="18.5546875" style="31" customWidth="1"/>
    <col min="5" max="7" width="18.5546875" style="31" hidden="1" customWidth="1"/>
    <col min="8" max="9" width="13.109375" style="31" customWidth="1"/>
    <col min="10" max="10" width="13.33203125" style="466" customWidth="1"/>
    <col min="11" max="11" width="13.5546875" style="466" customWidth="1"/>
    <col min="12" max="14" width="11.88671875" style="466" customWidth="1"/>
    <col min="15" max="15" width="13" style="466" customWidth="1"/>
    <col min="16" max="17" width="11.88671875" style="466" customWidth="1"/>
    <col min="18" max="18" width="12.5546875" style="466" customWidth="1"/>
    <col min="19" max="19" width="14.88671875" style="466" customWidth="1"/>
    <col min="20" max="20" width="11.5546875" style="466" customWidth="1"/>
    <col min="21" max="21" width="16.44140625" style="466" customWidth="1"/>
    <col min="22" max="22" width="16.44140625" style="531" hidden="1" customWidth="1" outlineLevel="1"/>
    <col min="23" max="23" width="16.44140625" style="466" hidden="1" customWidth="1" outlineLevel="1"/>
    <col min="24" max="24" width="11.44140625" style="466" hidden="1" customWidth="1" outlineLevel="1"/>
    <col min="25" max="25" width="23.5546875" style="466" hidden="1" customWidth="1" outlineLevel="1"/>
    <col min="26" max="26" width="5.5546875" style="466" customWidth="1" collapsed="1"/>
    <col min="27" max="27" width="8.5546875" style="466" hidden="1" customWidth="1"/>
    <col min="28" max="16384" width="11.44140625" style="466"/>
  </cols>
  <sheetData>
    <row r="1" spans="1:29" ht="21" x14ac:dyDescent="0.4">
      <c r="A1" s="490" t="str">
        <f>VLOOKUP(D13,Dropdown!$AI$6:$AI$136,1,FALSE)</f>
        <v>Bitte auswählen, Prière de sélectionner, Prego selezionare</v>
      </c>
      <c r="B1" s="48"/>
      <c r="C1" s="488"/>
      <c r="D1" s="489"/>
      <c r="E1" s="48"/>
      <c r="F1" s="48"/>
      <c r="G1" s="48"/>
      <c r="H1" s="48"/>
      <c r="I1" s="48"/>
      <c r="J1" s="59"/>
      <c r="K1" s="59"/>
      <c r="L1" s="59"/>
      <c r="M1" s="59"/>
      <c r="N1" s="59"/>
      <c r="O1" s="59"/>
      <c r="P1" s="59"/>
      <c r="Q1" s="59"/>
      <c r="R1" s="59"/>
      <c r="S1" s="59"/>
      <c r="T1" s="59"/>
      <c r="U1" s="59"/>
      <c r="V1" s="59"/>
      <c r="W1" s="59"/>
      <c r="X1" s="59"/>
      <c r="Y1" s="59"/>
    </row>
    <row r="2" spans="1:29" s="531" customFormat="1" ht="15.6" x14ac:dyDescent="0.3">
      <c r="A2" s="530" t="str">
        <f ca="1">IF(D17="",IF(D13=Dropdown!$AI$6,CONCATENATE(OFFSET(Sprachen!A369,0,'Allg. Informationen'!$B$4-1,1,1),_xlfn.SHEET()-9),VLOOKUP($D$13,Dropdown!$AI$6:$AJ$136,2,FALSE)),D17)</f>
        <v>KW15</v>
      </c>
      <c r="B2" s="177" t="str">
        <f ca="1">CONCATENATE(Gesuchsteller!$A$4,": ",Gesuchsteller!$B$4)</f>
        <v>Gesuchsnummer: MP.24.xxx</v>
      </c>
      <c r="C2" s="10"/>
      <c r="E2" s="47"/>
      <c r="F2" s="47"/>
      <c r="G2" s="47"/>
      <c r="H2" s="120"/>
      <c r="J2" s="120"/>
      <c r="K2" s="120"/>
      <c r="L2" s="120"/>
      <c r="M2" s="120"/>
      <c r="N2" s="120"/>
      <c r="O2" s="120"/>
      <c r="P2" s="120"/>
      <c r="Q2" s="47"/>
      <c r="R2" s="120"/>
      <c r="U2" s="532"/>
      <c r="V2" s="532"/>
      <c r="W2" s="532"/>
    </row>
    <row r="3" spans="1:29" s="531" customFormat="1" ht="15.6" x14ac:dyDescent="0.3">
      <c r="A3" s="530"/>
      <c r="B3" s="10"/>
      <c r="C3" s="10"/>
      <c r="E3" s="47"/>
      <c r="F3" s="47"/>
      <c r="G3" s="47"/>
      <c r="H3" s="120"/>
      <c r="I3" s="630"/>
      <c r="J3" s="120"/>
      <c r="K3" s="120"/>
      <c r="L3" s="120"/>
      <c r="M3" s="120"/>
      <c r="N3" s="120"/>
      <c r="O3" s="120"/>
      <c r="P3" s="120"/>
      <c r="Q3" s="47"/>
      <c r="R3" s="120"/>
      <c r="U3" s="532"/>
      <c r="V3" s="532"/>
      <c r="W3" s="532"/>
    </row>
    <row r="4" spans="1:29" s="531" customFormat="1" ht="17.399999999999999" x14ac:dyDescent="0.3">
      <c r="A4" s="133" t="str">
        <f ca="1">OFFSET(Sprachen!A351,0,'Allg. Informationen'!$B$4-1,1,1)</f>
        <v>i. Vollmacht und Auskunftsberechtigung</v>
      </c>
      <c r="C4" s="131"/>
      <c r="E4" s="347"/>
      <c r="F4" s="398"/>
      <c r="G4" s="348"/>
    </row>
    <row r="5" spans="1:29" s="531" customFormat="1" ht="30.75" customHeight="1" x14ac:dyDescent="0.25">
      <c r="B5" s="655" t="str">
        <f ca="1">OFFSET(Sprachen!A352,0,'Allg. Informationen'!$B$4-1,1,1)</f>
        <v>Gesuchsteller ist Kraftwerksbevollmächtigter</v>
      </c>
      <c r="C5" s="601"/>
      <c r="D5" s="533" t="s">
        <v>1706</v>
      </c>
      <c r="H5" s="886" t="str">
        <f ca="1">OFFSET(Sprachen!A356,0,'Allg. Informationen'!$B$4-1,1,1)</f>
        <v>Falls Gesuchsteller nicht kraftwerksbevollmächtigt ist, aber am Kraftwerk beteiligt ist, bitte Kästchen in Zelle C5 nicht ankreuzen. Die kraftwerkspezifischen Daten werden automatisch vom Kraftwerksbevollmächtigten während der Gesuchsprüfung übernommen</v>
      </c>
      <c r="I5" s="886"/>
      <c r="J5" s="886"/>
      <c r="K5" s="886"/>
      <c r="L5" s="886"/>
      <c r="M5" s="886"/>
      <c r="N5" s="886"/>
      <c r="O5" s="886"/>
      <c r="P5" s="886"/>
      <c r="Q5" s="886"/>
      <c r="R5" s="886"/>
      <c r="S5" s="886"/>
      <c r="T5" s="886"/>
      <c r="U5" s="886"/>
    </row>
    <row r="6" spans="1:29" s="531" customFormat="1" ht="18" customHeight="1" x14ac:dyDescent="0.25">
      <c r="B6" s="806" t="str">
        <f ca="1">OFFSET(Sprachen!A353,0,'Allg. Informationen'!$B$4-1,1,1)</f>
        <v>Auskunftsberechtigte Person zu diesem KW</v>
      </c>
      <c r="C6" s="806"/>
      <c r="D6" s="888" t="str">
        <f ca="1">OFFSET(Sprachen!A357,0,'Allg. Informationen'!$B$4-1,1,1)</f>
        <v>Name</v>
      </c>
      <c r="H6" s="887"/>
      <c r="I6" s="887"/>
      <c r="J6" s="887"/>
      <c r="K6" s="889" t="str">
        <f ca="1">OFFSET(Sprachen!A358,0,'Allg. Informationen'!$B$4-1,1,1)</f>
        <v>Organisation</v>
      </c>
      <c r="L6" s="887"/>
      <c r="M6" s="887"/>
      <c r="N6" s="887"/>
      <c r="O6" s="889" t="str">
        <f ca="1">OFFSET(Sprachen!A359,0,'Allg. Informationen'!$B$4-1,1,1)</f>
        <v>Email</v>
      </c>
      <c r="P6" s="887"/>
      <c r="Q6" s="887"/>
      <c r="R6" s="887"/>
      <c r="S6" s="890" t="str">
        <f ca="1">OFFSET(Sprachen!A360,0,'Allg. Informationen'!$B$4-1,1,1)</f>
        <v>Telefon</v>
      </c>
      <c r="T6" s="887"/>
      <c r="U6" s="887"/>
    </row>
    <row r="7" spans="1:29" s="531" customFormat="1" ht="17.25" customHeight="1" x14ac:dyDescent="0.25">
      <c r="B7" s="899" t="str">
        <f ca="1">OFFSET(Sprachen!A354,0,'Allg. Informationen'!$B$4-1,1,1)</f>
        <v>Stellvertretend auskunftsberechtigte Person</v>
      </c>
      <c r="C7" s="899"/>
      <c r="D7" s="888"/>
      <c r="H7" s="887"/>
      <c r="I7" s="887"/>
      <c r="J7" s="887"/>
      <c r="K7" s="889"/>
      <c r="L7" s="887"/>
      <c r="M7" s="887"/>
      <c r="N7" s="887"/>
      <c r="O7" s="889"/>
      <c r="P7" s="887"/>
      <c r="Q7" s="887"/>
      <c r="R7" s="887"/>
      <c r="S7" s="890"/>
      <c r="T7" s="887"/>
      <c r="U7" s="887"/>
      <c r="V7" s="429"/>
      <c r="W7" s="398"/>
      <c r="X7" s="398"/>
      <c r="Y7" s="429"/>
      <c r="Z7" s="429"/>
      <c r="AA7" s="429"/>
      <c r="AC7" s="132"/>
    </row>
    <row r="8" spans="1:29" s="531" customFormat="1" ht="39" hidden="1" customHeight="1" x14ac:dyDescent="0.25">
      <c r="B8" s="864" t="str">
        <f ca="1">OFFSET(Sprachen!A355,0,'Allg. Informationen'!$B$4-1,1,1)</f>
        <v>Zur Prüfung des Gesuchs kann das BFE die Daten und Angaben des Kraftwerksbevollmächtigten übernehmen von:</v>
      </c>
      <c r="C8" s="865"/>
      <c r="D8" s="675" t="str">
        <f ca="1">OFFSET(Sprachen!A361,0,'Allg. Informationen'!$B$4-1,1,1)</f>
        <v>Gesuchsnummer</v>
      </c>
      <c r="E8" s="534"/>
      <c r="F8" s="534"/>
      <c r="G8" s="534"/>
      <c r="H8" s="900"/>
      <c r="I8" s="900"/>
      <c r="J8" s="900"/>
      <c r="K8" s="675" t="str">
        <f ca="1">OFFSET(Sprachen!A362,0,'Allg. Informationen'!$B$4-1,1,1)</f>
        <v>Datum</v>
      </c>
      <c r="L8" s="900"/>
      <c r="M8" s="900"/>
      <c r="N8" s="900"/>
    </row>
    <row r="9" spans="1:29" s="531" customFormat="1" x14ac:dyDescent="0.25"/>
    <row r="10" spans="1:29" ht="17.399999999999999" x14ac:dyDescent="0.25">
      <c r="A10" s="133" t="str">
        <f ca="1">OFFSET(Sprachen!A363,0,'Allg. Informationen'!$B$4-1,1,1)</f>
        <v>A. Angaben zu Kraftwerksanlage und Zentralen</v>
      </c>
      <c r="D10" s="430"/>
      <c r="E10" s="430"/>
      <c r="F10" s="430"/>
      <c r="G10" s="430"/>
      <c r="H10" s="431"/>
      <c r="I10" s="26"/>
      <c r="J10" s="531"/>
      <c r="K10" s="531"/>
      <c r="L10" s="531"/>
      <c r="M10" s="398"/>
      <c r="N10" s="398"/>
      <c r="O10" s="398"/>
      <c r="P10" s="398"/>
      <c r="Q10" s="398"/>
      <c r="R10" s="398"/>
      <c r="S10" s="398"/>
      <c r="T10" s="398"/>
      <c r="U10" s="398"/>
      <c r="V10" s="398"/>
      <c r="W10" s="398"/>
      <c r="X10" s="398"/>
      <c r="Y10" s="429"/>
      <c r="Z10" s="429"/>
      <c r="AA10" s="429"/>
      <c r="AB10" s="531"/>
      <c r="AC10" s="132"/>
    </row>
    <row r="11" spans="1:29" ht="15.6" x14ac:dyDescent="0.3">
      <c r="A11" s="386"/>
      <c r="B11" s="386"/>
      <c r="C11" s="386"/>
      <c r="D11" s="386"/>
      <c r="E11" s="386"/>
      <c r="F11" s="386"/>
      <c r="G11" s="386"/>
      <c r="H11" s="386"/>
      <c r="I11" s="386"/>
      <c r="J11" s="386"/>
      <c r="K11" s="386"/>
      <c r="L11" s="386"/>
      <c r="M11" s="386"/>
      <c r="N11" s="386"/>
      <c r="O11" s="386"/>
      <c r="P11" s="386"/>
      <c r="Q11" s="386"/>
      <c r="R11" s="386"/>
      <c r="S11" s="386"/>
      <c r="T11" s="386"/>
      <c r="U11" s="386"/>
      <c r="V11" s="386"/>
      <c r="W11" s="386"/>
      <c r="X11" s="386"/>
      <c r="Y11" s="386"/>
    </row>
    <row r="12" spans="1:29" ht="26.4" x14ac:dyDescent="0.25">
      <c r="A12" s="134" t="str">
        <f ca="1">OFFSET(Sprachen!A364,0,'Allg. Informationen'!$B$4-1,1,1)</f>
        <v>Ziffer</v>
      </c>
      <c r="B12" s="875" t="str">
        <f ca="1">OFFSET(Sprachen!A365,0,'Allg. Informationen'!$B$4-1,1,1)</f>
        <v>A1. Angaben zur Kraftwerksanlage</v>
      </c>
      <c r="C12" s="876"/>
      <c r="D12" s="877"/>
      <c r="E12" s="901" t="s">
        <v>428</v>
      </c>
      <c r="F12" s="902"/>
      <c r="G12" s="903"/>
      <c r="H12" s="838" t="str">
        <f ca="1">OFFSET(Sprachen!A366,0,'Allg. Informationen'!$B$4-1,1,1)</f>
        <v>Anmerkungen BFE</v>
      </c>
      <c r="I12" s="839"/>
      <c r="J12" s="839"/>
      <c r="K12" s="839"/>
      <c r="L12" s="840"/>
      <c r="M12" s="836" t="str">
        <f ca="1">OFFSET(Sprachen!A367,0,'Allg. Informationen'!$B$4-1,1,1)</f>
        <v>Bemerkungen Gesuchsteller</v>
      </c>
      <c r="N12" s="836"/>
      <c r="O12" s="836"/>
      <c r="P12" s="836"/>
      <c r="Q12" s="836"/>
      <c r="R12" s="836"/>
      <c r="S12" s="836"/>
      <c r="T12" s="836"/>
      <c r="U12" s="836"/>
      <c r="V12" s="450" t="str">
        <f ca="1">OFFSET(Sprachen!A506,0,'Allg. Informationen'!$B$4-1,1,1)</f>
        <v>Prüfung auf Plausibilität</v>
      </c>
      <c r="W12" s="135" t="str">
        <f ca="1">OFFSET(Sprachen!A507,0,'Allg. Informationen'!$B$4-1,1,1)</f>
        <v>Bemerkungen Plausibilität</v>
      </c>
      <c r="X12" s="450" t="str">
        <f ca="1">OFFSET(Sprachen!A508,0,'Allg. Informationen'!$B$4-1,1,1)</f>
        <v>Materielle Prüfung</v>
      </c>
      <c r="Y12" s="135" t="str">
        <f ca="1">OFFSET(Sprachen!A509,0,'Allg. Informationen'!$B$4-1,1,1)</f>
        <v>Bemerkungen Materielle Prüfung</v>
      </c>
    </row>
    <row r="13" spans="1:29" ht="21" x14ac:dyDescent="0.25">
      <c r="A13" s="781" t="str">
        <f ca="1">CONCATENATE($A$2," / ",AA14)</f>
        <v>KW15 / 1</v>
      </c>
      <c r="B13" s="145" t="str">
        <f ca="1">OFFSET(Sprachen!A368,0,'Allg. Informationen'!$B$4-1,1,1)</f>
        <v>Name Kraftwerksanlage:</v>
      </c>
      <c r="C13" s="719"/>
      <c r="D13" s="785" t="str">
        <f>B14</f>
        <v>Bitte auswählen, Prière de sélectionner, Prego selezionare</v>
      </c>
      <c r="E13" s="695"/>
      <c r="F13" s="695"/>
      <c r="G13" s="695"/>
      <c r="H13" s="788" t="str">
        <f ca="1">OFFSET(Sprachen!A472,0,'Allg. Informationen'!$B$4-1,1,1)</f>
        <v>Bitte zuerst die Energieproduktion im Blatt E_prod_Eingabe für dieses Kraftwerk eingeben! Falls Gesuchsteller nicht kraftwerksbevollmächtigt ist, so werden die Daten während der Gesuchsprüfung automatisch vom Kraftwerksbevollmächtigten übernommen. Der Gesuchsteller braucht nur die reduzierten Felder auszufüllen. Dabei sind Kennzahlen mit Ziffern endend auf -G vom Kraftwerksbevollmächtigten zu übernehmen. Massgebend für die MP ist die Bruttoleistung, wobei in der Liste Kraftwerke ab 10 MW installierter Leistung erscheinen können.</v>
      </c>
      <c r="I13" s="789"/>
      <c r="J13" s="789"/>
      <c r="K13" s="789"/>
      <c r="L13" s="790"/>
      <c r="M13" s="793"/>
      <c r="N13" s="794"/>
      <c r="O13" s="794"/>
      <c r="P13" s="794"/>
      <c r="Q13" s="794"/>
      <c r="R13" s="794"/>
      <c r="S13" s="794"/>
      <c r="T13" s="794"/>
      <c r="U13" s="795"/>
      <c r="V13" s="802"/>
      <c r="W13" s="769"/>
      <c r="X13" s="721" t="s">
        <v>185</v>
      </c>
      <c r="Y13" s="769"/>
    </row>
    <row r="14" spans="1:29" ht="117" customHeight="1" x14ac:dyDescent="0.25">
      <c r="A14" s="782"/>
      <c r="B14" s="631" t="s">
        <v>1000</v>
      </c>
      <c r="C14" s="784"/>
      <c r="D14" s="786"/>
      <c r="E14" s="696" t="s">
        <v>1758</v>
      </c>
      <c r="F14" s="696" t="s">
        <v>438</v>
      </c>
      <c r="G14" s="696" t="s">
        <v>429</v>
      </c>
      <c r="H14" s="791"/>
      <c r="I14" s="755"/>
      <c r="J14" s="755"/>
      <c r="K14" s="755"/>
      <c r="L14" s="792"/>
      <c r="M14" s="796"/>
      <c r="N14" s="797"/>
      <c r="O14" s="797"/>
      <c r="P14" s="797"/>
      <c r="Q14" s="797"/>
      <c r="R14" s="797"/>
      <c r="S14" s="797"/>
      <c r="T14" s="797"/>
      <c r="U14" s="798"/>
      <c r="V14" s="803"/>
      <c r="W14" s="821"/>
      <c r="X14" s="823"/>
      <c r="Y14" s="821"/>
      <c r="AA14" s="466">
        <v>1</v>
      </c>
    </row>
    <row r="15" spans="1:29" ht="21.75" customHeight="1" x14ac:dyDescent="0.25">
      <c r="A15" s="783"/>
      <c r="B15" s="456"/>
      <c r="C15" s="720"/>
      <c r="D15" s="787"/>
      <c r="E15" s="696"/>
      <c r="F15" s="696"/>
      <c r="G15" s="696"/>
      <c r="H15" s="826" t="str">
        <f ca="1">OFFSET(Sprachen!A473,0,'Allg. Informationen'!$B$4-1,1,1)</f>
        <v>Falls KW in Liste nicht vorhanden, bitte ankreuzen:</v>
      </c>
      <c r="I15" s="827"/>
      <c r="J15" s="827"/>
      <c r="K15" s="827"/>
      <c r="L15" s="536"/>
      <c r="M15" s="799"/>
      <c r="N15" s="800"/>
      <c r="O15" s="800"/>
      <c r="P15" s="800"/>
      <c r="Q15" s="800"/>
      <c r="R15" s="800"/>
      <c r="S15" s="800"/>
      <c r="T15" s="800"/>
      <c r="U15" s="801"/>
      <c r="V15" s="804"/>
      <c r="W15" s="822"/>
      <c r="X15" s="722"/>
      <c r="Y15" s="822"/>
    </row>
    <row r="16" spans="1:29" ht="38.1" hidden="1" customHeight="1" x14ac:dyDescent="0.25">
      <c r="A16" s="680" t="str">
        <f ca="1">CONCATENATE($A$2," / ",AA16)</f>
        <v>KW15 / 1-G1</v>
      </c>
      <c r="B16" s="833" t="str">
        <f ca="1">OFFSET(Sprachen!A370,0,'Allg. Informationen'!$B$4-1,1,1)</f>
        <v>Kraftwerkname (Angabe Gesuchsteller falls nicht in Liste)</v>
      </c>
      <c r="C16" s="833"/>
      <c r="D16" s="650"/>
      <c r="E16" s="535"/>
      <c r="F16" s="535"/>
      <c r="G16" s="535"/>
      <c r="H16" s="845" t="str">
        <f ca="1">OFFSET(Sprachen!A474,0,'Allg. Informationen'!$B$4-1,1,1)</f>
        <v>Bitte nur eintragen, falls Kraftwerk nicht in Liste</v>
      </c>
      <c r="I16" s="845"/>
      <c r="J16" s="845"/>
      <c r="K16" s="845"/>
      <c r="L16" s="846"/>
      <c r="M16" s="849"/>
      <c r="N16" s="849"/>
      <c r="O16" s="849"/>
      <c r="P16" s="849"/>
      <c r="Q16" s="849"/>
      <c r="R16" s="849"/>
      <c r="S16" s="849"/>
      <c r="T16" s="849"/>
      <c r="U16" s="850"/>
      <c r="V16" s="672"/>
      <c r="W16" s="671"/>
      <c r="X16" s="672"/>
      <c r="Y16" s="538"/>
      <c r="AA16" s="422" t="s">
        <v>537</v>
      </c>
    </row>
    <row r="17" spans="1:27" ht="44.1" hidden="1" customHeight="1" x14ac:dyDescent="0.25">
      <c r="A17" s="539" t="str">
        <f ca="1">CONCATENATE($A$2," / ",AA17)</f>
        <v>KW15 / 1-G2</v>
      </c>
      <c r="B17" s="833" t="str">
        <f ca="1">OFFSET(Sprachen!A371,0,'Allg. Informationen'!$B$4-1,1,1)</f>
        <v>Kürzelvorschlag  (Angabe Gesuchsteller falls nicht in Liste)</v>
      </c>
      <c r="C17" s="833"/>
      <c r="D17" s="651"/>
      <c r="E17" s="540"/>
      <c r="F17" s="540"/>
      <c r="G17" s="540"/>
      <c r="H17" s="847" t="str">
        <f ca="1">OFFSET(Sprachen!A475,0,'Allg. Informationen'!$B$4-1,1,1)</f>
        <v>Bitte nur eintragen, falls Kraftwerk nicht in Liste vorhanden. Auswahl nochmals auf "Bitte auswählen" stellen, damit vorgeschlagenes Kürzel übernommen wird.</v>
      </c>
      <c r="I17" s="847"/>
      <c r="J17" s="847"/>
      <c r="K17" s="847"/>
      <c r="L17" s="848"/>
      <c r="M17" s="851"/>
      <c r="N17" s="851"/>
      <c r="O17" s="851"/>
      <c r="P17" s="851"/>
      <c r="Q17" s="851"/>
      <c r="R17" s="851"/>
      <c r="S17" s="851"/>
      <c r="T17" s="851"/>
      <c r="U17" s="852"/>
      <c r="V17" s="541"/>
      <c r="W17" s="297"/>
      <c r="X17" s="541"/>
      <c r="Y17" s="152"/>
      <c r="AA17" s="424" t="s">
        <v>538</v>
      </c>
    </row>
    <row r="18" spans="1:27" x14ac:dyDescent="0.25">
      <c r="A18" s="139" t="str">
        <f t="shared" ref="A18:A45" ca="1" si="0">CONCATENATE($A$2," / ",AA18)</f>
        <v>KW15 / 2</v>
      </c>
      <c r="B18" s="538" t="str">
        <f ca="1">OFFSET(Sprachen!A372,0,'Allg. Informationen'!$B$4-1,1,1)</f>
        <v>Standortgemeinde(n)</v>
      </c>
      <c r="C18" s="159"/>
      <c r="D18" s="542"/>
      <c r="E18" s="543"/>
      <c r="F18" s="543"/>
      <c r="G18" s="543"/>
      <c r="H18" s="908"/>
      <c r="I18" s="908"/>
      <c r="J18" s="908"/>
      <c r="K18" s="908"/>
      <c r="L18" s="908"/>
      <c r="M18" s="807"/>
      <c r="N18" s="807"/>
      <c r="O18" s="807"/>
      <c r="P18" s="807"/>
      <c r="Q18" s="807"/>
      <c r="R18" s="807"/>
      <c r="S18" s="807"/>
      <c r="T18" s="807"/>
      <c r="U18" s="807"/>
      <c r="V18" s="541"/>
      <c r="W18" s="297"/>
      <c r="X18" s="541" t="s">
        <v>185</v>
      </c>
      <c r="Y18" s="152"/>
      <c r="AA18" s="466">
        <f>+AA14+1</f>
        <v>2</v>
      </c>
    </row>
    <row r="19" spans="1:27" x14ac:dyDescent="0.25">
      <c r="A19" s="139" t="str">
        <f t="shared" ca="1" si="0"/>
        <v>KW15 / 3</v>
      </c>
      <c r="B19" s="538" t="str">
        <f ca="1">OFFSET(Sprachen!A373,0,'Allg. Informationen'!$B$4-1,1,1)</f>
        <v>Standortkanton</v>
      </c>
      <c r="C19" s="100"/>
      <c r="D19" s="193"/>
      <c r="E19" s="349"/>
      <c r="F19" s="349"/>
      <c r="G19" s="349"/>
      <c r="H19" s="805"/>
      <c r="I19" s="805"/>
      <c r="J19" s="805"/>
      <c r="K19" s="805"/>
      <c r="L19" s="805"/>
      <c r="M19" s="807"/>
      <c r="N19" s="807"/>
      <c r="O19" s="807"/>
      <c r="P19" s="807"/>
      <c r="Q19" s="807"/>
      <c r="R19" s="807"/>
      <c r="S19" s="807"/>
      <c r="T19" s="807"/>
      <c r="U19" s="807"/>
      <c r="V19" s="541"/>
      <c r="W19" s="297"/>
      <c r="X19" s="541" t="s">
        <v>185</v>
      </c>
      <c r="Y19" s="152"/>
      <c r="AA19" s="466">
        <f t="shared" ref="AA19:AA45" si="1">+AA18+1</f>
        <v>3</v>
      </c>
    </row>
    <row r="20" spans="1:27" ht="46.5" customHeight="1" x14ac:dyDescent="0.25">
      <c r="A20" s="139" t="str">
        <f t="shared" ca="1" si="0"/>
        <v>KW15 / 4</v>
      </c>
      <c r="B20" s="159" t="str">
        <f ca="1">OFFSET(Sprachen!A374,0,'Allg. Informationen'!$B$4-1,1,1)</f>
        <v>Nutzungsrecht</v>
      </c>
      <c r="C20" s="100"/>
      <c r="D20" s="193"/>
      <c r="E20" s="349"/>
      <c r="F20" s="349"/>
      <c r="G20" s="349"/>
      <c r="H20" s="834" t="str">
        <f ca="1">OFFSET(Sprachen!A476,0,'Allg. Informationen'!$B$4-1,1,1)</f>
        <v>Vertrag für Nutzungsrecht dem Gesuch beilegen.
Falls weder Konzession noch ehaftes Recht, bitte im Bemerkungsfeld spezifizieren.</v>
      </c>
      <c r="I20" s="834"/>
      <c r="J20" s="834"/>
      <c r="K20" s="834"/>
      <c r="L20" s="834"/>
      <c r="M20" s="807"/>
      <c r="N20" s="807"/>
      <c r="O20" s="807"/>
      <c r="P20" s="807"/>
      <c r="Q20" s="807"/>
      <c r="R20" s="807"/>
      <c r="S20" s="807"/>
      <c r="T20" s="807"/>
      <c r="U20" s="807"/>
      <c r="V20" s="541"/>
      <c r="W20" s="297"/>
      <c r="X20" s="541" t="s">
        <v>185</v>
      </c>
      <c r="Y20" s="152"/>
      <c r="AA20" s="466">
        <f t="shared" si="1"/>
        <v>4</v>
      </c>
    </row>
    <row r="21" spans="1:27" ht="12.75" customHeight="1" x14ac:dyDescent="0.25">
      <c r="A21" s="139" t="str">
        <f t="shared" ca="1" si="0"/>
        <v>KW15 / 5</v>
      </c>
      <c r="B21" s="538" t="str">
        <f ca="1">OFFSET(Sprachen!A375,0,'Allg. Informationen'!$B$4-1,1,1)</f>
        <v>Datum der Vergabe des Nutzungsrechts</v>
      </c>
      <c r="C21" s="100" t="s">
        <v>46</v>
      </c>
      <c r="D21" s="544"/>
      <c r="E21" s="545"/>
      <c r="F21" s="545"/>
      <c r="G21" s="545"/>
      <c r="H21" s="841" t="str">
        <f ca="1">OFFSET(Sprachen!A477,0,'Allg. Informationen'!$B$4-1,1,1)</f>
        <v>Frühestes Ende bei zentralenspezifischen Unterschieden.</v>
      </c>
      <c r="I21" s="842"/>
      <c r="J21" s="842"/>
      <c r="K21" s="842"/>
      <c r="L21" s="843"/>
      <c r="M21" s="807"/>
      <c r="N21" s="807"/>
      <c r="O21" s="807"/>
      <c r="P21" s="807"/>
      <c r="Q21" s="807"/>
      <c r="R21" s="807"/>
      <c r="S21" s="807"/>
      <c r="T21" s="807"/>
      <c r="U21" s="807"/>
      <c r="V21" s="541"/>
      <c r="W21" s="297"/>
      <c r="X21" s="541" t="s">
        <v>185</v>
      </c>
      <c r="Y21" s="152"/>
      <c r="AA21" s="466">
        <f t="shared" si="1"/>
        <v>5</v>
      </c>
    </row>
    <row r="22" spans="1:27" ht="12.75" customHeight="1" x14ac:dyDescent="0.25">
      <c r="A22" s="139" t="str">
        <f t="shared" ca="1" si="0"/>
        <v>KW15 / 6</v>
      </c>
      <c r="B22" s="538" t="str">
        <f ca="1">OFFSET(Sprachen!A376,0,'Allg. Informationen'!$B$4-1,1,1)</f>
        <v>Ende des Nutzungsrechts</v>
      </c>
      <c r="C22" s="100" t="s">
        <v>46</v>
      </c>
      <c r="D22" s="544"/>
      <c r="E22" s="545"/>
      <c r="F22" s="545"/>
      <c r="G22" s="545"/>
      <c r="H22" s="826"/>
      <c r="I22" s="827"/>
      <c r="J22" s="827"/>
      <c r="K22" s="827"/>
      <c r="L22" s="844"/>
      <c r="M22" s="807"/>
      <c r="N22" s="807"/>
      <c r="O22" s="807"/>
      <c r="P22" s="807"/>
      <c r="Q22" s="807"/>
      <c r="R22" s="807"/>
      <c r="S22" s="807"/>
      <c r="T22" s="807"/>
      <c r="U22" s="807"/>
      <c r="V22" s="541"/>
      <c r="W22" s="297"/>
      <c r="X22" s="541" t="s">
        <v>185</v>
      </c>
      <c r="Y22" s="152" t="s">
        <v>602</v>
      </c>
      <c r="AA22" s="466">
        <f t="shared" si="1"/>
        <v>6</v>
      </c>
    </row>
    <row r="23" spans="1:27" x14ac:dyDescent="0.25">
      <c r="A23" s="139" t="str">
        <f t="shared" ca="1" si="0"/>
        <v>KW15 / 7</v>
      </c>
      <c r="B23" s="538" t="str">
        <f ca="1">OFFSET(Sprachen!A377,0,'Allg. Informationen'!$B$4-1,1,1)</f>
        <v>Anzahl Zentralen</v>
      </c>
      <c r="C23" s="100" t="s">
        <v>47</v>
      </c>
      <c r="D23" s="207"/>
      <c r="E23" s="350"/>
      <c r="F23" s="350"/>
      <c r="G23" s="350"/>
      <c r="H23" s="805"/>
      <c r="I23" s="805"/>
      <c r="J23" s="805"/>
      <c r="K23" s="805"/>
      <c r="L23" s="805"/>
      <c r="M23" s="837"/>
      <c r="N23" s="807"/>
      <c r="O23" s="807"/>
      <c r="P23" s="807"/>
      <c r="Q23" s="807"/>
      <c r="R23" s="807"/>
      <c r="S23" s="807"/>
      <c r="T23" s="807"/>
      <c r="U23" s="807"/>
      <c r="V23" s="541"/>
      <c r="W23" s="297"/>
      <c r="X23" s="541" t="s">
        <v>185</v>
      </c>
      <c r="Y23" s="152"/>
      <c r="AA23" s="466">
        <f t="shared" si="1"/>
        <v>7</v>
      </c>
    </row>
    <row r="24" spans="1:27" x14ac:dyDescent="0.25">
      <c r="A24" s="139" t="str">
        <f t="shared" ca="1" si="0"/>
        <v>KW15 / 8</v>
      </c>
      <c r="B24" s="538" t="str">
        <f ca="1">OFFSET(Sprachen!A378,0,'Allg. Informationen'!$B$4-1,1,1)</f>
        <v>Hoheitsanteil Schweiz</v>
      </c>
      <c r="C24" s="100" t="s">
        <v>4</v>
      </c>
      <c r="D24" s="546"/>
      <c r="E24" s="547"/>
      <c r="F24" s="547"/>
      <c r="G24" s="547"/>
      <c r="H24" s="805"/>
      <c r="I24" s="805"/>
      <c r="J24" s="805"/>
      <c r="K24" s="805"/>
      <c r="L24" s="805"/>
      <c r="M24" s="807"/>
      <c r="N24" s="807"/>
      <c r="O24" s="807"/>
      <c r="P24" s="807"/>
      <c r="Q24" s="807"/>
      <c r="R24" s="807"/>
      <c r="S24" s="807"/>
      <c r="T24" s="807"/>
      <c r="U24" s="807"/>
      <c r="V24" s="541"/>
      <c r="W24" s="297"/>
      <c r="X24" s="541" t="s">
        <v>185</v>
      </c>
      <c r="Y24" s="152"/>
      <c r="AA24" s="466">
        <f t="shared" si="1"/>
        <v>8</v>
      </c>
    </row>
    <row r="25" spans="1:27" x14ac:dyDescent="0.25">
      <c r="A25" s="139" t="str">
        <f t="shared" ca="1" si="0"/>
        <v>KW15 / 9</v>
      </c>
      <c r="B25" s="538" t="str">
        <f ca="1">OFFSET(Sprachen!A379,0,'Allg. Informationen'!$B$4-1,1,1)</f>
        <v>mittlere mechanische Bruttoleistung</v>
      </c>
      <c r="C25" s="100" t="s">
        <v>6</v>
      </c>
      <c r="D25" s="141">
        <f>D51</f>
        <v>0</v>
      </c>
      <c r="E25" s="351"/>
      <c r="F25" s="351"/>
      <c r="G25" s="351"/>
      <c r="H25" s="805"/>
      <c r="I25" s="805"/>
      <c r="J25" s="805"/>
      <c r="K25" s="805"/>
      <c r="L25" s="805"/>
      <c r="M25" s="807"/>
      <c r="N25" s="807"/>
      <c r="O25" s="807"/>
      <c r="P25" s="807"/>
      <c r="Q25" s="807"/>
      <c r="R25" s="807"/>
      <c r="S25" s="807"/>
      <c r="T25" s="807"/>
      <c r="U25" s="807"/>
      <c r="V25" s="548"/>
      <c r="W25" s="300"/>
      <c r="X25" s="548"/>
      <c r="Y25" s="548"/>
      <c r="AA25" s="466">
        <f t="shared" si="1"/>
        <v>9</v>
      </c>
    </row>
    <row r="26" spans="1:27" ht="33.75" customHeight="1" x14ac:dyDescent="0.25">
      <c r="A26" s="139" t="str">
        <f t="shared" ca="1" si="0"/>
        <v>KW15 / 10</v>
      </c>
      <c r="B26" s="159" t="str">
        <f ca="1">OFFSET(Sprachen!A380,0,'Allg. Informationen'!$B$4-1,1,1)</f>
        <v>Kantonales Wasserzinsregime</v>
      </c>
      <c r="C26" s="156" t="s">
        <v>370</v>
      </c>
      <c r="D26" s="549"/>
      <c r="E26" s="550"/>
      <c r="F26" s="550"/>
      <c r="G26" s="550"/>
      <c r="H26" s="834" t="str">
        <f ca="1">OFFSET(Sprachen!A478,0,'Allg. Informationen'!$B$4-1,1,1)</f>
        <v>Wasserzinssatz oder Bemessung aller äquivalenten kantonalen Abgaben angeben.</v>
      </c>
      <c r="I26" s="834"/>
      <c r="J26" s="834"/>
      <c r="K26" s="834"/>
      <c r="L26" s="834"/>
      <c r="M26" s="807"/>
      <c r="N26" s="807"/>
      <c r="O26" s="807"/>
      <c r="P26" s="807"/>
      <c r="Q26" s="807"/>
      <c r="R26" s="807"/>
      <c r="S26" s="807"/>
      <c r="T26" s="807"/>
      <c r="U26" s="807"/>
      <c r="V26" s="541"/>
      <c r="W26" s="297"/>
      <c r="X26" s="541" t="s">
        <v>185</v>
      </c>
      <c r="Y26" s="551" t="s">
        <v>185</v>
      </c>
      <c r="AA26" s="466">
        <f t="shared" si="1"/>
        <v>10</v>
      </c>
    </row>
    <row r="27" spans="1:27" x14ac:dyDescent="0.25">
      <c r="A27" s="139" t="str">
        <f t="shared" ca="1" si="0"/>
        <v>KW15 / 11</v>
      </c>
      <c r="B27" s="538" t="str">
        <f ca="1">OFFSET(Sprachen!A381,0,'Allg. Informationen'!$B$4-1,1,1)</f>
        <v>Installierte Turbinenleistung</v>
      </c>
      <c r="C27" s="100" t="s">
        <v>6</v>
      </c>
      <c r="D27" s="141">
        <f>D52</f>
        <v>0</v>
      </c>
      <c r="E27" s="351"/>
      <c r="F27" s="351"/>
      <c r="G27" s="351"/>
      <c r="H27" s="805"/>
      <c r="I27" s="805"/>
      <c r="J27" s="805"/>
      <c r="K27" s="805"/>
      <c r="L27" s="805"/>
      <c r="M27" s="807"/>
      <c r="N27" s="807"/>
      <c r="O27" s="807"/>
      <c r="P27" s="807"/>
      <c r="Q27" s="807"/>
      <c r="R27" s="807"/>
      <c r="S27" s="807"/>
      <c r="T27" s="807"/>
      <c r="U27" s="807"/>
      <c r="V27" s="548"/>
      <c r="W27" s="300"/>
      <c r="X27" s="548"/>
      <c r="Y27" s="548"/>
      <c r="AA27" s="466">
        <f t="shared" si="1"/>
        <v>11</v>
      </c>
    </row>
    <row r="28" spans="1:27" x14ac:dyDescent="0.25">
      <c r="A28" s="139" t="str">
        <f t="shared" ca="1" si="0"/>
        <v>KW15 / 12</v>
      </c>
      <c r="B28" s="538" t="str">
        <f ca="1">OFFSET(Sprachen!A382,0,'Allg. Informationen'!$B$4-1,1,1)</f>
        <v>Max. mögliche Leistung ab Generator</v>
      </c>
      <c r="C28" s="100" t="s">
        <v>6</v>
      </c>
      <c r="D28" s="141">
        <f>D53</f>
        <v>0</v>
      </c>
      <c r="E28" s="351"/>
      <c r="F28" s="351"/>
      <c r="G28" s="351"/>
      <c r="H28" s="805"/>
      <c r="I28" s="805"/>
      <c r="J28" s="805"/>
      <c r="K28" s="805"/>
      <c r="L28" s="805"/>
      <c r="M28" s="807"/>
      <c r="N28" s="807"/>
      <c r="O28" s="807"/>
      <c r="P28" s="807"/>
      <c r="Q28" s="807"/>
      <c r="R28" s="807"/>
      <c r="S28" s="807"/>
      <c r="T28" s="807"/>
      <c r="U28" s="807"/>
      <c r="V28" s="548"/>
      <c r="W28" s="300"/>
      <c r="X28" s="548"/>
      <c r="Y28" s="548"/>
      <c r="AA28" s="466">
        <f t="shared" si="1"/>
        <v>12</v>
      </c>
    </row>
    <row r="29" spans="1:27" hidden="1" x14ac:dyDescent="0.25">
      <c r="A29" s="139" t="str">
        <f t="shared" ca="1" si="0"/>
        <v>KW15 / 12-G</v>
      </c>
      <c r="B29" s="538" t="str">
        <f ca="1">OFFSET(Sprachen!A383,0,'Allg. Informationen'!$B$4-1,1,1)</f>
        <v>Max. mögliche Leistung ab Generator</v>
      </c>
      <c r="C29" s="100" t="s">
        <v>6</v>
      </c>
      <c r="D29" s="439"/>
      <c r="E29" s="351"/>
      <c r="F29" s="351"/>
      <c r="G29" s="351"/>
      <c r="H29" s="805"/>
      <c r="I29" s="805"/>
      <c r="J29" s="805"/>
      <c r="K29" s="805"/>
      <c r="L29" s="805"/>
      <c r="M29" s="807"/>
      <c r="N29" s="807"/>
      <c r="O29" s="807"/>
      <c r="P29" s="807"/>
      <c r="Q29" s="807"/>
      <c r="R29" s="807"/>
      <c r="S29" s="807"/>
      <c r="T29" s="807"/>
      <c r="U29" s="807"/>
      <c r="V29" s="548"/>
      <c r="W29" s="300"/>
      <c r="X29" s="548"/>
      <c r="Y29" s="548"/>
      <c r="AA29" s="424" t="s">
        <v>546</v>
      </c>
    </row>
    <row r="30" spans="1:27" x14ac:dyDescent="0.25">
      <c r="A30" s="139" t="str">
        <f t="shared" ca="1" si="0"/>
        <v>KW15 / 13</v>
      </c>
      <c r="B30" s="538" t="str">
        <f ca="1">OFFSET(Sprachen!A384,0,'Allg. Informationen'!$B$4-1,1,1)</f>
        <v>Bruttoproduktion Jahr 2023</v>
      </c>
      <c r="C30" s="100" t="s">
        <v>8</v>
      </c>
      <c r="D30" s="142">
        <f>D31+D32+D33</f>
        <v>0</v>
      </c>
      <c r="E30" s="352"/>
      <c r="F30" s="352"/>
      <c r="G30" s="352"/>
      <c r="H30" s="805"/>
      <c r="I30" s="805"/>
      <c r="J30" s="805"/>
      <c r="K30" s="805"/>
      <c r="L30" s="805"/>
      <c r="M30" s="807"/>
      <c r="N30" s="807"/>
      <c r="O30" s="807"/>
      <c r="P30" s="807"/>
      <c r="Q30" s="807"/>
      <c r="R30" s="807"/>
      <c r="S30" s="807"/>
      <c r="T30" s="807"/>
      <c r="U30" s="807"/>
      <c r="V30" s="548"/>
      <c r="W30" s="300"/>
      <c r="X30" s="548"/>
      <c r="Y30" s="548"/>
      <c r="AA30" s="466">
        <f>+AA28+1</f>
        <v>13</v>
      </c>
    </row>
    <row r="31" spans="1:27" ht="27.6" customHeight="1" x14ac:dyDescent="0.25">
      <c r="A31" s="139" t="str">
        <f t="shared" ca="1" si="0"/>
        <v>KW15 / 14</v>
      </c>
      <c r="B31" s="448" t="str">
        <f ca="1">OFFSET(Sprachen!A385,0,'Allg. Informationen'!$B$4-1,1,1)</f>
        <v>Eigenbedarf Strom (exkl. Pumpenergie)</v>
      </c>
      <c r="C31" s="100" t="s">
        <v>8</v>
      </c>
      <c r="D31" s="552"/>
      <c r="E31" s="553"/>
      <c r="F31" s="553"/>
      <c r="G31" s="553"/>
      <c r="H31" s="806" t="str">
        <f ca="1">OFFSET(Sprachen!A479,0,'Allg. Informationen'!$B$4-1,1,1)</f>
        <v>ist von Nettoproduktion abzuziehen</v>
      </c>
      <c r="I31" s="806"/>
      <c r="J31" s="806"/>
      <c r="K31" s="806"/>
      <c r="L31" s="806"/>
      <c r="M31" s="807"/>
      <c r="N31" s="807"/>
      <c r="O31" s="807"/>
      <c r="P31" s="807"/>
      <c r="Q31" s="807"/>
      <c r="R31" s="807"/>
      <c r="S31" s="807"/>
      <c r="T31" s="807"/>
      <c r="U31" s="807"/>
      <c r="V31" s="541"/>
      <c r="W31" s="297"/>
      <c r="X31" s="541" t="s">
        <v>185</v>
      </c>
      <c r="Y31" s="399"/>
      <c r="AA31" s="466">
        <f t="shared" si="1"/>
        <v>14</v>
      </c>
    </row>
    <row r="32" spans="1:27" x14ac:dyDescent="0.25">
      <c r="A32" s="139" t="str">
        <f t="shared" ca="1" si="0"/>
        <v>KW15 / 15</v>
      </c>
      <c r="B32" s="538" t="str">
        <f ca="1">OFFSET(Sprachen!A386,0,'Allg. Informationen'!$B$4-1,1,1)</f>
        <v>Trafo- und Leitungsverluste</v>
      </c>
      <c r="C32" s="100" t="s">
        <v>8</v>
      </c>
      <c r="D32" s="552"/>
      <c r="E32" s="553"/>
      <c r="F32" s="553"/>
      <c r="G32" s="553"/>
      <c r="H32" s="805" t="str">
        <f ca="1">OFFSET(Sprachen!A480,0,'Allg. Informationen'!$B$4-1,1,1)</f>
        <v>ist von Nettoproduktion abzuziehen</v>
      </c>
      <c r="I32" s="805"/>
      <c r="J32" s="805"/>
      <c r="K32" s="805"/>
      <c r="L32" s="805"/>
      <c r="M32" s="807"/>
      <c r="N32" s="807"/>
      <c r="O32" s="807"/>
      <c r="P32" s="807"/>
      <c r="Q32" s="807"/>
      <c r="R32" s="807"/>
      <c r="S32" s="807"/>
      <c r="T32" s="807"/>
      <c r="U32" s="807"/>
      <c r="V32" s="541"/>
      <c r="W32" s="297"/>
      <c r="X32" s="541" t="s">
        <v>185</v>
      </c>
      <c r="Y32" s="399"/>
      <c r="AA32" s="466">
        <f t="shared" si="1"/>
        <v>15</v>
      </c>
    </row>
    <row r="33" spans="1:27" ht="27" customHeight="1" x14ac:dyDescent="0.25">
      <c r="A33" s="139" t="str">
        <f t="shared" ca="1" si="0"/>
        <v>KW15 / 16</v>
      </c>
      <c r="B33" s="159" t="str">
        <f ca="1">OFFSET(Sprachen!A387,0,'Allg. Informationen'!$B$4-1,1,1)</f>
        <v>Nettoproduktion Jahr 2023</v>
      </c>
      <c r="C33" s="100" t="s">
        <v>8</v>
      </c>
      <c r="D33" s="142">
        <f>D55</f>
        <v>0</v>
      </c>
      <c r="E33" s="352"/>
      <c r="F33" s="352"/>
      <c r="G33" s="352"/>
      <c r="H33" s="835" t="str">
        <f ca="1">OFFSET(Sprachen!A481,0,'Allg. Informationen'!$B$4-1,1,1)</f>
        <v>Trafo- und Leitungsverluste sowie Eigenbedarf müssen abgezogen sein.</v>
      </c>
      <c r="I33" s="835"/>
      <c r="J33" s="835"/>
      <c r="K33" s="835"/>
      <c r="L33" s="835"/>
      <c r="M33" s="807"/>
      <c r="N33" s="807"/>
      <c r="O33" s="807"/>
      <c r="P33" s="807"/>
      <c r="Q33" s="807"/>
      <c r="R33" s="807"/>
      <c r="S33" s="807"/>
      <c r="T33" s="807"/>
      <c r="U33" s="807"/>
      <c r="V33" s="548"/>
      <c r="W33" s="300"/>
      <c r="X33" s="548"/>
      <c r="Y33" s="548"/>
      <c r="AA33" s="466">
        <f t="shared" si="1"/>
        <v>16</v>
      </c>
    </row>
    <row r="34" spans="1:27" ht="36" customHeight="1" x14ac:dyDescent="0.25">
      <c r="A34" s="139" t="str">
        <f t="shared" ca="1" si="0"/>
        <v>KW15 / 17a</v>
      </c>
      <c r="B34" s="448" t="str">
        <f ca="1">OFFSET(Sprachen!A388,0,'Allg. Informationen'!$B$4-1,1,1)</f>
        <v>Abgabe von Einstauersatz / Austauschenergie</v>
      </c>
      <c r="C34" s="100" t="s">
        <v>8</v>
      </c>
      <c r="D34" s="552"/>
      <c r="E34" s="553"/>
      <c r="F34" s="553"/>
      <c r="G34" s="553"/>
      <c r="H34" s="833" t="str">
        <f ca="1">OFFSET(Sprachen!A482,0,'Allg. Informationen'!$B$4-1,1,1)</f>
        <v>Angabe aller Energiemengen. Bitte bei mehreren Energiemengen, detaillierte Auflistung in A.5.xxx.7 auflisten und Summe übertragen.</v>
      </c>
      <c r="I34" s="833"/>
      <c r="J34" s="833"/>
      <c r="K34" s="833"/>
      <c r="L34" s="833"/>
      <c r="M34" s="807"/>
      <c r="N34" s="807"/>
      <c r="O34" s="807"/>
      <c r="P34" s="807"/>
      <c r="Q34" s="807"/>
      <c r="R34" s="807"/>
      <c r="S34" s="807"/>
      <c r="T34" s="807"/>
      <c r="U34" s="807"/>
      <c r="V34" s="541"/>
      <c r="W34" s="297"/>
      <c r="X34" s="541" t="s">
        <v>185</v>
      </c>
      <c r="Y34" s="551" t="s">
        <v>185</v>
      </c>
      <c r="AA34" s="520" t="s">
        <v>946</v>
      </c>
    </row>
    <row r="35" spans="1:27" s="531" customFormat="1" ht="39.6" x14ac:dyDescent="0.25">
      <c r="A35" s="449" t="str">
        <f t="shared" ca="1" si="0"/>
        <v>KW15 / 17b</v>
      </c>
      <c r="B35" s="428" t="str">
        <f ca="1">OFFSET(Sprachen!A389,0,'Allg. Informationen'!$B$4-1,1,1)</f>
        <v>Lieferant / Empfänger von Einstauersatz/Austauschenergie</v>
      </c>
      <c r="C35" s="674" t="s">
        <v>202</v>
      </c>
      <c r="D35" s="682"/>
      <c r="E35" s="554"/>
      <c r="F35" s="554"/>
      <c r="G35" s="554"/>
      <c r="H35" s="806" t="str">
        <f ca="1">OFFSET(Sprachen!A483,0,'Allg. Informationen'!$B$4-1,1,1)</f>
        <v>Lieferung von wem an wen?</v>
      </c>
      <c r="I35" s="806"/>
      <c r="J35" s="806"/>
      <c r="K35" s="806"/>
      <c r="L35" s="806"/>
      <c r="M35" s="807"/>
      <c r="N35" s="807"/>
      <c r="O35" s="807"/>
      <c r="P35" s="807"/>
      <c r="Q35" s="807"/>
      <c r="R35" s="807"/>
      <c r="S35" s="807"/>
      <c r="T35" s="807"/>
      <c r="U35" s="807"/>
      <c r="V35" s="541"/>
      <c r="W35" s="675"/>
      <c r="X35" s="541" t="s">
        <v>185</v>
      </c>
      <c r="Y35" s="551" t="s">
        <v>185</v>
      </c>
      <c r="AA35" s="522" t="s">
        <v>947</v>
      </c>
    </row>
    <row r="36" spans="1:27" ht="26.4" x14ac:dyDescent="0.25">
      <c r="A36" s="139" t="str">
        <f t="shared" ca="1" si="0"/>
        <v>KW15 / 19</v>
      </c>
      <c r="B36" s="428" t="str">
        <f ca="1">OFFSET(Sprachen!A390,0,'Allg. Informationen'!$B$4-1,1,1)</f>
        <v>Jahresenergie zur Verfügung der Energiebezüger</v>
      </c>
      <c r="C36" s="100" t="s">
        <v>8</v>
      </c>
      <c r="D36" s="142">
        <f>D34+D33</f>
        <v>0</v>
      </c>
      <c r="E36" s="352"/>
      <c r="F36" s="352"/>
      <c r="G36" s="352"/>
      <c r="H36" s="805"/>
      <c r="I36" s="805"/>
      <c r="J36" s="805"/>
      <c r="K36" s="805"/>
      <c r="L36" s="805"/>
      <c r="M36" s="807"/>
      <c r="N36" s="807"/>
      <c r="O36" s="807"/>
      <c r="P36" s="807"/>
      <c r="Q36" s="807"/>
      <c r="R36" s="807"/>
      <c r="S36" s="807"/>
      <c r="T36" s="807"/>
      <c r="U36" s="807"/>
      <c r="V36" s="548"/>
      <c r="W36" s="300"/>
      <c r="X36" s="548"/>
      <c r="Y36" s="548"/>
      <c r="AA36" s="422" t="s">
        <v>536</v>
      </c>
    </row>
    <row r="37" spans="1:27" ht="30.75" hidden="1" customHeight="1" x14ac:dyDescent="0.25">
      <c r="A37" s="139" t="str">
        <f t="shared" ca="1" si="0"/>
        <v>KW15 / 19-G</v>
      </c>
      <c r="B37" s="448" t="str">
        <f ca="1">OFFSET(Sprachen!A391,0,'Allg. Informationen'!$B$4-1,1,1)</f>
        <v>Jahresenergie zur Verfügung der Energiebezüger (Angabe Gesuchsteller)</v>
      </c>
      <c r="C37" s="100" t="s">
        <v>8</v>
      </c>
      <c r="D37" s="423"/>
      <c r="E37" s="352"/>
      <c r="F37" s="352"/>
      <c r="G37" s="352"/>
      <c r="H37" s="833" t="str">
        <f ca="1">OFFSET(Sprachen!A484,0,'Allg. Informationen'!$B$4-1,1,1)</f>
        <v>Zahl aus Position xxx / 19 einzutragen, kommuniziert durch Kraftwerksbevollmächtigter</v>
      </c>
      <c r="I37" s="833"/>
      <c r="J37" s="833"/>
      <c r="K37" s="833"/>
      <c r="L37" s="833"/>
      <c r="M37" s="807"/>
      <c r="N37" s="807"/>
      <c r="O37" s="807"/>
      <c r="P37" s="807"/>
      <c r="Q37" s="807"/>
      <c r="R37" s="807"/>
      <c r="S37" s="807"/>
      <c r="T37" s="807"/>
      <c r="U37" s="807"/>
      <c r="V37" s="548"/>
      <c r="W37" s="300"/>
      <c r="X37" s="548"/>
      <c r="Y37" s="548"/>
      <c r="AA37" s="422" t="s">
        <v>535</v>
      </c>
    </row>
    <row r="38" spans="1:27" ht="134.25" customHeight="1" x14ac:dyDescent="0.25">
      <c r="A38" s="139" t="str">
        <f t="shared" ca="1" si="0"/>
        <v>KW15 / 20</v>
      </c>
      <c r="B38" s="159" t="str">
        <f ca="1">OFFSET(Sprachen!A392,0,'Allg. Informationen'!$B$4-1,1,1)</f>
        <v>Eigentümerstruktur</v>
      </c>
      <c r="C38" s="100"/>
      <c r="D38" s="681"/>
      <c r="E38" s="349"/>
      <c r="F38" s="349"/>
      <c r="G38" s="349"/>
      <c r="H38" s="832"/>
      <c r="I38" s="832"/>
      <c r="J38" s="832"/>
      <c r="K38" s="832"/>
      <c r="L38" s="832"/>
      <c r="M38" s="807"/>
      <c r="N38" s="807"/>
      <c r="O38" s="807"/>
      <c r="P38" s="807"/>
      <c r="Q38" s="807"/>
      <c r="R38" s="807"/>
      <c r="S38" s="807"/>
      <c r="T38" s="807"/>
      <c r="U38" s="807"/>
      <c r="V38" s="541"/>
      <c r="W38" s="297"/>
      <c r="X38" s="541" t="s">
        <v>185</v>
      </c>
      <c r="Y38" s="152"/>
      <c r="AA38" s="466">
        <v>20</v>
      </c>
    </row>
    <row r="39" spans="1:27" ht="32.25" customHeight="1" x14ac:dyDescent="0.25">
      <c r="A39" s="139" t="str">
        <f t="shared" ca="1" si="0"/>
        <v>KW15 / 21</v>
      </c>
      <c r="B39" s="159" t="str">
        <f ca="1">OFFSET(Sprachen!A393,0,'Allg. Informationen'!$B$4-1,1,1)</f>
        <v>Struktur Energiebezug Kraftwerk</v>
      </c>
      <c r="C39" s="100"/>
      <c r="D39" s="193"/>
      <c r="E39" s="349"/>
      <c r="F39" s="349"/>
      <c r="G39" s="349"/>
      <c r="H39" s="834" t="str">
        <f ca="1">OFFSET(Sprachen!A485,0,'Allg. Informationen'!$B$4-1,1,1)</f>
        <v>Angabe aller Energiebezüger Kraftwerk; 
wenn leer = wie Eigentümerstruktur.</v>
      </c>
      <c r="I39" s="834"/>
      <c r="J39" s="834"/>
      <c r="K39" s="834"/>
      <c r="L39" s="834"/>
      <c r="M39" s="807"/>
      <c r="N39" s="807"/>
      <c r="O39" s="807"/>
      <c r="P39" s="807"/>
      <c r="Q39" s="807"/>
      <c r="R39" s="807"/>
      <c r="S39" s="807"/>
      <c r="T39" s="807"/>
      <c r="U39" s="807"/>
      <c r="V39" s="541"/>
      <c r="W39" s="297"/>
      <c r="X39" s="541" t="s">
        <v>185</v>
      </c>
      <c r="Y39" s="152"/>
      <c r="AA39" s="466">
        <f t="shared" si="1"/>
        <v>21</v>
      </c>
    </row>
    <row r="40" spans="1:27" x14ac:dyDescent="0.25">
      <c r="A40" s="139" t="str">
        <f t="shared" ca="1" si="0"/>
        <v>KW15 / 22</v>
      </c>
      <c r="B40" s="538" t="str">
        <f ca="1">OFFSET(Sprachen!A394,0,'Allg. Informationen'!$B$4-1,1,1)</f>
        <v>Anteil Energiebezug Gesuchsteller</v>
      </c>
      <c r="C40" s="100" t="s">
        <v>4</v>
      </c>
      <c r="D40" s="555"/>
      <c r="E40" s="556"/>
      <c r="F40" s="556"/>
      <c r="G40" s="556"/>
      <c r="H40" s="805"/>
      <c r="I40" s="805"/>
      <c r="J40" s="805"/>
      <c r="K40" s="805"/>
      <c r="L40" s="805"/>
      <c r="M40" s="807"/>
      <c r="N40" s="807"/>
      <c r="O40" s="807"/>
      <c r="P40" s="807"/>
      <c r="Q40" s="807"/>
      <c r="R40" s="807"/>
      <c r="S40" s="807"/>
      <c r="T40" s="807"/>
      <c r="U40" s="807"/>
      <c r="V40" s="541"/>
      <c r="W40" s="297"/>
      <c r="X40" s="541" t="s">
        <v>185</v>
      </c>
      <c r="Y40" s="152"/>
      <c r="AA40" s="466">
        <f t="shared" si="1"/>
        <v>22</v>
      </c>
    </row>
    <row r="41" spans="1:27" x14ac:dyDescent="0.25">
      <c r="A41" s="139" t="str">
        <f t="shared" ca="1" si="0"/>
        <v>KW15 / 23</v>
      </c>
      <c r="B41" s="538" t="str">
        <f ca="1">OFFSET(Sprachen!A395,0,'Allg. Informationen'!$B$4-1,1,1)</f>
        <v>Jahresenergie Anteil Gesuchsteller</v>
      </c>
      <c r="C41" s="100" t="s">
        <v>8</v>
      </c>
      <c r="D41" s="143">
        <f>IF(D5="Ja/Oui/Si",D36*D40,D37*D40)</f>
        <v>0</v>
      </c>
      <c r="E41" s="353"/>
      <c r="F41" s="353"/>
      <c r="G41" s="353"/>
      <c r="H41" s="805"/>
      <c r="I41" s="805"/>
      <c r="J41" s="805"/>
      <c r="K41" s="805"/>
      <c r="L41" s="805"/>
      <c r="M41" s="807"/>
      <c r="N41" s="807"/>
      <c r="O41" s="807"/>
      <c r="P41" s="807"/>
      <c r="Q41" s="807"/>
      <c r="R41" s="807"/>
      <c r="S41" s="807"/>
      <c r="T41" s="807"/>
      <c r="U41" s="807"/>
      <c r="V41" s="541"/>
      <c r="W41" s="297"/>
      <c r="X41" s="541" t="s">
        <v>185</v>
      </c>
      <c r="Y41" s="152"/>
      <c r="AA41" s="466">
        <v>23</v>
      </c>
    </row>
    <row r="42" spans="1:27" ht="37.5" customHeight="1" x14ac:dyDescent="0.25">
      <c r="A42" s="139" t="str">
        <f t="shared" ca="1" si="0"/>
        <v>KW15 / 24</v>
      </c>
      <c r="B42" s="159" t="str">
        <f ca="1">OFFSET(Sprachen!A396,0,'Allg. Informationen'!$B$4-1,1,1)</f>
        <v>Bezug Gesuchsteller zum Kraftwerk</v>
      </c>
      <c r="C42" s="100"/>
      <c r="D42" s="194"/>
      <c r="E42" s="557"/>
      <c r="F42" s="557"/>
      <c r="G42" s="557"/>
      <c r="H42" s="833" t="str">
        <f ca="1">OFFSET(Sprachen!A486,0,'Allg. Informationen'!$B$4-1,1,1)</f>
        <v>Abnahmevertrag und Bestätgigung der Riskotragung von Betreiber und Eigentümer / Partner in Anhang beilegen</v>
      </c>
      <c r="I42" s="833"/>
      <c r="J42" s="833"/>
      <c r="K42" s="833"/>
      <c r="L42" s="833"/>
      <c r="M42" s="807"/>
      <c r="N42" s="807"/>
      <c r="O42" s="807"/>
      <c r="P42" s="807"/>
      <c r="Q42" s="807"/>
      <c r="R42" s="807"/>
      <c r="S42" s="807"/>
      <c r="T42" s="807"/>
      <c r="U42" s="807"/>
      <c r="V42" s="541"/>
      <c r="W42" s="297"/>
      <c r="X42" s="541" t="s">
        <v>185</v>
      </c>
      <c r="Y42" s="558"/>
      <c r="AA42" s="466">
        <v>24</v>
      </c>
    </row>
    <row r="43" spans="1:27" ht="30.75" customHeight="1" x14ac:dyDescent="0.25">
      <c r="A43" s="139" t="str">
        <f t="shared" ca="1" si="0"/>
        <v>KW15 / 25</v>
      </c>
      <c r="B43" s="159" t="str">
        <f ca="1">OFFSET(Sprachen!A397,0,'Allg. Informationen'!$B$4-1,1,1)</f>
        <v>Geschäftsperiode</v>
      </c>
      <c r="C43" s="100"/>
      <c r="D43" s="144">
        <f ca="1">C119</f>
        <v>0</v>
      </c>
      <c r="E43" s="354"/>
      <c r="F43" s="354"/>
      <c r="G43" s="354"/>
      <c r="H43" s="833" t="str">
        <f ca="1">OFFSET(Sprachen!A487,0,'Allg. Informationen'!$B$4-1,1,1)</f>
        <v>Nur Kalenderjahr oder hydrologisches Jahr (1. Okt. – 30. ‎Sept.) möglich, für alle Zentralen ‎gleich.</v>
      </c>
      <c r="I43" s="833"/>
      <c r="J43" s="833"/>
      <c r="K43" s="833"/>
      <c r="L43" s="833"/>
      <c r="M43" s="807"/>
      <c r="N43" s="807"/>
      <c r="O43" s="807"/>
      <c r="P43" s="807"/>
      <c r="Q43" s="807"/>
      <c r="R43" s="807"/>
      <c r="S43" s="807"/>
      <c r="T43" s="807"/>
      <c r="U43" s="807"/>
      <c r="V43" s="541"/>
      <c r="W43" s="297"/>
      <c r="X43" s="541" t="s">
        <v>185</v>
      </c>
      <c r="Y43" s="558"/>
      <c r="AA43" s="466">
        <f t="shared" si="1"/>
        <v>25</v>
      </c>
    </row>
    <row r="44" spans="1:27" x14ac:dyDescent="0.25">
      <c r="A44" s="139" t="str">
        <f t="shared" ca="1" si="0"/>
        <v>KW15 / 26</v>
      </c>
      <c r="B44" s="538" t="str">
        <f ca="1">OFFSET(Sprachen!A398,0,'Allg. Informationen'!$B$4-1,1,1)</f>
        <v>Datum testierter Einzelabschluss Kraftwerk</v>
      </c>
      <c r="C44" s="100"/>
      <c r="D44" s="195"/>
      <c r="E44" s="355"/>
      <c r="F44" s="355"/>
      <c r="G44" s="355"/>
      <c r="H44" s="806" t="str">
        <f ca="1">OFFSET(Sprachen!A488,0,'Allg. Informationen'!$B$4-1,1,1)</f>
        <v>Einzelabschluss Kraftwerk in Anhang beilegen.</v>
      </c>
      <c r="I44" s="806"/>
      <c r="J44" s="806"/>
      <c r="K44" s="806"/>
      <c r="L44" s="806"/>
      <c r="M44" s="807"/>
      <c r="N44" s="807"/>
      <c r="O44" s="807"/>
      <c r="P44" s="807"/>
      <c r="Q44" s="807"/>
      <c r="R44" s="807"/>
      <c r="S44" s="807"/>
      <c r="T44" s="807"/>
      <c r="U44" s="807"/>
      <c r="V44" s="541"/>
      <c r="W44" s="297"/>
      <c r="X44" s="541" t="s">
        <v>185</v>
      </c>
      <c r="Y44" s="152"/>
      <c r="AA44" s="466">
        <f t="shared" si="1"/>
        <v>26</v>
      </c>
    </row>
    <row r="45" spans="1:27" x14ac:dyDescent="0.25">
      <c r="A45" s="139" t="str">
        <f t="shared" ca="1" si="0"/>
        <v>KW15 / 27</v>
      </c>
      <c r="B45" s="538" t="str">
        <f ca="1">OFFSET(Sprachen!A399,0,'Allg. Informationen'!$B$4-1,1,1)</f>
        <v>Rechnungslegungsstandard</v>
      </c>
      <c r="C45" s="145"/>
      <c r="D45" s="559"/>
      <c r="E45" s="560"/>
      <c r="F45" s="560"/>
      <c r="G45" s="560"/>
      <c r="H45" s="858"/>
      <c r="I45" s="858"/>
      <c r="J45" s="858"/>
      <c r="K45" s="858"/>
      <c r="L45" s="858"/>
      <c r="M45" s="807"/>
      <c r="N45" s="807"/>
      <c r="O45" s="807"/>
      <c r="P45" s="807"/>
      <c r="Q45" s="807"/>
      <c r="R45" s="807"/>
      <c r="S45" s="807"/>
      <c r="T45" s="807"/>
      <c r="U45" s="807"/>
      <c r="V45" s="541"/>
      <c r="W45" s="297"/>
      <c r="X45" s="541" t="s">
        <v>185</v>
      </c>
      <c r="Y45" s="152"/>
      <c r="AA45" s="466">
        <f t="shared" si="1"/>
        <v>27</v>
      </c>
    </row>
    <row r="46" spans="1:27" ht="15.6" x14ac:dyDescent="0.3">
      <c r="A46" s="146"/>
      <c r="B46" s="147"/>
      <c r="C46" s="147"/>
      <c r="D46" s="147"/>
      <c r="E46" s="147"/>
      <c r="F46" s="147"/>
      <c r="G46" s="147"/>
      <c r="H46" s="147"/>
      <c r="I46" s="147"/>
      <c r="J46" s="147"/>
      <c r="K46" s="147"/>
      <c r="L46" s="147"/>
      <c r="M46" s="147"/>
      <c r="N46" s="147"/>
      <c r="O46" s="147"/>
      <c r="P46" s="147"/>
      <c r="Q46" s="147"/>
      <c r="R46" s="147"/>
      <c r="S46" s="147"/>
      <c r="T46" s="147"/>
      <c r="U46" s="147"/>
      <c r="V46" s="147"/>
      <c r="W46" s="561"/>
      <c r="X46" s="147"/>
      <c r="Y46" s="147"/>
      <c r="Z46" s="562"/>
    </row>
    <row r="47" spans="1:27" ht="26.4" x14ac:dyDescent="0.25">
      <c r="A47" s="139"/>
      <c r="B47" s="148" t="str">
        <f ca="1">OFFSET(Sprachen!A400,0,'Allg. Informationen'!$B$4-1,1,1)</f>
        <v>A2. Angaben zu den Zentralen</v>
      </c>
      <c r="C47" s="100"/>
      <c r="D47" s="100"/>
      <c r="E47" s="356"/>
      <c r="F47" s="356"/>
      <c r="G47" s="356"/>
      <c r="H47" s="673" t="str">
        <f ca="1">OFFSET(Sprachen!A336,0,'Allg. Informationen'!$B$4-1,1,1)</f>
        <v>Zentrale 1</v>
      </c>
      <c r="I47" s="673" t="str">
        <f ca="1">OFFSET(Sprachen!A337,0,'Allg. Informationen'!$B$4-1,1,1)</f>
        <v>Zentrale 2</v>
      </c>
      <c r="J47" s="673" t="str">
        <f ca="1">OFFSET(Sprachen!A338,0,'Allg. Informationen'!$B$4-1,1,1)</f>
        <v>Zentrale 3</v>
      </c>
      <c r="K47" s="673" t="str">
        <f ca="1">OFFSET(Sprachen!A339,0,'Allg. Informationen'!$B$4-1,1,1)</f>
        <v>Zentrale 4</v>
      </c>
      <c r="L47" s="673" t="str">
        <f ca="1">OFFSET(Sprachen!A340,0,'Allg. Informationen'!$B$4-1,1,1)</f>
        <v>Zentrale 5</v>
      </c>
      <c r="M47" s="673" t="str">
        <f ca="1">OFFSET(Sprachen!A341,0,'Allg. Informationen'!$B$4-1,1,1)</f>
        <v>Zentrale 6</v>
      </c>
      <c r="N47" s="673" t="str">
        <f ca="1">OFFSET(Sprachen!A342,0,'Allg. Informationen'!$B$4-1,1,1)</f>
        <v>Zentrale 7</v>
      </c>
      <c r="O47" s="673" t="str">
        <f ca="1">OFFSET(Sprachen!A343,0,'Allg. Informationen'!$B$4-1,1,1)</f>
        <v>Zentrale 8</v>
      </c>
      <c r="P47" s="673" t="str">
        <f ca="1">OFFSET(Sprachen!A344,0,'Allg. Informationen'!$B$4-1,1,1)</f>
        <v>Zentrale 9</v>
      </c>
      <c r="Q47" s="673" t="str">
        <f ca="1">OFFSET(Sprachen!A345,0,'Allg. Informationen'!$B$4-1,1,1)</f>
        <v>Zentrale 10</v>
      </c>
      <c r="R47" s="830" t="str">
        <f ca="1">H12</f>
        <v>Anmerkungen BFE</v>
      </c>
      <c r="S47" s="831"/>
      <c r="T47" s="676" t="str">
        <f ca="1">M12</f>
        <v>Bemerkungen Gesuchsteller</v>
      </c>
      <c r="U47" s="677"/>
      <c r="V47" s="450" t="str">
        <f ca="1">V12</f>
        <v>Prüfung auf Plausibilität</v>
      </c>
      <c r="W47" s="450" t="str">
        <f t="shared" ref="W47:Y47" ca="1" si="2">W12</f>
        <v>Bemerkungen Plausibilität</v>
      </c>
      <c r="X47" s="450" t="str">
        <f t="shared" ca="1" si="2"/>
        <v>Materielle Prüfung</v>
      </c>
      <c r="Y47" s="450" t="str">
        <f t="shared" ca="1" si="2"/>
        <v>Bemerkungen Materielle Prüfung</v>
      </c>
      <c r="Z47" s="562"/>
    </row>
    <row r="48" spans="1:27" ht="81.75" customHeight="1" x14ac:dyDescent="0.25">
      <c r="A48" s="139" t="str">
        <f t="shared" ref="A48:A59" ca="1" si="3">CONCATENATE($A$2," / ",AA48)</f>
        <v>KW15 / 28</v>
      </c>
      <c r="B48" s="150" t="str">
        <f ca="1">OFFSET(Sprachen!A401,0,'Allg. Informationen'!$B$4-1,1,1)</f>
        <v>Name Zentrale (oder Einzelanlage im Sinne von Art. 88 EnFV)</v>
      </c>
      <c r="C48" s="100"/>
      <c r="D48" s="388"/>
      <c r="E48" s="356"/>
      <c r="F48" s="356"/>
      <c r="G48" s="356"/>
      <c r="H48" s="635">
        <f ca="1">IFERROR(IF($D$5="Nein","-",VLOOKUP(H$47,E_prod_Eingabe!$A$10:$AA$19,HLOOKUP($A$2,E_prod_Eingabe!$C$5:$AS$6,2,FALSE)+2,FALSE)),"")</f>
        <v>0</v>
      </c>
      <c r="I48" s="635">
        <f ca="1">IFERROR(IF($D$5="Nein","-",VLOOKUP(I$47,E_prod_Eingabe!$A$10:$AA$19,HLOOKUP($A$2,E_prod_Eingabe!$C$5:$AS$6,2,FALSE)+2,FALSE)),"")</f>
        <v>0</v>
      </c>
      <c r="J48" s="635">
        <f ca="1">IFERROR(IF($D$5="Nein","-",VLOOKUP(J$47,E_prod_Eingabe!$A$10:$AA$19,HLOOKUP($A$2,E_prod_Eingabe!$C$5:$AS$6,2,FALSE)+2,FALSE)),"")</f>
        <v>0</v>
      </c>
      <c r="K48" s="635">
        <f ca="1">IFERROR(IF($D$5="Nein","-",VLOOKUP(K$47,E_prod_Eingabe!$A$10:$AA$19,HLOOKUP($A$2,E_prod_Eingabe!$C$5:$AS$6,2,FALSE)+2,FALSE)),"")</f>
        <v>0</v>
      </c>
      <c r="L48" s="635">
        <f ca="1">IFERROR(IF($D$5="Nein","-",VLOOKUP(L$47,E_prod_Eingabe!$A$10:$AA$19,HLOOKUP($A$2,E_prod_Eingabe!$C$5:$AS$6,2,FALSE)+2,FALSE)),"")</f>
        <v>0</v>
      </c>
      <c r="M48" s="635">
        <f ca="1">IFERROR(IF($D$5="Nein","-",VLOOKUP(M$47,E_prod_Eingabe!$A$10:$AA$19,HLOOKUP($A$2,E_prod_Eingabe!$C$5:$AS$6,2,FALSE)+2,FALSE)),"")</f>
        <v>0</v>
      </c>
      <c r="N48" s="635">
        <f ca="1">IFERROR(IF($D$5="Nein","-",VLOOKUP(N$47,E_prod_Eingabe!$A$10:$AA$19,HLOOKUP($A$2,E_prod_Eingabe!$C$5:$AS$6,2,FALSE)+2,FALSE)),"")</f>
        <v>0</v>
      </c>
      <c r="O48" s="635">
        <f ca="1">IFERROR(IF($D$5="Nein","-",VLOOKUP(O$47,E_prod_Eingabe!$A$10:$AA$19,HLOOKUP($A$2,E_prod_Eingabe!$C$5:$AS$6,2,FALSE)+2,FALSE)),"")</f>
        <v>0</v>
      </c>
      <c r="P48" s="635">
        <f ca="1">IFERROR(IF($D$5="Nein","-",VLOOKUP(P$47,E_prod_Eingabe!$A$10:$AA$19,HLOOKUP($A$2,E_prod_Eingabe!$C$5:$AS$6,2,FALSE)+2,FALSE)),"")</f>
        <v>0</v>
      </c>
      <c r="Q48" s="635">
        <f ca="1">IFERROR(IF($D$5="Nein","-",VLOOKUP(Q$47,E_prod_Eingabe!$A$10:$AA$19,HLOOKUP($A$2,E_prod_Eingabe!$C$5:$AS$6,2,FALSE)+2,FALSE)),"")</f>
        <v>0</v>
      </c>
      <c r="R48" s="867" t="str">
        <f ca="1">OFFSET(Sprachen!A491,0,'Allg. Informationen'!$B$4-1,1,1)</f>
        <v>Vertrag für Nutzungsrecht beilegen.</v>
      </c>
      <c r="S48" s="868"/>
      <c r="T48" s="828"/>
      <c r="U48" s="829"/>
      <c r="V48" s="541"/>
      <c r="W48" s="297"/>
      <c r="X48" s="541" t="s">
        <v>185</v>
      </c>
      <c r="Y48" s="152"/>
      <c r="Z48" s="562"/>
      <c r="AA48" s="466">
        <f>+AA45+1</f>
        <v>28</v>
      </c>
    </row>
    <row r="49" spans="1:27" x14ac:dyDescent="0.25">
      <c r="A49" s="139" t="str">
        <f t="shared" ca="1" si="3"/>
        <v>KW15 / 29</v>
      </c>
      <c r="B49" s="136" t="str">
        <f ca="1">OFFSET(Sprachen!A402,0,'Allg. Informationen'!$B$4-1,1,1)</f>
        <v>Nr. Zentrale aus WASTA</v>
      </c>
      <c r="C49" s="100"/>
      <c r="D49" s="388"/>
      <c r="E49" s="356"/>
      <c r="F49" s="356"/>
      <c r="G49" s="356"/>
      <c r="H49" s="193"/>
      <c r="I49" s="193"/>
      <c r="J49" s="193"/>
      <c r="K49" s="193"/>
      <c r="L49" s="193"/>
      <c r="M49" s="193"/>
      <c r="N49" s="563"/>
      <c r="O49" s="563"/>
      <c r="P49" s="563"/>
      <c r="Q49" s="563"/>
      <c r="R49" s="859"/>
      <c r="S49" s="860"/>
      <c r="T49" s="828"/>
      <c r="U49" s="829"/>
      <c r="V49" s="541"/>
      <c r="W49" s="297"/>
      <c r="X49" s="541" t="s">
        <v>185</v>
      </c>
      <c r="Y49" s="152"/>
      <c r="Z49" s="562"/>
      <c r="AA49" s="466">
        <f>+AA48+1</f>
        <v>29</v>
      </c>
    </row>
    <row r="50" spans="1:27" ht="26.4" x14ac:dyDescent="0.25">
      <c r="A50" s="139" t="str">
        <f t="shared" ca="1" si="3"/>
        <v>KW15 / 30</v>
      </c>
      <c r="B50" s="136" t="str">
        <f ca="1">OFFSET(Sprachen!A403,0,'Allg. Informationen'!$B$4-1,1,1)</f>
        <v>Hydraulische Verknüpfung und gemeinsame Optimierung vorhanden</v>
      </c>
      <c r="C50" s="100" t="str">
        <f ca="1">OFFSET(Sprachen!A404,0,'Allg. Informationen'!$B$4-1,1,1)</f>
        <v>[Ja/Nein]</v>
      </c>
      <c r="D50" s="153"/>
      <c r="E50" s="357"/>
      <c r="F50" s="357"/>
      <c r="G50" s="357"/>
      <c r="H50" s="564"/>
      <c r="I50" s="564"/>
      <c r="J50" s="564"/>
      <c r="K50" s="564"/>
      <c r="L50" s="564"/>
      <c r="M50" s="564"/>
      <c r="N50" s="564"/>
      <c r="O50" s="564"/>
      <c r="P50" s="564"/>
      <c r="Q50" s="564"/>
      <c r="R50" s="824" t="str">
        <f ca="1">OFFSET(Sprachen!A492,0,'Allg. Informationen'!$B$4-1,1,1)</f>
        <v>Plan der Kraftwerksanlage beilegen.</v>
      </c>
      <c r="S50" s="825"/>
      <c r="T50" s="828"/>
      <c r="U50" s="829"/>
      <c r="V50" s="541"/>
      <c r="W50" s="297"/>
      <c r="X50" s="541" t="s">
        <v>185</v>
      </c>
      <c r="Y50" s="565"/>
      <c r="Z50" s="562"/>
      <c r="AA50" s="466">
        <f t="shared" ref="AA50:AA57" si="4">+AA49+1</f>
        <v>30</v>
      </c>
    </row>
    <row r="51" spans="1:27" x14ac:dyDescent="0.25">
      <c r="A51" s="139" t="str">
        <f t="shared" ca="1" si="3"/>
        <v>KW15 / 31</v>
      </c>
      <c r="B51" s="136" t="str">
        <f ca="1">OFFSET(Sprachen!A405,0,'Allg. Informationen'!$B$4-1,1,1)</f>
        <v>mittlere mechanische Bruttoleistung</v>
      </c>
      <c r="C51" s="100" t="s">
        <v>6</v>
      </c>
      <c r="D51" s="646">
        <f>SUMIF($H$50:$Q$50,"Ja",H51:Q51)+SUMIF($H$50:$Q$50,"Oui",H51:Q51)+SUMIF($H$50:$Q$50,"Si",H51:Q51)</f>
        <v>0</v>
      </c>
      <c r="E51" s="351"/>
      <c r="F51" s="351"/>
      <c r="G51" s="351"/>
      <c r="H51" s="566"/>
      <c r="I51" s="566"/>
      <c r="J51" s="566"/>
      <c r="K51" s="566"/>
      <c r="L51" s="566"/>
      <c r="M51" s="566"/>
      <c r="N51" s="566"/>
      <c r="O51" s="566"/>
      <c r="P51" s="566"/>
      <c r="Q51" s="566"/>
      <c r="R51" s="859"/>
      <c r="S51" s="860"/>
      <c r="T51" s="828"/>
      <c r="U51" s="829"/>
      <c r="V51" s="541"/>
      <c r="W51" s="297"/>
      <c r="X51" s="541" t="s">
        <v>185</v>
      </c>
      <c r="Y51" s="565" t="s">
        <v>185</v>
      </c>
      <c r="Z51" s="562"/>
      <c r="AA51" s="466">
        <f t="shared" si="4"/>
        <v>31</v>
      </c>
    </row>
    <row r="52" spans="1:27" x14ac:dyDescent="0.25">
      <c r="A52" s="139" t="str">
        <f t="shared" ca="1" si="3"/>
        <v>KW15 / 32</v>
      </c>
      <c r="B52" s="136" t="str">
        <f ca="1">OFFSET(Sprachen!A406,0,'Allg. Informationen'!$B$4-1,1,1)</f>
        <v>Installierte Turbinenleistung</v>
      </c>
      <c r="C52" s="100" t="s">
        <v>6</v>
      </c>
      <c r="D52" s="646">
        <f>SUMIF($H$50:$Q$50,"Ja",H52:Q52)+SUMIF($H$50:$Q$50,"Oui",H52:Q52)+SUMIF($H$50:$Q$50,"Si",H52:Q52)</f>
        <v>0</v>
      </c>
      <c r="E52" s="351"/>
      <c r="F52" s="351"/>
      <c r="G52" s="351"/>
      <c r="H52" s="566"/>
      <c r="I52" s="566"/>
      <c r="J52" s="566"/>
      <c r="K52" s="566"/>
      <c r="L52" s="566"/>
      <c r="M52" s="566"/>
      <c r="N52" s="566"/>
      <c r="O52" s="566"/>
      <c r="P52" s="566"/>
      <c r="Q52" s="566"/>
      <c r="R52" s="859"/>
      <c r="S52" s="860"/>
      <c r="T52" s="828"/>
      <c r="U52" s="829"/>
      <c r="V52" s="541"/>
      <c r="W52" s="297"/>
      <c r="X52" s="541" t="s">
        <v>185</v>
      </c>
      <c r="Y52" s="152"/>
      <c r="Z52" s="562"/>
      <c r="AA52" s="466">
        <f t="shared" si="4"/>
        <v>32</v>
      </c>
    </row>
    <row r="53" spans="1:27" x14ac:dyDescent="0.25">
      <c r="A53" s="139" t="str">
        <f t="shared" ca="1" si="3"/>
        <v>KW15 / 33</v>
      </c>
      <c r="B53" s="136" t="str">
        <f ca="1">OFFSET(Sprachen!A407,0,'Allg. Informationen'!$B$4-1,1,1)</f>
        <v>Max. mögliche Leistung ab Generator</v>
      </c>
      <c r="C53" s="100" t="s">
        <v>6</v>
      </c>
      <c r="D53" s="646">
        <f>SUMIF($H$50:$Q$50,"Ja",H53:Q53)+SUMIF($H$50:$Q$50,"Oui",H53:Q53)+SUMIF($H$50:$Q$50,"Si",H53:Q53)</f>
        <v>0</v>
      </c>
      <c r="E53" s="351"/>
      <c r="F53" s="351"/>
      <c r="G53" s="351"/>
      <c r="H53" s="566"/>
      <c r="I53" s="566"/>
      <c r="J53" s="566"/>
      <c r="K53" s="566"/>
      <c r="L53" s="566"/>
      <c r="M53" s="566"/>
      <c r="N53" s="566"/>
      <c r="O53" s="566"/>
      <c r="P53" s="566"/>
      <c r="Q53" s="566"/>
      <c r="R53" s="859"/>
      <c r="S53" s="860"/>
      <c r="T53" s="828"/>
      <c r="U53" s="829"/>
      <c r="V53" s="541"/>
      <c r="W53" s="297"/>
      <c r="X53" s="541" t="s">
        <v>185</v>
      </c>
      <c r="Y53" s="152"/>
      <c r="Z53" s="562"/>
      <c r="AA53" s="466">
        <f t="shared" si="4"/>
        <v>33</v>
      </c>
    </row>
    <row r="54" spans="1:27" ht="31.5" customHeight="1" x14ac:dyDescent="0.25">
      <c r="A54" s="139" t="str">
        <f t="shared" ca="1" si="3"/>
        <v>KW15 / 34</v>
      </c>
      <c r="B54" s="136" t="str">
        <f ca="1">OFFSET(Sprachen!A408,0,'Allg. Informationen'!$B$4-1,1,1)</f>
        <v>Nettoproduktion alle Zentralen</v>
      </c>
      <c r="C54" s="100" t="s">
        <v>8</v>
      </c>
      <c r="D54" s="647">
        <f ca="1">IFERROR(SUM(H54:Q54),"")</f>
        <v>0</v>
      </c>
      <c r="E54" s="358"/>
      <c r="F54" s="358"/>
      <c r="G54" s="358"/>
      <c r="H54" s="154">
        <f ca="1">IFERROR(IF($D$5="Nein/Non/No","-",VLOOKUP(H$47,E_prod_Eingabe!$A$21:$AA$30,HLOOKUP($A$2,E_prod_Eingabe!$C$5:$AS$6,2,FALSE)+2,FALSE)),"")</f>
        <v>0</v>
      </c>
      <c r="I54" s="154">
        <f ca="1">IFERROR(IF($D$5="Nein/Non/No","-",VLOOKUP(I$47,E_prod_Eingabe!$A$21:$AA$30,HLOOKUP($A$2,E_prod_Eingabe!$C$5:$AS$6,2,FALSE)+2,FALSE)),"")</f>
        <v>0</v>
      </c>
      <c r="J54" s="154">
        <f ca="1">IFERROR(IF($D$5="Nein/Non/No","-",VLOOKUP(J$47,E_prod_Eingabe!$A$21:$AA$30,HLOOKUP($A$2,E_prod_Eingabe!$C$5:$AS$6,2,FALSE)+2,FALSE)),"")</f>
        <v>0</v>
      </c>
      <c r="K54" s="154">
        <f ca="1">IFERROR(IF($D$5="Nein/Non/No","-",VLOOKUP(K$47,E_prod_Eingabe!$A$21:$AA$30,HLOOKUP($A$2,E_prod_Eingabe!$C$5:$AS$6,2,FALSE)+2,FALSE)),"")</f>
        <v>0</v>
      </c>
      <c r="L54" s="154">
        <f ca="1">IFERROR(IF($D$5="Nein/Non/No","-",VLOOKUP(L$47,E_prod_Eingabe!$A$21:$AA$30,HLOOKUP($A$2,E_prod_Eingabe!$C$5:$AS$6,2,FALSE)+2,FALSE)),"")</f>
        <v>0</v>
      </c>
      <c r="M54" s="154">
        <f ca="1">IFERROR(IF($D$5="Nein/Non/No","-",VLOOKUP(M$47,E_prod_Eingabe!$A$21:$AA$30,HLOOKUP($A$2,E_prod_Eingabe!$C$5:$AS$6,2,FALSE)+2,FALSE)),"")</f>
        <v>0</v>
      </c>
      <c r="N54" s="154">
        <f ca="1">IFERROR(IF($D$5="Nein/Non/No","-",VLOOKUP(N$47,E_prod_Eingabe!$A$21:$AA$30,HLOOKUP($A$2,E_prod_Eingabe!$C$5:$AS$6,2,FALSE)+2,FALSE)),"")</f>
        <v>0</v>
      </c>
      <c r="O54" s="154">
        <f ca="1">IFERROR(IF($D$5="Nein/Non/No","-",VLOOKUP(O$47,E_prod_Eingabe!$A$21:$AA$30,HLOOKUP($A$2,E_prod_Eingabe!$C$5:$AS$6,2,FALSE)+2,FALSE)),"")</f>
        <v>0</v>
      </c>
      <c r="P54" s="154">
        <f ca="1">IFERROR(IF($D$5="Nein/Non/No","-",VLOOKUP(P$47,E_prod_Eingabe!$A$21:$AA$30,HLOOKUP($A$2,E_prod_Eingabe!$C$5:$AS$6,2,FALSE)+2,FALSE)),"")</f>
        <v>0</v>
      </c>
      <c r="Q54" s="154">
        <f ca="1">IFERROR(IF($D$5="Nein/Non/No","-",VLOOKUP(Q$47,E_prod_Eingabe!$A$21:$AA$30,HLOOKUP($A$2,E_prod_Eingabe!$C$5:$AS$6,2,FALSE)+2,FALSE)),"")</f>
        <v>0</v>
      </c>
      <c r="R54" s="862" t="str">
        <f ca="1">OFFSET(Sprachen!A493,0,'Allg. Informationen'!$B$4-1,1,1)</f>
        <v>Nur hydraulisch verknüpfte und gemeinsam optimierte Anlagen werden berücksichtigt.</v>
      </c>
      <c r="S54" s="863"/>
      <c r="T54" s="861"/>
      <c r="U54" s="861"/>
      <c r="V54" s="567"/>
      <c r="W54" s="300"/>
      <c r="X54" s="567"/>
      <c r="Y54" s="400"/>
      <c r="Z54" s="562"/>
      <c r="AA54" s="466">
        <f t="shared" si="4"/>
        <v>34</v>
      </c>
    </row>
    <row r="55" spans="1:27" ht="31.5" customHeight="1" x14ac:dyDescent="0.25">
      <c r="A55" s="139" t="str">
        <f t="shared" ca="1" si="3"/>
        <v>KW15 / 35</v>
      </c>
      <c r="B55" s="136" t="str">
        <f ca="1">OFFSET(Sprachen!A409,0,'Allg. Informationen'!$B$4-1,1,1)</f>
        <v>Nettoproduktion hydraulisch verknüpfter und gemeinsam optimierter Anlagen</v>
      </c>
      <c r="C55" s="100" t="s">
        <v>8</v>
      </c>
      <c r="D55" s="647">
        <f>SUM(H55:Q55)</f>
        <v>0</v>
      </c>
      <c r="E55" s="358"/>
      <c r="F55" s="358"/>
      <c r="G55" s="358"/>
      <c r="H55" s="154">
        <f>+IF(H50="Ja",H54,0)+IF(H50="Oui",H54,0)+IF(H50="Si",H54,0)</f>
        <v>0</v>
      </c>
      <c r="I55" s="154">
        <f t="shared" ref="I55:Q55" si="5">+IF(I50="Ja",I54,0)+IF(I50="Oui",I54,0)+IF(I50="Si",I54,0)</f>
        <v>0</v>
      </c>
      <c r="J55" s="154">
        <f t="shared" si="5"/>
        <v>0</v>
      </c>
      <c r="K55" s="154">
        <f t="shared" si="5"/>
        <v>0</v>
      </c>
      <c r="L55" s="154">
        <f t="shared" si="5"/>
        <v>0</v>
      </c>
      <c r="M55" s="154">
        <f t="shared" si="5"/>
        <v>0</v>
      </c>
      <c r="N55" s="154">
        <f t="shared" si="5"/>
        <v>0</v>
      </c>
      <c r="O55" s="154">
        <f t="shared" si="5"/>
        <v>0</v>
      </c>
      <c r="P55" s="154">
        <f t="shared" si="5"/>
        <v>0</v>
      </c>
      <c r="Q55" s="154">
        <f t="shared" si="5"/>
        <v>0</v>
      </c>
      <c r="R55" s="864"/>
      <c r="S55" s="865"/>
      <c r="T55" s="861"/>
      <c r="U55" s="861"/>
      <c r="V55" s="567"/>
      <c r="W55" s="300"/>
      <c r="X55" s="567"/>
      <c r="Y55" s="400"/>
      <c r="Z55" s="562"/>
      <c r="AA55" s="466">
        <f t="shared" si="4"/>
        <v>35</v>
      </c>
    </row>
    <row r="56" spans="1:27" x14ac:dyDescent="0.25">
      <c r="A56" s="139" t="str">
        <f t="shared" ca="1" si="3"/>
        <v>KW15 / 36</v>
      </c>
      <c r="B56" s="136" t="str">
        <f ca="1">OFFSET(Sprachen!A410,0,'Allg. Informationen'!$B$4-1,1,1)</f>
        <v>Bezug EV/KEV</v>
      </c>
      <c r="C56" s="100" t="str">
        <f ca="1">OFFSET(Sprachen!A404,0,'Allg. Informationen'!$B$4-1,1,1)</f>
        <v>[Ja/Nein]</v>
      </c>
      <c r="D56" s="648">
        <f>IF(COUNTIF(H56:Q56,"Ja")&gt;0,COUNTIF(H56:Q56,"Ja"),0)</f>
        <v>0</v>
      </c>
      <c r="E56" s="359"/>
      <c r="F56" s="359"/>
      <c r="G56" s="359"/>
      <c r="H56" s="564"/>
      <c r="I56" s="564"/>
      <c r="J56" s="564"/>
      <c r="K56" s="564"/>
      <c r="L56" s="564"/>
      <c r="M56" s="564"/>
      <c r="N56" s="564"/>
      <c r="O56" s="564"/>
      <c r="P56" s="564"/>
      <c r="Q56" s="564"/>
      <c r="R56" s="824"/>
      <c r="S56" s="825"/>
      <c r="T56" s="828"/>
      <c r="U56" s="829"/>
      <c r="V56" s="541"/>
      <c r="W56" s="297"/>
      <c r="X56" s="541" t="s">
        <v>185</v>
      </c>
      <c r="Y56" s="565" t="s">
        <v>185</v>
      </c>
      <c r="Z56" s="562"/>
      <c r="AA56" s="466">
        <f t="shared" si="4"/>
        <v>36</v>
      </c>
    </row>
    <row r="57" spans="1:27" x14ac:dyDescent="0.25">
      <c r="A57" s="139" t="str">
        <f t="shared" ca="1" si="3"/>
        <v>KW15 / 37</v>
      </c>
      <c r="B57" s="136" t="str">
        <f ca="1">OFFSET(Sprachen!A411,0,'Allg. Informationen'!$B$4-1,1,1)</f>
        <v>Erlös EV/KEV Jahr</v>
      </c>
      <c r="C57" s="100" t="s">
        <v>24</v>
      </c>
      <c r="D57" s="649">
        <f>SUMIF(H50:Q50,"Ja",H57:Q57)+SUMIF(H50:Q50,"Oui",H57:Q57)+SUMIF(H50:Q50,"Si",H57:Q57)</f>
        <v>0</v>
      </c>
      <c r="E57" s="360"/>
      <c r="F57" s="360"/>
      <c r="G57" s="360"/>
      <c r="H57" s="207"/>
      <c r="I57" s="207"/>
      <c r="J57" s="207"/>
      <c r="K57" s="207"/>
      <c r="L57" s="207"/>
      <c r="M57" s="207"/>
      <c r="N57" s="207"/>
      <c r="O57" s="207"/>
      <c r="P57" s="207"/>
      <c r="Q57" s="207"/>
      <c r="R57" s="859"/>
      <c r="S57" s="860"/>
      <c r="T57" s="828"/>
      <c r="U57" s="829"/>
      <c r="V57" s="541"/>
      <c r="W57" s="297"/>
      <c r="X57" s="541" t="s">
        <v>185</v>
      </c>
      <c r="Y57" s="565" t="s">
        <v>185</v>
      </c>
      <c r="Z57" s="562"/>
      <c r="AA57" s="466">
        <f t="shared" si="4"/>
        <v>37</v>
      </c>
    </row>
    <row r="58" spans="1:27" ht="26.4" x14ac:dyDescent="0.25">
      <c r="A58" s="139" t="str">
        <f t="shared" ca="1" si="3"/>
        <v>KW15 / 39</v>
      </c>
      <c r="B58" s="136" t="str">
        <f ca="1">OFFSET(Sprachen!A412,0,'Allg. Informationen'!$B$4-1,1,1)</f>
        <v>Erlös aus Entschädigungen Sanierungen nach Gewässerschutzgesetz</v>
      </c>
      <c r="C58" s="157" t="s">
        <v>24</v>
      </c>
      <c r="D58" s="649">
        <f>SUMIF($H$50:$Q$50,"Ja",H58:Q58)+SUMIF($H$50:$Q$50,"Oui",H58:Q58)+SUMIF($H$50:$Q$50,"Si",H58:Q58)</f>
        <v>0</v>
      </c>
      <c r="E58" s="360"/>
      <c r="F58" s="360"/>
      <c r="G58" s="360"/>
      <c r="H58" s="207"/>
      <c r="I58" s="207"/>
      <c r="J58" s="207"/>
      <c r="K58" s="207"/>
      <c r="L58" s="207"/>
      <c r="M58" s="207"/>
      <c r="N58" s="207"/>
      <c r="O58" s="207"/>
      <c r="P58" s="207"/>
      <c r="Q58" s="207"/>
      <c r="R58" s="813"/>
      <c r="S58" s="814"/>
      <c r="T58" s="828"/>
      <c r="U58" s="829"/>
      <c r="V58" s="541"/>
      <c r="W58" s="297"/>
      <c r="X58" s="541" t="s">
        <v>185</v>
      </c>
      <c r="Y58" s="565" t="s">
        <v>185</v>
      </c>
      <c r="Z58" s="562"/>
      <c r="AA58" s="466">
        <v>39</v>
      </c>
    </row>
    <row r="59" spans="1:27" ht="26.4" x14ac:dyDescent="0.25">
      <c r="A59" s="139" t="str">
        <f t="shared" ca="1" si="3"/>
        <v>KW15 / 41</v>
      </c>
      <c r="B59" s="136" t="str">
        <f ca="1">OFFSET(Sprachen!A413,0,'Allg. Informationen'!$B$4-1,1,1)</f>
        <v>Erlös aus weiterer Förderung der öffentlichen Hand</v>
      </c>
      <c r="C59" s="157" t="s">
        <v>24</v>
      </c>
      <c r="D59" s="649">
        <f>SUMIF(H50:Q50,"Ja",H59:Q59)+SUMIF(H50:Q50,"Qui",H59:Q59)+SUMIF(H50:Q50,"Si",H59:Q59)</f>
        <v>0</v>
      </c>
      <c r="E59" s="360"/>
      <c r="F59" s="360"/>
      <c r="G59" s="360"/>
      <c r="H59" s="207"/>
      <c r="I59" s="207"/>
      <c r="J59" s="207"/>
      <c r="K59" s="207"/>
      <c r="L59" s="207"/>
      <c r="M59" s="207"/>
      <c r="N59" s="207"/>
      <c r="O59" s="207"/>
      <c r="P59" s="207"/>
      <c r="Q59" s="207"/>
      <c r="R59" s="813"/>
      <c r="S59" s="814"/>
      <c r="T59" s="828"/>
      <c r="U59" s="829"/>
      <c r="V59" s="541"/>
      <c r="W59" s="297"/>
      <c r="X59" s="541" t="s">
        <v>185</v>
      </c>
      <c r="Y59" s="152"/>
      <c r="Z59" s="562"/>
      <c r="AA59" s="466">
        <v>41</v>
      </c>
    </row>
    <row r="60" spans="1:27" ht="15.6" x14ac:dyDescent="0.3">
      <c r="A60" s="146"/>
      <c r="B60" s="147"/>
      <c r="C60" s="147"/>
      <c r="D60" s="147"/>
      <c r="E60" s="147"/>
      <c r="F60" s="147"/>
      <c r="G60" s="147"/>
      <c r="H60" s="147"/>
      <c r="I60" s="147"/>
      <c r="J60" s="147"/>
      <c r="K60" s="147"/>
      <c r="L60" s="147"/>
      <c r="M60" s="147"/>
      <c r="N60" s="147"/>
      <c r="O60" s="147"/>
      <c r="P60" s="147"/>
      <c r="Q60" s="147"/>
      <c r="R60" s="147"/>
      <c r="S60" s="147"/>
      <c r="T60" s="147"/>
      <c r="U60" s="147"/>
      <c r="V60" s="147"/>
      <c r="W60" s="561"/>
      <c r="X60" s="147"/>
      <c r="Y60" s="147"/>
      <c r="Z60" s="562"/>
    </row>
    <row r="61" spans="1:27" ht="26.4" x14ac:dyDescent="0.25">
      <c r="A61" s="158" t="str">
        <f ca="1">OFFSET(Sprachen!A414,0,'Allg. Informationen'!$B$4-1,1,1)</f>
        <v>B. Angaben zu den Gestehungskosten</v>
      </c>
      <c r="B61" s="158"/>
      <c r="C61" s="159"/>
      <c r="D61" s="160"/>
      <c r="E61" s="361"/>
      <c r="F61" s="361"/>
      <c r="G61" s="361"/>
      <c r="H61" s="866" t="str">
        <f ca="1">R47</f>
        <v>Anmerkungen BFE</v>
      </c>
      <c r="I61" s="866"/>
      <c r="J61" s="866"/>
      <c r="K61" s="866"/>
      <c r="L61" s="866"/>
      <c r="M61" s="809" t="str">
        <f ca="1">T47</f>
        <v>Bemerkungen Gesuchsteller</v>
      </c>
      <c r="N61" s="810"/>
      <c r="O61" s="810"/>
      <c r="P61" s="810"/>
      <c r="Q61" s="810"/>
      <c r="R61" s="810"/>
      <c r="S61" s="810"/>
      <c r="T61" s="810"/>
      <c r="U61" s="811"/>
      <c r="V61" s="450" t="str">
        <f ca="1">V47</f>
        <v>Prüfung auf Plausibilität</v>
      </c>
      <c r="W61" s="450" t="str">
        <f t="shared" ref="W61:Y61" ca="1" si="6">W47</f>
        <v>Bemerkungen Plausibilität</v>
      </c>
      <c r="X61" s="450" t="str">
        <f t="shared" ca="1" si="6"/>
        <v>Materielle Prüfung</v>
      </c>
      <c r="Y61" s="450" t="str">
        <f t="shared" ca="1" si="6"/>
        <v>Bemerkungen Materielle Prüfung</v>
      </c>
    </row>
    <row r="62" spans="1:27" ht="27.75" customHeight="1" x14ac:dyDescent="0.25">
      <c r="A62" s="139"/>
      <c r="B62" s="161" t="str">
        <f ca="1">OFFSET(Sprachen!A415,0,'Allg. Informationen'!$B$4-1,1,1)</f>
        <v>B 1. Betriebserträge und -kosten</v>
      </c>
      <c r="C62" s="100"/>
      <c r="D62" s="100"/>
      <c r="E62" s="362"/>
      <c r="F62" s="362"/>
      <c r="G62" s="362"/>
      <c r="H62" s="808"/>
      <c r="I62" s="808"/>
      <c r="J62" s="808"/>
      <c r="K62" s="808"/>
      <c r="L62" s="808"/>
      <c r="M62" s="812"/>
      <c r="N62" s="812"/>
      <c r="O62" s="812"/>
      <c r="P62" s="812"/>
      <c r="Q62" s="812"/>
      <c r="R62" s="812"/>
      <c r="S62" s="812"/>
      <c r="T62" s="812"/>
      <c r="U62" s="812"/>
      <c r="V62" s="541"/>
      <c r="W62" s="297"/>
      <c r="X62" s="541" t="s">
        <v>185</v>
      </c>
      <c r="Y62" s="551" t="s">
        <v>185</v>
      </c>
    </row>
    <row r="63" spans="1:27" ht="26.4" x14ac:dyDescent="0.25">
      <c r="A63" s="139" t="str">
        <f t="shared" ref="A63:A72" ca="1" si="7">CONCATENATE($A$2," / ",AA63)</f>
        <v>KW15 / 42</v>
      </c>
      <c r="B63" s="136" t="str">
        <f ca="1">OFFSET(Sprachen!A416,0,'Allg. Informationen'!$B$4-1,1,1)</f>
        <v>Summe Förderungen/Vergütungen der öffentlichen Hand</v>
      </c>
      <c r="C63" s="100"/>
      <c r="D63" s="634">
        <f>D59+D57</f>
        <v>0</v>
      </c>
      <c r="E63" s="633"/>
      <c r="F63" s="633"/>
      <c r="G63" s="633"/>
      <c r="H63" s="815"/>
      <c r="I63" s="816"/>
      <c r="J63" s="816"/>
      <c r="K63" s="816"/>
      <c r="L63" s="817"/>
      <c r="M63" s="818"/>
      <c r="N63" s="819"/>
      <c r="O63" s="819"/>
      <c r="P63" s="819"/>
      <c r="Q63" s="819"/>
      <c r="R63" s="819"/>
      <c r="S63" s="819"/>
      <c r="T63" s="819"/>
      <c r="U63" s="820"/>
      <c r="V63" s="541"/>
      <c r="W63" s="297"/>
      <c r="X63" s="541" t="s">
        <v>185</v>
      </c>
      <c r="Y63" s="551" t="s">
        <v>185</v>
      </c>
      <c r="AA63" s="466">
        <v>42</v>
      </c>
    </row>
    <row r="64" spans="1:27" ht="33" customHeight="1" x14ac:dyDescent="0.25">
      <c r="A64" s="139" t="str">
        <f t="shared" ca="1" si="7"/>
        <v>KW15 / 43</v>
      </c>
      <c r="B64" s="136" t="str">
        <f ca="1">OFFSET(Sprachen!A417,0,'Allg. Informationen'!$B$4-1,1,1)</f>
        <v>Übriger Betriebsertrag (ohne Förderungen)</v>
      </c>
      <c r="C64" s="673" t="s">
        <v>24</v>
      </c>
      <c r="D64" s="196"/>
      <c r="E64" s="363"/>
      <c r="F64" s="363"/>
      <c r="G64" s="363"/>
      <c r="H64" s="893" t="str">
        <f ca="1">CONCATENATE(OFFSET(Sprachen!A495,0,'Allg. Informationen'!$B$4-1,1,1)," 5.",A2,".7")</f>
        <v>Gemäss Richtlinie des BFE zu anrechenbaren Betriebs- und Kapitalkosten. Bei abweichenden Angaben zum Geschäftsbericht ist das folgende Anhangsformular auszufüllen: 5.KW15.7</v>
      </c>
      <c r="I64" s="894"/>
      <c r="J64" s="894"/>
      <c r="K64" s="894"/>
      <c r="L64" s="895"/>
      <c r="M64" s="812"/>
      <c r="N64" s="812"/>
      <c r="O64" s="812"/>
      <c r="P64" s="812"/>
      <c r="Q64" s="812"/>
      <c r="R64" s="812"/>
      <c r="S64" s="812"/>
      <c r="T64" s="812"/>
      <c r="U64" s="812"/>
      <c r="V64" s="541"/>
      <c r="W64" s="297"/>
      <c r="X64" s="541" t="s">
        <v>185</v>
      </c>
      <c r="Y64" s="551" t="s">
        <v>185</v>
      </c>
      <c r="AA64" s="466">
        <v>43</v>
      </c>
    </row>
    <row r="65" spans="1:27" x14ac:dyDescent="0.25">
      <c r="A65" s="139" t="str">
        <f t="shared" ca="1" si="7"/>
        <v>KW15 / 44</v>
      </c>
      <c r="B65" s="136" t="str">
        <f ca="1">OFFSET(Sprachen!A418,0,'Allg. Informationen'!$B$4-1,1,1)</f>
        <v>Aktivierte Eigenleistungen</v>
      </c>
      <c r="C65" s="673" t="s">
        <v>24</v>
      </c>
      <c r="D65" s="196"/>
      <c r="E65" s="364"/>
      <c r="F65" s="364"/>
      <c r="G65" s="364"/>
      <c r="H65" s="893"/>
      <c r="I65" s="894"/>
      <c r="J65" s="894"/>
      <c r="K65" s="894"/>
      <c r="L65" s="895"/>
      <c r="M65" s="812"/>
      <c r="N65" s="812"/>
      <c r="O65" s="812"/>
      <c r="P65" s="812"/>
      <c r="Q65" s="812"/>
      <c r="R65" s="812"/>
      <c r="S65" s="812"/>
      <c r="T65" s="812"/>
      <c r="U65" s="812"/>
      <c r="V65" s="541"/>
      <c r="W65" s="297"/>
      <c r="X65" s="541" t="s">
        <v>185</v>
      </c>
      <c r="Y65" s="551" t="s">
        <v>185</v>
      </c>
      <c r="AA65" s="466">
        <f t="shared" ref="AA65:AA72" si="8">AA64+1</f>
        <v>44</v>
      </c>
    </row>
    <row r="66" spans="1:27" x14ac:dyDescent="0.25">
      <c r="A66" s="139" t="str">
        <f t="shared" ca="1" si="7"/>
        <v>KW15 / 45</v>
      </c>
      <c r="B66" s="136" t="str">
        <f ca="1">OFFSET(Sprachen!A419,0,'Allg. Informationen'!$B$4-1,1,1)</f>
        <v>Pumpenergie</v>
      </c>
      <c r="C66" s="673" t="s">
        <v>8</v>
      </c>
      <c r="D66" s="644">
        <f ca="1">IFERROR(IF($D$5="Nein/Non/No","-",INDIRECT(CONCATENATE(E_prod_Eingabe!$A$2,"!")&amp;CONCATENATE(MID("CDEFGHIJKLMNOPQRSTUVWXYZ",HLOOKUP($A$2,E_prod_Eingabe!$C$5:$AS$6,2,FALSE),1),"55"))),"")</f>
        <v>0</v>
      </c>
      <c r="E66" s="353"/>
      <c r="F66" s="353"/>
      <c r="G66" s="353"/>
      <c r="H66" s="893"/>
      <c r="I66" s="894"/>
      <c r="J66" s="894"/>
      <c r="K66" s="894"/>
      <c r="L66" s="895"/>
      <c r="M66" s="812"/>
      <c r="N66" s="812"/>
      <c r="O66" s="812"/>
      <c r="P66" s="812"/>
      <c r="Q66" s="812"/>
      <c r="R66" s="812"/>
      <c r="S66" s="812"/>
      <c r="T66" s="812"/>
      <c r="U66" s="812"/>
      <c r="V66" s="541"/>
      <c r="W66" s="297"/>
      <c r="X66" s="541" t="s">
        <v>185</v>
      </c>
      <c r="Y66" s="551" t="s">
        <v>185</v>
      </c>
      <c r="AA66" s="466">
        <f t="shared" si="8"/>
        <v>45</v>
      </c>
    </row>
    <row r="67" spans="1:27" ht="26.4" x14ac:dyDescent="0.25">
      <c r="A67" s="139" t="str">
        <f t="shared" ca="1" si="7"/>
        <v>KW15 / 46</v>
      </c>
      <c r="B67" s="136" t="str">
        <f ca="1">OFFSET(Sprachen!A420,0,'Allg. Informationen'!$B$4-1,1,1)</f>
        <v>Spezif. Kosten Pumpenergie zu Marktpreisen</v>
      </c>
      <c r="C67" s="673" t="s">
        <v>39</v>
      </c>
      <c r="D67" s="645" t="str">
        <f ca="1">IFERROR(D68*100/(D66*1000000),"")</f>
        <v/>
      </c>
      <c r="E67" s="365"/>
      <c r="F67" s="365"/>
      <c r="G67" s="365"/>
      <c r="H67" s="893"/>
      <c r="I67" s="894"/>
      <c r="J67" s="894"/>
      <c r="K67" s="894"/>
      <c r="L67" s="895"/>
      <c r="M67" s="812"/>
      <c r="N67" s="812"/>
      <c r="O67" s="812"/>
      <c r="P67" s="812"/>
      <c r="Q67" s="812"/>
      <c r="R67" s="812"/>
      <c r="S67" s="812"/>
      <c r="T67" s="812"/>
      <c r="U67" s="812"/>
      <c r="V67" s="541"/>
      <c r="W67" s="297"/>
      <c r="X67" s="541" t="s">
        <v>185</v>
      </c>
      <c r="Y67" s="551" t="s">
        <v>185</v>
      </c>
      <c r="AA67" s="466">
        <f t="shared" si="8"/>
        <v>46</v>
      </c>
    </row>
    <row r="68" spans="1:27" ht="26.4" x14ac:dyDescent="0.25">
      <c r="A68" s="139" t="str">
        <f t="shared" ca="1" si="7"/>
        <v>KW15 / 47</v>
      </c>
      <c r="B68" s="136" t="str">
        <f ca="1">OFFSET(Sprachen!A421,0,'Allg. Informationen'!$B$4-1,1,1)</f>
        <v>Pumpenergie zu Marktpreisen</v>
      </c>
      <c r="C68" s="673" t="s">
        <v>24</v>
      </c>
      <c r="D68" s="644">
        <f ca="1">IFERROR(IF($D$5="Nein/Non/No","-",INDIRECT(CONCATENATE(E_prod_Eingabe!$A$2,"!")&amp;CONCATENATE(MID("CDEFGHIJKLMNOPQRSTUVWXYZ",HLOOKUP($A$2,E_prod_Eingabe!$C$5:$AS$6,2,FALSE),1),"67"))),"")</f>
        <v>0</v>
      </c>
      <c r="E68" s="366"/>
      <c r="F68" s="366"/>
      <c r="G68" s="366"/>
      <c r="H68" s="893"/>
      <c r="I68" s="894"/>
      <c r="J68" s="894"/>
      <c r="K68" s="894"/>
      <c r="L68" s="895"/>
      <c r="M68" s="812"/>
      <c r="N68" s="812"/>
      <c r="O68" s="812"/>
      <c r="P68" s="812"/>
      <c r="Q68" s="812"/>
      <c r="R68" s="812"/>
      <c r="S68" s="812"/>
      <c r="T68" s="812"/>
      <c r="U68" s="812"/>
      <c r="V68" s="541"/>
      <c r="W68" s="297"/>
      <c r="X68" s="541" t="s">
        <v>185</v>
      </c>
      <c r="Y68" s="551" t="s">
        <v>185</v>
      </c>
      <c r="AA68" s="466">
        <f t="shared" si="8"/>
        <v>47</v>
      </c>
    </row>
    <row r="69" spans="1:27" x14ac:dyDescent="0.25">
      <c r="A69" s="139" t="str">
        <f t="shared" ca="1" si="7"/>
        <v>KW15 / 48</v>
      </c>
      <c r="B69" s="136" t="str">
        <f ca="1">OFFSET(Sprachen!A422,0,'Allg. Informationen'!$B$4-1,1,1)</f>
        <v>Energieaufwand</v>
      </c>
      <c r="C69" s="673" t="s">
        <v>24</v>
      </c>
      <c r="D69" s="196"/>
      <c r="E69" s="364"/>
      <c r="F69" s="364"/>
      <c r="G69" s="364"/>
      <c r="H69" s="893"/>
      <c r="I69" s="894"/>
      <c r="J69" s="894"/>
      <c r="K69" s="894"/>
      <c r="L69" s="895"/>
      <c r="M69" s="812"/>
      <c r="N69" s="812"/>
      <c r="O69" s="812"/>
      <c r="P69" s="812"/>
      <c r="Q69" s="812"/>
      <c r="R69" s="812"/>
      <c r="S69" s="812"/>
      <c r="T69" s="812"/>
      <c r="U69" s="812"/>
      <c r="V69" s="541"/>
      <c r="W69" s="297"/>
      <c r="X69" s="541" t="s">
        <v>185</v>
      </c>
      <c r="Y69" s="551" t="s">
        <v>185</v>
      </c>
      <c r="AA69" s="466">
        <f t="shared" si="8"/>
        <v>48</v>
      </c>
    </row>
    <row r="70" spans="1:27" x14ac:dyDescent="0.25">
      <c r="A70" s="139" t="str">
        <f t="shared" ca="1" si="7"/>
        <v>KW15 / 49</v>
      </c>
      <c r="B70" s="136" t="str">
        <f ca="1">OFFSET(Sprachen!A423,0,'Allg. Informationen'!$B$4-1,1,1)</f>
        <v>Netznutzungsaufwand</v>
      </c>
      <c r="C70" s="673" t="s">
        <v>24</v>
      </c>
      <c r="D70" s="196"/>
      <c r="E70" s="364"/>
      <c r="F70" s="364"/>
      <c r="G70" s="364"/>
      <c r="H70" s="893"/>
      <c r="I70" s="894"/>
      <c r="J70" s="894"/>
      <c r="K70" s="894"/>
      <c r="L70" s="895"/>
      <c r="M70" s="812"/>
      <c r="N70" s="812"/>
      <c r="O70" s="812"/>
      <c r="P70" s="812"/>
      <c r="Q70" s="812"/>
      <c r="R70" s="812"/>
      <c r="S70" s="812"/>
      <c r="T70" s="812"/>
      <c r="U70" s="812"/>
      <c r="V70" s="541"/>
      <c r="W70" s="297"/>
      <c r="X70" s="541" t="s">
        <v>185</v>
      </c>
      <c r="Y70" s="551" t="s">
        <v>185</v>
      </c>
      <c r="AA70" s="466">
        <f t="shared" si="8"/>
        <v>49</v>
      </c>
    </row>
    <row r="71" spans="1:27" x14ac:dyDescent="0.25">
      <c r="A71" s="139" t="str">
        <f t="shared" ca="1" si="7"/>
        <v>KW15 / 50</v>
      </c>
      <c r="B71" s="136" t="str">
        <f ca="1">OFFSET(Sprachen!A424,0,'Allg. Informationen'!$B$4-1,1,1)</f>
        <v>Material und Fremdleistungen</v>
      </c>
      <c r="C71" s="673" t="s">
        <v>24</v>
      </c>
      <c r="D71" s="196"/>
      <c r="E71" s="364"/>
      <c r="F71" s="364"/>
      <c r="G71" s="364"/>
      <c r="H71" s="893"/>
      <c r="I71" s="894"/>
      <c r="J71" s="894"/>
      <c r="K71" s="894"/>
      <c r="L71" s="895"/>
      <c r="M71" s="812"/>
      <c r="N71" s="812"/>
      <c r="O71" s="812"/>
      <c r="P71" s="812"/>
      <c r="Q71" s="812"/>
      <c r="R71" s="812"/>
      <c r="S71" s="812"/>
      <c r="T71" s="812"/>
      <c r="U71" s="812"/>
      <c r="V71" s="541"/>
      <c r="W71" s="297"/>
      <c r="X71" s="541" t="s">
        <v>185</v>
      </c>
      <c r="Y71" s="551" t="s">
        <v>185</v>
      </c>
      <c r="AA71" s="466">
        <f t="shared" si="8"/>
        <v>50</v>
      </c>
    </row>
    <row r="72" spans="1:27" x14ac:dyDescent="0.25">
      <c r="A72" s="139" t="str">
        <f t="shared" ca="1" si="7"/>
        <v>KW15 / 51</v>
      </c>
      <c r="B72" s="136" t="str">
        <f ca="1">OFFSET(Sprachen!A425,0,'Allg. Informationen'!$B$4-1,1,1)</f>
        <v>Personalaufwand</v>
      </c>
      <c r="C72" s="673" t="s">
        <v>24</v>
      </c>
      <c r="D72" s="196"/>
      <c r="E72" s="367"/>
      <c r="F72" s="367"/>
      <c r="G72" s="367"/>
      <c r="H72" s="893"/>
      <c r="I72" s="894"/>
      <c r="J72" s="894"/>
      <c r="K72" s="894"/>
      <c r="L72" s="895"/>
      <c r="M72" s="812"/>
      <c r="N72" s="812"/>
      <c r="O72" s="812"/>
      <c r="P72" s="812"/>
      <c r="Q72" s="812"/>
      <c r="R72" s="812"/>
      <c r="S72" s="812"/>
      <c r="T72" s="812"/>
      <c r="U72" s="812"/>
      <c r="V72" s="541"/>
      <c r="W72" s="297"/>
      <c r="X72" s="541" t="s">
        <v>185</v>
      </c>
      <c r="Y72" s="551" t="s">
        <v>185</v>
      </c>
      <c r="AA72" s="466">
        <f t="shared" si="8"/>
        <v>51</v>
      </c>
    </row>
    <row r="73" spans="1:27" x14ac:dyDescent="0.25">
      <c r="A73" s="139" t="str">
        <f ca="1">CONCATENATE($A$2," / ",AA73)</f>
        <v>KW15 / 52</v>
      </c>
      <c r="B73" s="136" t="str">
        <f ca="1">OFFSET(Sprachen!A426,0,'Allg. Informationen'!$B$4-1,1,1)</f>
        <v>übriger Betriebsaufwand (inkl. HKN)</v>
      </c>
      <c r="C73" s="673" t="s">
        <v>24</v>
      </c>
      <c r="D73" s="196"/>
      <c r="E73" s="368"/>
      <c r="F73" s="368"/>
      <c r="G73" s="368"/>
      <c r="H73" s="896"/>
      <c r="I73" s="897"/>
      <c r="J73" s="897"/>
      <c r="K73" s="897"/>
      <c r="L73" s="898"/>
      <c r="M73" s="812"/>
      <c r="N73" s="812"/>
      <c r="O73" s="812"/>
      <c r="P73" s="812"/>
      <c r="Q73" s="812"/>
      <c r="R73" s="812"/>
      <c r="S73" s="812"/>
      <c r="T73" s="812"/>
      <c r="U73" s="812"/>
      <c r="V73" s="541"/>
      <c r="W73" s="297"/>
      <c r="X73" s="541" t="s">
        <v>185</v>
      </c>
      <c r="Y73" s="551" t="s">
        <v>185</v>
      </c>
      <c r="AA73" s="466">
        <f>AA72+1</f>
        <v>52</v>
      </c>
    </row>
    <row r="74" spans="1:27" x14ac:dyDescent="0.25">
      <c r="A74" s="139" t="str">
        <f ca="1">CONCATENATE($A$2," / ",AA74)</f>
        <v>KW15 / 54</v>
      </c>
      <c r="B74" s="136" t="str">
        <f ca="1">OFFSET(Sprachen!A427,0,'Allg. Informationen'!$B$4-1,1,1)</f>
        <v>Total Betriebskosten</v>
      </c>
      <c r="C74" s="673" t="s">
        <v>24</v>
      </c>
      <c r="D74" s="643">
        <f ca="1">SUM(D68:D73)-SUM(D63:G65)</f>
        <v>0</v>
      </c>
      <c r="E74" s="369"/>
      <c r="F74" s="369"/>
      <c r="G74" s="369"/>
      <c r="H74" s="853" t="s">
        <v>613</v>
      </c>
      <c r="I74" s="853"/>
      <c r="J74" s="853"/>
      <c r="K74" s="853"/>
      <c r="L74" s="854"/>
      <c r="M74" s="883"/>
      <c r="N74" s="883"/>
      <c r="O74" s="883"/>
      <c r="P74" s="883"/>
      <c r="Q74" s="883"/>
      <c r="R74" s="883"/>
      <c r="S74" s="883"/>
      <c r="T74" s="883"/>
      <c r="U74" s="883"/>
      <c r="V74" s="541"/>
      <c r="W74" s="297"/>
      <c r="X74" s="541" t="s">
        <v>185</v>
      </c>
      <c r="Y74" s="551" t="s">
        <v>442</v>
      </c>
      <c r="AA74" s="568">
        <f>AA73+2</f>
        <v>54</v>
      </c>
    </row>
    <row r="75" spans="1:27" ht="15.6" x14ac:dyDescent="0.3">
      <c r="A75" s="146"/>
      <c r="B75" s="147"/>
      <c r="C75" s="147"/>
      <c r="D75" s="147"/>
      <c r="E75" s="147"/>
      <c r="F75" s="147"/>
      <c r="G75" s="147"/>
      <c r="H75" s="147"/>
      <c r="I75" s="147"/>
      <c r="J75" s="147"/>
      <c r="K75" s="147"/>
      <c r="L75" s="147"/>
      <c r="M75" s="147"/>
      <c r="N75" s="147"/>
      <c r="O75" s="147"/>
      <c r="P75" s="147"/>
      <c r="Q75" s="147"/>
      <c r="R75" s="147"/>
      <c r="S75" s="147"/>
      <c r="T75" s="147"/>
      <c r="U75" s="147"/>
      <c r="V75" s="147"/>
      <c r="W75" s="561"/>
      <c r="X75" s="147"/>
      <c r="Y75" s="147"/>
    </row>
    <row r="76" spans="1:27" ht="26.4" x14ac:dyDescent="0.25">
      <c r="A76" s="164"/>
      <c r="B76" s="165" t="str">
        <f ca="1">OFFSET(Sprachen!A428,0,'Allg. Informationen'!$B$4-1,1,1)</f>
        <v>B2. Kapitalkosten</v>
      </c>
      <c r="C76" s="159"/>
      <c r="D76" s="678">
        <v>2022</v>
      </c>
      <c r="E76" s="637"/>
      <c r="F76" s="637"/>
      <c r="G76" s="637"/>
      <c r="H76" s="678">
        <v>2022</v>
      </c>
      <c r="I76" s="678">
        <v>2021</v>
      </c>
      <c r="J76" s="678">
        <v>2020</v>
      </c>
      <c r="K76" s="678">
        <v>2019</v>
      </c>
      <c r="L76" s="838" t="str">
        <f ca="1">H61</f>
        <v>Anmerkungen BFE</v>
      </c>
      <c r="M76" s="839"/>
      <c r="N76" s="839"/>
      <c r="O76" s="839"/>
      <c r="P76" s="840"/>
      <c r="Q76" s="880" t="str">
        <f ca="1">M61</f>
        <v>Bemerkungen Gesuchsteller</v>
      </c>
      <c r="R76" s="881"/>
      <c r="S76" s="881"/>
      <c r="T76" s="881"/>
      <c r="U76" s="882"/>
      <c r="V76" s="450" t="str">
        <f ca="1">V61</f>
        <v>Prüfung auf Plausibilität</v>
      </c>
      <c r="W76" s="450" t="str">
        <f t="shared" ref="W76:Y76" ca="1" si="9">W61</f>
        <v>Bemerkungen Plausibilität</v>
      </c>
      <c r="X76" s="450" t="str">
        <f t="shared" ca="1" si="9"/>
        <v>Materielle Prüfung</v>
      </c>
      <c r="Y76" s="450" t="str">
        <f t="shared" ca="1" si="9"/>
        <v>Bemerkungen Materielle Prüfung</v>
      </c>
    </row>
    <row r="77" spans="1:27" ht="39" customHeight="1" x14ac:dyDescent="0.25">
      <c r="A77" s="139" t="str">
        <f t="shared" ref="A77:A87" ca="1" si="10">CONCATENATE($A$2," / ",AA77)</f>
        <v>KW15 / 55</v>
      </c>
      <c r="B77" s="136" t="str">
        <f ca="1">OFFSET(Sprachen!A429,0,'Allg. Informationen'!$B$4-1,1,1)</f>
        <v>Abschreibungsmethodik</v>
      </c>
      <c r="C77" s="100"/>
      <c r="D77" s="569"/>
      <c r="E77" s="570"/>
      <c r="F77" s="570"/>
      <c r="G77" s="570"/>
      <c r="H77" s="197"/>
      <c r="I77" s="197"/>
      <c r="J77" s="197"/>
      <c r="K77" s="197"/>
      <c r="L77" s="701" t="str">
        <f ca="1">CONCATENATE(OFFSET(Sprachen!A496,0,'Allg. Informationen'!$B$4-1,1,1)," 5.",$A$2,".7")</f>
        <v>Für alle Kostenarten jeweils positive Werte eingeben. Die Vorzeichen werden in der Summenformel korrigiert. Negative Werte bedeuten negative Erträge respektive negative Aufwände. Bei abweichenden Angaben zum Geschäftsbericht ist das folgende Anhangsformular  auszufüllen:  5.KW15.7</v>
      </c>
      <c r="M77" s="702"/>
      <c r="N77" s="702"/>
      <c r="O77" s="702"/>
      <c r="P77" s="703"/>
      <c r="Q77" s="812"/>
      <c r="R77" s="812"/>
      <c r="S77" s="812"/>
      <c r="T77" s="812"/>
      <c r="U77" s="812"/>
      <c r="V77" s="541"/>
      <c r="W77" s="297"/>
      <c r="X77" s="541" t="s">
        <v>185</v>
      </c>
      <c r="Y77" s="162"/>
      <c r="AA77" s="466">
        <f>AA74+1</f>
        <v>55</v>
      </c>
    </row>
    <row r="78" spans="1:27" ht="22.5" customHeight="1" x14ac:dyDescent="0.25">
      <c r="A78" s="139" t="str">
        <f t="shared" ca="1" si="10"/>
        <v>KW15 / 56</v>
      </c>
      <c r="B78" s="136" t="str">
        <f ca="1">OFFSET(Sprachen!A430,0,'Allg. Informationen'!$B$4-1,1,1)</f>
        <v>Ordentliche Abschreibungen</v>
      </c>
      <c r="C78" s="100" t="s">
        <v>24</v>
      </c>
      <c r="D78" s="198"/>
      <c r="E78" s="370"/>
      <c r="F78" s="370"/>
      <c r="G78" s="370"/>
      <c r="H78" s="198"/>
      <c r="I78" s="198"/>
      <c r="J78" s="198"/>
      <c r="K78" s="198"/>
      <c r="L78" s="704"/>
      <c r="M78" s="705"/>
      <c r="N78" s="705"/>
      <c r="O78" s="705"/>
      <c r="P78" s="706"/>
      <c r="Q78" s="812"/>
      <c r="R78" s="812"/>
      <c r="S78" s="812"/>
      <c r="T78" s="812"/>
      <c r="U78" s="812"/>
      <c r="V78" s="541"/>
      <c r="W78" s="297"/>
      <c r="X78" s="541" t="s">
        <v>185</v>
      </c>
      <c r="Y78" s="162"/>
      <c r="AA78" s="466">
        <f>AA77+1</f>
        <v>56</v>
      </c>
    </row>
    <row r="79" spans="1:27" ht="22.5" customHeight="1" x14ac:dyDescent="0.25">
      <c r="A79" s="139" t="str">
        <f t="shared" ca="1" si="10"/>
        <v>KW15 / 57</v>
      </c>
      <c r="B79" s="136" t="str">
        <f ca="1">OFFSET(Sprachen!A431,0,'Allg. Informationen'!$B$4-1,1,1)</f>
        <v>Ausserordentliche Abschreibungen</v>
      </c>
      <c r="C79" s="100" t="s">
        <v>24</v>
      </c>
      <c r="D79" s="196"/>
      <c r="E79" s="364"/>
      <c r="F79" s="364"/>
      <c r="G79" s="364"/>
      <c r="H79" s="199"/>
      <c r="I79" s="199"/>
      <c r="J79" s="199"/>
      <c r="K79" s="199"/>
      <c r="L79" s="704"/>
      <c r="M79" s="705"/>
      <c r="N79" s="705"/>
      <c r="O79" s="705"/>
      <c r="P79" s="706"/>
      <c r="Q79" s="812"/>
      <c r="R79" s="812"/>
      <c r="S79" s="812"/>
      <c r="T79" s="812"/>
      <c r="U79" s="812"/>
      <c r="V79" s="541"/>
      <c r="W79" s="297"/>
      <c r="X79" s="541" t="s">
        <v>185</v>
      </c>
      <c r="Y79" s="162"/>
      <c r="AA79" s="466">
        <f t="shared" ref="AA79:AA87" si="11">AA78+1</f>
        <v>57</v>
      </c>
    </row>
    <row r="80" spans="1:27" ht="26.4" x14ac:dyDescent="0.25">
      <c r="A80" s="139" t="str">
        <f t="shared" ca="1" si="10"/>
        <v>KW15 / 58</v>
      </c>
      <c r="B80" s="136" t="str">
        <f ca="1">OFFSET(Sprachen!A432,0,'Allg. Informationen'!$B$4-1,1,1)</f>
        <v>Anlagenrestwert per 30.09.2023 oder 31.12.2023</v>
      </c>
      <c r="C80" s="100" t="s">
        <v>24</v>
      </c>
      <c r="D80" s="196"/>
      <c r="E80" s="370"/>
      <c r="F80" s="370"/>
      <c r="G80" s="370"/>
      <c r="H80" s="166"/>
      <c r="I80" s="167"/>
      <c r="J80" s="571"/>
      <c r="K80" s="572"/>
      <c r="L80" s="853" t="s">
        <v>613</v>
      </c>
      <c r="M80" s="853"/>
      <c r="N80" s="853"/>
      <c r="O80" s="853"/>
      <c r="P80" s="854"/>
      <c r="Q80" s="812"/>
      <c r="R80" s="812"/>
      <c r="S80" s="812"/>
      <c r="T80" s="812"/>
      <c r="U80" s="812"/>
      <c r="V80" s="541"/>
      <c r="W80" s="297"/>
      <c r="X80" s="541" t="s">
        <v>185</v>
      </c>
      <c r="Y80" s="162"/>
      <c r="AA80" s="466">
        <f t="shared" si="11"/>
        <v>58</v>
      </c>
    </row>
    <row r="81" spans="1:27" ht="31.5" customHeight="1" x14ac:dyDescent="0.25">
      <c r="A81" s="139" t="str">
        <f t="shared" ca="1" si="10"/>
        <v>KW15 / 59</v>
      </c>
      <c r="B81" s="136" t="str">
        <f ca="1">OFFSET(Sprachen!A433,0,'Allg. Informationen'!$B$4-1,1,1)</f>
        <v>Restwert anrechenbare immaterielle Anlagen per 30.09.2023 oder 31.12.2023</v>
      </c>
      <c r="C81" s="100" t="s">
        <v>24</v>
      </c>
      <c r="D81" s="196"/>
      <c r="E81" s="370"/>
      <c r="F81" s="370"/>
      <c r="G81" s="370"/>
      <c r="H81" s="168"/>
      <c r="I81" s="169"/>
      <c r="J81" s="573"/>
      <c r="K81" s="574"/>
      <c r="L81" s="884" t="str">
        <f ca="1">OFFSET(Sprachen!A498,0,'Allg. Informationen'!$B$4-1,1,1)</f>
        <v>Restwert von Konzessionen dürfen berücksichtigt werden.</v>
      </c>
      <c r="M81" s="885"/>
      <c r="N81" s="885"/>
      <c r="O81" s="885"/>
      <c r="P81" s="885"/>
      <c r="Q81" s="812"/>
      <c r="R81" s="812"/>
      <c r="S81" s="812"/>
      <c r="T81" s="812"/>
      <c r="U81" s="812"/>
      <c r="V81" s="541"/>
      <c r="W81" s="297"/>
      <c r="X81" s="541" t="s">
        <v>185</v>
      </c>
      <c r="Y81" s="162"/>
      <c r="AA81" s="466">
        <f t="shared" si="11"/>
        <v>59</v>
      </c>
    </row>
    <row r="82" spans="1:27" ht="26.4" x14ac:dyDescent="0.25">
      <c r="A82" s="139" t="str">
        <f t="shared" ca="1" si="10"/>
        <v>KW15 / 60</v>
      </c>
      <c r="B82" s="136" t="str">
        <f ca="1">OFFSET(Sprachen!A434,0,'Allg. Informationen'!$B$4-1,1,1)</f>
        <v>Umlaufvermögen Kraftwerk</v>
      </c>
      <c r="C82" s="100" t="s">
        <v>24</v>
      </c>
      <c r="D82" s="196"/>
      <c r="E82" s="370"/>
      <c r="F82" s="370"/>
      <c r="G82" s="370"/>
      <c r="H82" s="170"/>
      <c r="I82" s="171"/>
      <c r="J82" s="575"/>
      <c r="K82" s="576"/>
      <c r="L82" s="855"/>
      <c r="M82" s="855"/>
      <c r="N82" s="855"/>
      <c r="O82" s="855"/>
      <c r="P82" s="856"/>
      <c r="Q82" s="812"/>
      <c r="R82" s="812"/>
      <c r="S82" s="812"/>
      <c r="T82" s="812"/>
      <c r="U82" s="812"/>
      <c r="V82" s="541"/>
      <c r="W82" s="297"/>
      <c r="X82" s="541" t="s">
        <v>185</v>
      </c>
      <c r="Y82" s="162"/>
      <c r="AA82" s="466">
        <f t="shared" si="11"/>
        <v>60</v>
      </c>
    </row>
    <row r="83" spans="1:27" ht="33" customHeight="1" x14ac:dyDescent="0.25">
      <c r="A83" s="139" t="str">
        <f t="shared" ca="1" si="10"/>
        <v>KW15 / 61</v>
      </c>
      <c r="B83" s="136" t="str">
        <f ca="1">OFFSET(Sprachen!A435,0,'Allg. Informationen'!$B$4-1,1,1)</f>
        <v>Kurzfristige Verbindlichkeiten Kraftwerk</v>
      </c>
      <c r="C83" s="100" t="s">
        <v>24</v>
      </c>
      <c r="D83" s="196"/>
      <c r="E83" s="370"/>
      <c r="F83" s="370"/>
      <c r="G83" s="370"/>
      <c r="H83" s="707" t="str">
        <f ca="1">OFFSET(Sprachen!A499,0,'Allg. Informationen'!$B$4-1,1,1)</f>
        <v>Anzugeben sind kurzfristige, nicht verzinsliche Darlehen. Kurzfristige verzinsliche Kapitalien (darunter auch langfrisitge Darlehen mit Fälligkeit unter 1 Jahr) müssen nicht angegeben werden. Siehe Richtlinie Punkt 3.2.2.</v>
      </c>
      <c r="I83" s="708"/>
      <c r="J83" s="708"/>
      <c r="K83" s="708"/>
      <c r="L83" s="708"/>
      <c r="M83" s="708"/>
      <c r="N83" s="708"/>
      <c r="O83" s="708"/>
      <c r="P83" s="709"/>
      <c r="Q83" s="812"/>
      <c r="R83" s="812"/>
      <c r="S83" s="812"/>
      <c r="T83" s="812"/>
      <c r="U83" s="812"/>
      <c r="V83" s="541"/>
      <c r="W83" s="297"/>
      <c r="X83" s="541" t="s">
        <v>185</v>
      </c>
      <c r="Y83" s="162"/>
      <c r="AA83" s="466">
        <f t="shared" si="11"/>
        <v>61</v>
      </c>
    </row>
    <row r="84" spans="1:27" ht="32.25" customHeight="1" x14ac:dyDescent="0.25">
      <c r="A84" s="139" t="str">
        <f t="shared" ca="1" si="10"/>
        <v>KW15 / 62</v>
      </c>
      <c r="B84" s="136" t="str">
        <f ca="1">OFFSET(Sprachen!A436,0,'Allg. Informationen'!$B$4-1,1,1)</f>
        <v>Nettoumlaufvermögen Kraftwerk</v>
      </c>
      <c r="C84" s="100" t="s">
        <v>24</v>
      </c>
      <c r="D84" s="642">
        <f>D82-D83</f>
        <v>0</v>
      </c>
      <c r="E84" s="360"/>
      <c r="F84" s="360"/>
      <c r="G84" s="360"/>
      <c r="H84" s="857" t="str">
        <f ca="1">OFFSET(Sprachen!A500,0,'Allg. Informationen'!$B$4-1,1,1)</f>
        <v>Gemäss der Richtlinie Punkt 3.2.2. ist das Nettoumlaufvermögen (Umlaufvermögen minus kurzfristiges, nicht verzinsliches Fremdkapital) für den Betrieb notwendig und kann im Gesuch berücksichtigt werden.</v>
      </c>
      <c r="I84" s="857"/>
      <c r="J84" s="857"/>
      <c r="K84" s="857"/>
      <c r="L84" s="857"/>
      <c r="M84" s="857"/>
      <c r="N84" s="857"/>
      <c r="O84" s="857"/>
      <c r="P84" s="857"/>
      <c r="Q84" s="812"/>
      <c r="R84" s="812"/>
      <c r="S84" s="812"/>
      <c r="T84" s="812"/>
      <c r="U84" s="812"/>
      <c r="V84" s="548"/>
      <c r="W84" s="300"/>
      <c r="X84" s="548"/>
      <c r="Y84" s="400"/>
      <c r="AA84" s="466">
        <f t="shared" si="11"/>
        <v>62</v>
      </c>
    </row>
    <row r="85" spans="1:27" x14ac:dyDescent="0.25">
      <c r="A85" s="139" t="str">
        <f t="shared" ca="1" si="10"/>
        <v>KW15 / 63</v>
      </c>
      <c r="B85" s="136" t="str">
        <f ca="1">OFFSET(Sprachen!A437,0,'Allg. Informationen'!$B$4-1,1,1)</f>
        <v>WACC</v>
      </c>
      <c r="C85" s="100" t="s">
        <v>4</v>
      </c>
      <c r="D85" s="172">
        <v>5.11E-2</v>
      </c>
      <c r="E85" s="371"/>
      <c r="F85" s="371"/>
      <c r="G85" s="371"/>
      <c r="H85" s="813"/>
      <c r="I85" s="878"/>
      <c r="J85" s="878"/>
      <c r="K85" s="878"/>
      <c r="L85" s="878"/>
      <c r="M85" s="878"/>
      <c r="N85" s="878"/>
      <c r="O85" s="878"/>
      <c r="P85" s="814"/>
      <c r="Q85" s="812"/>
      <c r="R85" s="812"/>
      <c r="S85" s="812"/>
      <c r="T85" s="812"/>
      <c r="U85" s="812"/>
      <c r="V85" s="548"/>
      <c r="W85" s="300"/>
      <c r="X85" s="548"/>
      <c r="Y85" s="400"/>
      <c r="AA85" s="466">
        <f t="shared" si="11"/>
        <v>63</v>
      </c>
    </row>
    <row r="86" spans="1:27" x14ac:dyDescent="0.25">
      <c r="A86" s="139" t="str">
        <f t="shared" ca="1" si="10"/>
        <v>KW15 / 64</v>
      </c>
      <c r="B86" s="136" t="str">
        <f ca="1">OFFSET(Sprachen!A438,0,'Allg. Informationen'!$B$4-1,1,1)</f>
        <v>Kalkulatorische Kapitalkosten</v>
      </c>
      <c r="C86" s="100" t="s">
        <v>24</v>
      </c>
      <c r="D86" s="642">
        <f>(D80+D81+D84)*D85</f>
        <v>0</v>
      </c>
      <c r="E86" s="360"/>
      <c r="F86" s="360"/>
      <c r="G86" s="360"/>
      <c r="H86" s="813"/>
      <c r="I86" s="878"/>
      <c r="J86" s="878"/>
      <c r="K86" s="878"/>
      <c r="L86" s="878"/>
      <c r="M86" s="878"/>
      <c r="N86" s="878"/>
      <c r="O86" s="878"/>
      <c r="P86" s="814"/>
      <c r="Q86" s="812"/>
      <c r="R86" s="812"/>
      <c r="S86" s="812"/>
      <c r="T86" s="812"/>
      <c r="U86" s="812"/>
      <c r="V86" s="548"/>
      <c r="W86" s="300"/>
      <c r="X86" s="548"/>
      <c r="Y86" s="400"/>
      <c r="AA86" s="466">
        <f t="shared" si="11"/>
        <v>64</v>
      </c>
    </row>
    <row r="87" spans="1:27" x14ac:dyDescent="0.25">
      <c r="A87" s="139" t="str">
        <f t="shared" ca="1" si="10"/>
        <v>KW15 / 65</v>
      </c>
      <c r="B87" s="136" t="str">
        <f ca="1">OFFSET(Sprachen!A439,0,'Allg. Informationen'!$B$4-1,1,1)</f>
        <v>Anrechenbare Kapitalkosten total</v>
      </c>
      <c r="C87" s="100" t="s">
        <v>24</v>
      </c>
      <c r="D87" s="642">
        <f>D86+D78</f>
        <v>0</v>
      </c>
      <c r="E87" s="360"/>
      <c r="F87" s="360"/>
      <c r="G87" s="360"/>
      <c r="H87" s="813"/>
      <c r="I87" s="878"/>
      <c r="J87" s="878"/>
      <c r="K87" s="878"/>
      <c r="L87" s="878"/>
      <c r="M87" s="878"/>
      <c r="N87" s="878"/>
      <c r="O87" s="878"/>
      <c r="P87" s="814"/>
      <c r="Q87" s="812"/>
      <c r="R87" s="812"/>
      <c r="S87" s="812"/>
      <c r="T87" s="812"/>
      <c r="U87" s="812"/>
      <c r="V87" s="541"/>
      <c r="W87" s="297"/>
      <c r="X87" s="541" t="s">
        <v>185</v>
      </c>
      <c r="Y87" s="551" t="s">
        <v>442</v>
      </c>
      <c r="AA87" s="466">
        <f t="shared" si="11"/>
        <v>65</v>
      </c>
    </row>
    <row r="88" spans="1:27" ht="15.6" x14ac:dyDescent="0.3">
      <c r="A88" s="146"/>
      <c r="B88" s="147"/>
      <c r="C88" s="147"/>
      <c r="D88" s="147"/>
      <c r="E88" s="147"/>
      <c r="F88" s="147"/>
      <c r="G88" s="147"/>
      <c r="H88" s="147"/>
      <c r="I88" s="147"/>
      <c r="J88" s="147"/>
      <c r="K88" s="147"/>
      <c r="L88" s="147"/>
      <c r="M88" s="147"/>
      <c r="N88" s="147"/>
      <c r="O88" s="147"/>
      <c r="P88" s="147"/>
      <c r="Q88" s="147"/>
      <c r="R88" s="147"/>
      <c r="S88" s="147"/>
      <c r="T88" s="147"/>
      <c r="U88" s="147"/>
      <c r="V88" s="147"/>
      <c r="W88" s="561"/>
      <c r="X88" s="147"/>
      <c r="Y88" s="147"/>
    </row>
    <row r="89" spans="1:27" ht="26.4" x14ac:dyDescent="0.25">
      <c r="A89" s="139"/>
      <c r="B89" s="148" t="str">
        <f ca="1">OFFSET(Sprachen!A440,0,'Allg. Informationen'!$B$4-1,1,1)</f>
        <v>B3. Abgaben und Steuern</v>
      </c>
      <c r="C89" s="100"/>
      <c r="D89" s="577"/>
      <c r="E89" s="372"/>
      <c r="F89" s="372"/>
      <c r="G89" s="372"/>
      <c r="H89" s="836" t="str">
        <f ca="1">L76</f>
        <v>Anmerkungen BFE</v>
      </c>
      <c r="I89" s="836"/>
      <c r="J89" s="836"/>
      <c r="K89" s="836"/>
      <c r="L89" s="836"/>
      <c r="M89" s="870" t="str">
        <f ca="1">Q76</f>
        <v>Bemerkungen Gesuchsteller</v>
      </c>
      <c r="N89" s="870"/>
      <c r="O89" s="870"/>
      <c r="P89" s="870"/>
      <c r="Q89" s="870"/>
      <c r="R89" s="870"/>
      <c r="S89" s="870"/>
      <c r="T89" s="870"/>
      <c r="U89" s="870"/>
      <c r="V89" s="450" t="str">
        <f ca="1">V76</f>
        <v>Prüfung auf Plausibilität</v>
      </c>
      <c r="W89" s="450" t="str">
        <f t="shared" ref="W89:Y89" ca="1" si="12">W76</f>
        <v>Bemerkungen Plausibilität</v>
      </c>
      <c r="X89" s="450" t="str">
        <f t="shared" ca="1" si="12"/>
        <v>Materielle Prüfung</v>
      </c>
      <c r="Y89" s="450" t="str">
        <f t="shared" ca="1" si="12"/>
        <v>Bemerkungen Materielle Prüfung</v>
      </c>
    </row>
    <row r="90" spans="1:27" ht="26.4" x14ac:dyDescent="0.25">
      <c r="A90" s="139" t="str">
        <f t="shared" ref="A90:A102" ca="1" si="13">CONCATENATE($A$2," / ",AA90)</f>
        <v>KW15 / 66</v>
      </c>
      <c r="B90" s="136" t="str">
        <f ca="1">OFFSET(Sprachen!A441,0,'Allg. Informationen'!$B$4-1,1,1)</f>
        <v>Entgangener Erlös für Gratis- und Vorzugsenergie</v>
      </c>
      <c r="C90" s="100" t="s">
        <v>24</v>
      </c>
      <c r="D90" s="196"/>
      <c r="E90" s="578"/>
      <c r="F90" s="578"/>
      <c r="G90" s="578"/>
      <c r="H90" s="869"/>
      <c r="I90" s="869"/>
      <c r="J90" s="869"/>
      <c r="K90" s="869"/>
      <c r="L90" s="869"/>
      <c r="M90" s="730"/>
      <c r="N90" s="730"/>
      <c r="O90" s="730"/>
      <c r="P90" s="730"/>
      <c r="Q90" s="730"/>
      <c r="R90" s="730"/>
      <c r="S90" s="730"/>
      <c r="T90" s="730"/>
      <c r="U90" s="730"/>
      <c r="V90" s="541"/>
      <c r="W90" s="297"/>
      <c r="X90" s="541" t="s">
        <v>185</v>
      </c>
      <c r="Y90" s="152"/>
      <c r="AA90" s="466">
        <f>AA87+1</f>
        <v>66</v>
      </c>
    </row>
    <row r="91" spans="1:27" ht="26.4" x14ac:dyDescent="0.25">
      <c r="A91" s="139" t="str">
        <f t="shared" ca="1" si="13"/>
        <v>KW15 / 67</v>
      </c>
      <c r="B91" s="136" t="str">
        <f ca="1">OFFSET(Sprachen!A442,0,'Allg. Informationen'!$B$4-1,1,1)</f>
        <v>Aufwand für Konzessionsleistungen</v>
      </c>
      <c r="C91" s="100" t="s">
        <v>24</v>
      </c>
      <c r="D91" s="196"/>
      <c r="E91" s="578"/>
      <c r="F91" s="578"/>
      <c r="G91" s="578"/>
      <c r="H91" s="869" t="str">
        <f ca="1">OFFSET(Sprachen!A501,0,'Allg. Informationen'!$B$4-1,1,1)</f>
        <v>Wird angerechnet.</v>
      </c>
      <c r="I91" s="869"/>
      <c r="J91" s="869"/>
      <c r="K91" s="869"/>
      <c r="L91" s="869"/>
      <c r="M91" s="730"/>
      <c r="N91" s="730"/>
      <c r="O91" s="730"/>
      <c r="P91" s="730"/>
      <c r="Q91" s="730"/>
      <c r="R91" s="730"/>
      <c r="S91" s="730"/>
      <c r="T91" s="730"/>
      <c r="U91" s="730"/>
      <c r="V91" s="541"/>
      <c r="W91" s="297"/>
      <c r="X91" s="541" t="s">
        <v>185</v>
      </c>
      <c r="Y91" s="152"/>
      <c r="AA91" s="466">
        <f t="shared" ref="AA91:AA99" si="14">AA90+1</f>
        <v>67</v>
      </c>
    </row>
    <row r="92" spans="1:27" ht="26.4" x14ac:dyDescent="0.25">
      <c r="A92" s="139" t="str">
        <f t="shared" ca="1" si="13"/>
        <v>KW15 / 68</v>
      </c>
      <c r="B92" s="136" t="str">
        <f ca="1">OFFSET(Sprachen!A443,0,'Allg. Informationen'!$B$4-1,1,1)</f>
        <v>Gewinnsteuer auf Stufe Partnerwerk</v>
      </c>
      <c r="C92" s="100" t="s">
        <v>24</v>
      </c>
      <c r="D92" s="196"/>
      <c r="E92" s="370"/>
      <c r="F92" s="370"/>
      <c r="G92" s="370"/>
      <c r="H92" s="869" t="str">
        <f ca="1">OFFSET(Sprachen!A502,0,'Allg. Informationen'!$B$4-1,1,1)</f>
        <v>Wird nicht angerechnet. Der Vollständigkeit halber aufgeführt.</v>
      </c>
      <c r="I92" s="869"/>
      <c r="J92" s="869"/>
      <c r="K92" s="869"/>
      <c r="L92" s="869"/>
      <c r="M92" s="730"/>
      <c r="N92" s="730"/>
      <c r="O92" s="730"/>
      <c r="P92" s="730"/>
      <c r="Q92" s="730"/>
      <c r="R92" s="730"/>
      <c r="S92" s="730"/>
      <c r="T92" s="730"/>
      <c r="U92" s="730"/>
      <c r="V92" s="541"/>
      <c r="W92" s="297"/>
      <c r="X92" s="541" t="s">
        <v>185</v>
      </c>
      <c r="Y92" s="152"/>
      <c r="AA92" s="466">
        <f t="shared" si="14"/>
        <v>68</v>
      </c>
    </row>
    <row r="93" spans="1:27" ht="49.5" customHeight="1" x14ac:dyDescent="0.25">
      <c r="A93" s="139" t="str">
        <f t="shared" ca="1" si="13"/>
        <v>KW15 / 69</v>
      </c>
      <c r="B93" s="136" t="str">
        <f ca="1">OFFSET(Sprachen!A444,0,'Allg. Informationen'!$B$4-1,1,1)</f>
        <v>anrechenbare Gewinnsteuer gemäss Art. 90 EnFV</v>
      </c>
      <c r="C93" s="100" t="s">
        <v>24</v>
      </c>
      <c r="D93" s="196"/>
      <c r="E93" s="578"/>
      <c r="F93" s="578"/>
      <c r="G93" s="578"/>
      <c r="H93" s="857" t="str">
        <f ca="1">OFFSET(Sprachen!A503,0,'Allg. Informationen'!$B$4-1,1,1)</f>
        <v>Falls Gewinnsteuer angerechnet werden soll, Begründung in Anhang darlegen, wieso trotz Differenz von Gestehungskosten und Marktpreisen ein effektiver Gewinn vorliegt.</v>
      </c>
      <c r="I93" s="857"/>
      <c r="J93" s="857"/>
      <c r="K93" s="857"/>
      <c r="L93" s="857"/>
      <c r="M93" s="730"/>
      <c r="N93" s="730"/>
      <c r="O93" s="730"/>
      <c r="P93" s="730"/>
      <c r="Q93" s="730"/>
      <c r="R93" s="730"/>
      <c r="S93" s="730"/>
      <c r="T93" s="730"/>
      <c r="U93" s="730"/>
      <c r="V93" s="541"/>
      <c r="W93" s="297"/>
      <c r="X93" s="541" t="s">
        <v>185</v>
      </c>
      <c r="Y93" s="152"/>
      <c r="AA93" s="466">
        <f t="shared" si="14"/>
        <v>69</v>
      </c>
    </row>
    <row r="94" spans="1:27" x14ac:dyDescent="0.25">
      <c r="A94" s="139" t="str">
        <f t="shared" ca="1" si="13"/>
        <v>KW15 / 70</v>
      </c>
      <c r="B94" s="136" t="str">
        <f ca="1">OFFSET(Sprachen!A445,0,'Allg. Informationen'!$B$4-1,1,1)</f>
        <v>Kapitalsteuern</v>
      </c>
      <c r="C94" s="100" t="s">
        <v>24</v>
      </c>
      <c r="D94" s="198"/>
      <c r="E94" s="370"/>
      <c r="F94" s="370"/>
      <c r="G94" s="370"/>
      <c r="H94" s="869"/>
      <c r="I94" s="869"/>
      <c r="J94" s="869"/>
      <c r="K94" s="869"/>
      <c r="L94" s="869"/>
      <c r="M94" s="730"/>
      <c r="N94" s="730"/>
      <c r="O94" s="730"/>
      <c r="P94" s="730"/>
      <c r="Q94" s="730"/>
      <c r="R94" s="730"/>
      <c r="S94" s="730"/>
      <c r="T94" s="730"/>
      <c r="U94" s="730"/>
      <c r="V94" s="541"/>
      <c r="W94" s="297"/>
      <c r="X94" s="541" t="s">
        <v>185</v>
      </c>
      <c r="Y94" s="152"/>
      <c r="AA94" s="466">
        <f t="shared" si="14"/>
        <v>70</v>
      </c>
    </row>
    <row r="95" spans="1:27" x14ac:dyDescent="0.25">
      <c r="A95" s="139" t="str">
        <f t="shared" ca="1" si="13"/>
        <v>KW15 / 71</v>
      </c>
      <c r="B95" s="136" t="str">
        <f ca="1">OFFSET(Sprachen!A446,0,'Allg. Informationen'!$B$4-1,1,1)</f>
        <v>weitere anrechenbare Steuern</v>
      </c>
      <c r="C95" s="100" t="s">
        <v>24</v>
      </c>
      <c r="D95" s="196"/>
      <c r="E95" s="578"/>
      <c r="F95" s="578"/>
      <c r="G95" s="578"/>
      <c r="H95" s="874" t="str">
        <f ca="1">OFFSET(Sprachen!A504,0,'Allg. Informationen'!$B$4-1,1,1)</f>
        <v>Liegenschaftssteuer. Sonstige Steuern.</v>
      </c>
      <c r="I95" s="874"/>
      <c r="J95" s="874"/>
      <c r="K95" s="874"/>
      <c r="L95" s="874"/>
      <c r="M95" s="730"/>
      <c r="N95" s="730"/>
      <c r="O95" s="730"/>
      <c r="P95" s="730"/>
      <c r="Q95" s="730"/>
      <c r="R95" s="730"/>
      <c r="S95" s="730"/>
      <c r="T95" s="730"/>
      <c r="U95" s="730"/>
      <c r="V95" s="541"/>
      <c r="W95" s="297"/>
      <c r="X95" s="541" t="s">
        <v>185</v>
      </c>
      <c r="Y95" s="152"/>
      <c r="AA95" s="466">
        <f t="shared" si="14"/>
        <v>71</v>
      </c>
    </row>
    <row r="96" spans="1:27" ht="26.4" x14ac:dyDescent="0.25">
      <c r="A96" s="139" t="str">
        <f t="shared" ca="1" si="13"/>
        <v>KW15 / 72</v>
      </c>
      <c r="B96" s="136" t="str">
        <f ca="1">OFFSET(Sprachen!A447,0,'Allg. Informationen'!$B$4-1,1,1)</f>
        <v>Wasserzinsen (inkl. Wasserwerksteuern und andere äquivalente Abgaben)</v>
      </c>
      <c r="C96" s="100" t="s">
        <v>24</v>
      </c>
      <c r="D96" s="196"/>
      <c r="E96" s="370"/>
      <c r="F96" s="370"/>
      <c r="G96" s="370"/>
      <c r="H96" s="869"/>
      <c r="I96" s="869"/>
      <c r="J96" s="869"/>
      <c r="K96" s="869"/>
      <c r="L96" s="869"/>
      <c r="M96" s="730"/>
      <c r="N96" s="730"/>
      <c r="O96" s="730"/>
      <c r="P96" s="730"/>
      <c r="Q96" s="730"/>
      <c r="R96" s="730"/>
      <c r="S96" s="730"/>
      <c r="T96" s="730"/>
      <c r="U96" s="730"/>
      <c r="V96" s="541"/>
      <c r="W96" s="297"/>
      <c r="X96" s="541" t="s">
        <v>185</v>
      </c>
      <c r="Y96" s="152"/>
      <c r="AA96" s="466">
        <f t="shared" si="14"/>
        <v>72</v>
      </c>
    </row>
    <row r="97" spans="1:27" x14ac:dyDescent="0.25">
      <c r="A97" s="139" t="str">
        <f t="shared" ca="1" si="13"/>
        <v>KW15 / 73</v>
      </c>
      <c r="B97" s="136" t="str">
        <f ca="1">OFFSET(Sprachen!A448,0,'Allg. Informationen'!$B$4-1,1,1)</f>
        <v>Abgaben und Steuern Total</v>
      </c>
      <c r="C97" s="100" t="s">
        <v>24</v>
      </c>
      <c r="D97" s="641">
        <f>D90+D91+D93+D94+D95+D96</f>
        <v>0</v>
      </c>
      <c r="E97" s="373"/>
      <c r="F97" s="373"/>
      <c r="G97" s="373"/>
      <c r="H97" s="906"/>
      <c r="I97" s="906"/>
      <c r="J97" s="906"/>
      <c r="K97" s="906"/>
      <c r="L97" s="906"/>
      <c r="M97" s="730"/>
      <c r="N97" s="730"/>
      <c r="O97" s="730"/>
      <c r="P97" s="730"/>
      <c r="Q97" s="730"/>
      <c r="R97" s="730"/>
      <c r="S97" s="730"/>
      <c r="T97" s="730"/>
      <c r="U97" s="730"/>
      <c r="V97" s="579"/>
      <c r="W97" s="580"/>
      <c r="X97" s="579"/>
      <c r="Y97" s="579"/>
      <c r="AA97" s="466">
        <f t="shared" si="14"/>
        <v>73</v>
      </c>
    </row>
    <row r="98" spans="1:27" x14ac:dyDescent="0.25">
      <c r="A98" s="139" t="str">
        <f t="shared" ca="1" si="13"/>
        <v>KW15 / 74</v>
      </c>
      <c r="B98" s="136" t="str">
        <f ca="1">OFFSET(Sprachen!A449,0,'Allg. Informationen'!$B$4-1,1,1)</f>
        <v>Jahresgewinn</v>
      </c>
      <c r="C98" s="100" t="s">
        <v>24</v>
      </c>
      <c r="D98" s="196"/>
      <c r="E98" s="581"/>
      <c r="F98" s="581"/>
      <c r="G98" s="581"/>
      <c r="H98" s="874" t="str">
        <f ca="1">OFFSET(Sprachen!A505,0,'Allg. Informationen'!$B$4-1,1,1)</f>
        <v>Wird nicht angerechnet. Der Vollständigkeit halber aufgeführt.</v>
      </c>
      <c r="I98" s="874"/>
      <c r="J98" s="874"/>
      <c r="K98" s="874"/>
      <c r="L98" s="874"/>
      <c r="M98" s="730"/>
      <c r="N98" s="730"/>
      <c r="O98" s="730"/>
      <c r="P98" s="730"/>
      <c r="Q98" s="730"/>
      <c r="R98" s="730"/>
      <c r="S98" s="730"/>
      <c r="T98" s="730"/>
      <c r="U98" s="730"/>
      <c r="V98" s="541"/>
      <c r="W98" s="297"/>
      <c r="X98" s="541" t="s">
        <v>185</v>
      </c>
      <c r="Y98" s="152"/>
      <c r="AA98" s="466">
        <f t="shared" si="14"/>
        <v>74</v>
      </c>
    </row>
    <row r="99" spans="1:27" x14ac:dyDescent="0.25">
      <c r="A99" s="139" t="str">
        <f t="shared" ca="1" si="13"/>
        <v>KW15 / 75</v>
      </c>
      <c r="B99" s="136" t="str">
        <f ca="1">OFFSET(Sprachen!A450,0,'Allg. Informationen'!$B$4-1,1,1)</f>
        <v>Anrechenbare Gestehungskosten total</v>
      </c>
      <c r="C99" s="100" t="s">
        <v>24</v>
      </c>
      <c r="D99" s="639">
        <f ca="1">D74+D87+D97</f>
        <v>0</v>
      </c>
      <c r="E99" s="374"/>
      <c r="F99" s="374"/>
      <c r="G99" s="374"/>
      <c r="H99" s="869"/>
      <c r="I99" s="869"/>
      <c r="J99" s="869"/>
      <c r="K99" s="869"/>
      <c r="L99" s="869"/>
      <c r="M99" s="730"/>
      <c r="N99" s="730"/>
      <c r="O99" s="730"/>
      <c r="P99" s="730"/>
      <c r="Q99" s="730"/>
      <c r="R99" s="730"/>
      <c r="S99" s="730"/>
      <c r="T99" s="730"/>
      <c r="U99" s="730"/>
      <c r="V99" s="579"/>
      <c r="W99" s="580"/>
      <c r="X99" s="579"/>
      <c r="Y99" s="579"/>
      <c r="AA99" s="466">
        <f t="shared" si="14"/>
        <v>75</v>
      </c>
    </row>
    <row r="100" spans="1:27" x14ac:dyDescent="0.25">
      <c r="A100" s="139" t="str">
        <f t="shared" ca="1" si="13"/>
        <v>KW15 / 76</v>
      </c>
      <c r="B100" s="136" t="str">
        <f ca="1">OFFSET(Sprachen!A451,0,'Allg. Informationen'!$B$4-1,1,1)</f>
        <v>Spezifische Gestehungskosten total</v>
      </c>
      <c r="C100" s="156" t="s">
        <v>39</v>
      </c>
      <c r="D100" s="640">
        <f ca="1">IFERROR(D99*100/(D36*1000000),0)</f>
        <v>0</v>
      </c>
      <c r="E100" s="375"/>
      <c r="F100" s="375"/>
      <c r="G100" s="375"/>
      <c r="H100" s="869"/>
      <c r="I100" s="869"/>
      <c r="J100" s="869"/>
      <c r="K100" s="869"/>
      <c r="L100" s="869"/>
      <c r="M100" s="730"/>
      <c r="N100" s="730"/>
      <c r="O100" s="730"/>
      <c r="P100" s="730"/>
      <c r="Q100" s="730"/>
      <c r="R100" s="730"/>
      <c r="S100" s="730"/>
      <c r="T100" s="730"/>
      <c r="U100" s="730"/>
      <c r="V100" s="541"/>
      <c r="W100" s="297"/>
      <c r="X100" s="541" t="s">
        <v>185</v>
      </c>
      <c r="Y100" s="551" t="s">
        <v>442</v>
      </c>
      <c r="AA100" s="466">
        <f>AA99+1</f>
        <v>76</v>
      </c>
    </row>
    <row r="101" spans="1:27" ht="15.75" hidden="1" customHeight="1" x14ac:dyDescent="0.25">
      <c r="A101" s="139" t="str">
        <f t="shared" ca="1" si="13"/>
        <v>KW15 / 76-G</v>
      </c>
      <c r="B101" s="136" t="str">
        <f ca="1">OFFSET(Sprachen!A452,0,'Allg. Informationen'!$B$4-1,1,1)</f>
        <v>Spezifische Gestehungskosten total</v>
      </c>
      <c r="C101" s="156" t="s">
        <v>39</v>
      </c>
      <c r="D101" s="435"/>
      <c r="E101" s="434"/>
      <c r="F101" s="434"/>
      <c r="G101" s="434"/>
      <c r="H101" s="869"/>
      <c r="I101" s="869"/>
      <c r="J101" s="869"/>
      <c r="K101" s="869"/>
      <c r="L101" s="869"/>
      <c r="M101" s="730"/>
      <c r="N101" s="730"/>
      <c r="O101" s="730"/>
      <c r="P101" s="730"/>
      <c r="Q101" s="730"/>
      <c r="R101" s="730"/>
      <c r="S101" s="730"/>
      <c r="T101" s="730"/>
      <c r="U101" s="730"/>
      <c r="V101" s="541"/>
      <c r="W101" s="582"/>
      <c r="X101" s="541"/>
      <c r="Y101" s="551"/>
      <c r="AA101" s="424" t="s">
        <v>545</v>
      </c>
    </row>
    <row r="102" spans="1:27" x14ac:dyDescent="0.25">
      <c r="A102" s="139" t="str">
        <f t="shared" ca="1" si="13"/>
        <v>KW15 / 77</v>
      </c>
      <c r="B102" s="136" t="str">
        <f ca="1">OFFSET(Sprachen!A453,0,'Allg. Informationen'!$B$4-1,1,1)</f>
        <v>Gestehungskosten Anteil Gesuchsteller</v>
      </c>
      <c r="C102" s="156" t="s">
        <v>24</v>
      </c>
      <c r="D102" s="174">
        <f ca="1">D99*D40</f>
        <v>0</v>
      </c>
      <c r="E102" s="376"/>
      <c r="F102" s="376"/>
      <c r="G102" s="376"/>
      <c r="H102" s="869"/>
      <c r="I102" s="869"/>
      <c r="J102" s="869"/>
      <c r="K102" s="869"/>
      <c r="L102" s="869"/>
      <c r="M102" s="730"/>
      <c r="N102" s="730"/>
      <c r="O102" s="730"/>
      <c r="P102" s="730"/>
      <c r="Q102" s="730"/>
      <c r="R102" s="730"/>
      <c r="S102" s="730"/>
      <c r="T102" s="730"/>
      <c r="U102" s="730"/>
      <c r="V102" s="548"/>
      <c r="W102" s="300"/>
      <c r="X102" s="548"/>
      <c r="Y102" s="548"/>
      <c r="AA102" s="466">
        <f>AA100+1</f>
        <v>77</v>
      </c>
    </row>
    <row r="103" spans="1:27" x14ac:dyDescent="0.25">
      <c r="A103" s="679"/>
      <c r="B103" s="583"/>
      <c r="C103" s="433"/>
      <c r="D103" s="466"/>
      <c r="E103" s="466"/>
      <c r="F103" s="466"/>
      <c r="G103" s="466"/>
      <c r="H103" s="466"/>
      <c r="I103" s="466"/>
    </row>
    <row r="104" spans="1:27" ht="15.6" x14ac:dyDescent="0.3">
      <c r="A104" s="181"/>
      <c r="B104" s="182"/>
      <c r="C104" s="182"/>
      <c r="D104" s="183"/>
      <c r="E104" s="175"/>
      <c r="F104" s="175"/>
      <c r="G104" s="175"/>
      <c r="H104" s="584"/>
      <c r="I104" s="584"/>
      <c r="J104" s="584"/>
      <c r="K104" s="584"/>
      <c r="L104" s="584"/>
      <c r="M104" s="584"/>
      <c r="N104" s="584"/>
      <c r="O104" s="584"/>
      <c r="P104" s="584"/>
      <c r="Q104" s="584"/>
      <c r="R104" s="584"/>
    </row>
    <row r="105" spans="1:27" ht="17.399999999999999" x14ac:dyDescent="0.25">
      <c r="A105" s="176" t="str">
        <f ca="1">OFFSET(Sprachen!A454,0,'Allg. Informationen'!$B$4-1,1,1)</f>
        <v>C. Angaben zu Erlösen</v>
      </c>
      <c r="B105" s="176"/>
      <c r="C105" s="100"/>
      <c r="D105" s="100"/>
      <c r="E105" s="356"/>
      <c r="F105" s="356"/>
      <c r="G105" s="356"/>
      <c r="H105" s="177"/>
      <c r="I105" s="177"/>
      <c r="J105" s="585"/>
      <c r="K105" s="584"/>
      <c r="L105" s="584"/>
      <c r="M105" s="586"/>
      <c r="N105" s="584"/>
      <c r="O105" s="584"/>
      <c r="P105" s="584"/>
      <c r="Q105" s="584"/>
      <c r="R105" s="584"/>
    </row>
    <row r="106" spans="1:27" x14ac:dyDescent="0.25">
      <c r="A106" s="139" t="str">
        <f ca="1">CONCATENATE($A$2," / ",AA106)</f>
        <v>KW15 / 78</v>
      </c>
      <c r="B106" s="100" t="str">
        <f ca="1">OFFSET(Sprachen!A467,0,'Allg. Informationen'!$B$4-1,1,1)</f>
        <v>Referenzmarkterlös  [CHF]</v>
      </c>
      <c r="C106" s="100" t="s">
        <v>24</v>
      </c>
      <c r="D106" s="389">
        <f ca="1">D124</f>
        <v>0</v>
      </c>
      <c r="E106" s="381"/>
      <c r="F106" s="381"/>
      <c r="G106" s="381"/>
      <c r="H106" s="13"/>
      <c r="M106" s="587"/>
      <c r="AA106" s="466">
        <f>AA102+1</f>
        <v>78</v>
      </c>
    </row>
    <row r="107" spans="1:27" x14ac:dyDescent="0.25">
      <c r="A107" s="139" t="str">
        <f ca="1">CONCATENATE($A$2," / ",AA107)</f>
        <v>KW15 / 79</v>
      </c>
      <c r="B107" s="100" t="str">
        <f ca="1">OFFSET(Sprachen!A456,0,'Allg. Informationen'!$B$4-1,1,1)</f>
        <v>Spezifischer Referenzmarkterlös</v>
      </c>
      <c r="C107" s="100" t="s">
        <v>39</v>
      </c>
      <c r="D107" s="390">
        <f ca="1">IFERROR(D124*100/(D36*10^6),0)</f>
        <v>0</v>
      </c>
      <c r="E107" s="382"/>
      <c r="F107" s="382"/>
      <c r="G107" s="382"/>
      <c r="AA107" s="466">
        <f>AA106+1</f>
        <v>79</v>
      </c>
    </row>
    <row r="108" spans="1:27" hidden="1" x14ac:dyDescent="0.25">
      <c r="A108" s="139" t="str">
        <f ca="1">CONCATENATE($A$2," / ",AA108)</f>
        <v>KW15 / 79-G</v>
      </c>
      <c r="B108" s="100" t="str">
        <f ca="1">OFFSET(Sprachen!A457,0,'Allg. Informationen'!$B$4-1,1,1)</f>
        <v>Spezifischer Referenzmarkterlös</v>
      </c>
      <c r="C108" s="100" t="s">
        <v>39</v>
      </c>
      <c r="D108" s="425"/>
      <c r="E108" s="382"/>
      <c r="F108" s="382"/>
      <c r="G108" s="382"/>
      <c r="AA108" s="424" t="s">
        <v>539</v>
      </c>
    </row>
    <row r="109" spans="1:27" x14ac:dyDescent="0.25">
      <c r="A109" s="139" t="str">
        <f ca="1">CONCATENATE($A$2," / ",AA109)</f>
        <v>KW15 / 80</v>
      </c>
      <c r="B109" s="100" t="str">
        <f ca="1">OFFSET(Sprachen!A458,0,'Allg. Informationen'!$B$4-1,1,1)</f>
        <v>Erlös Anteil Gesuchsteller</v>
      </c>
      <c r="C109" s="156" t="s">
        <v>24</v>
      </c>
      <c r="D109" s="389">
        <f ca="1">D106*D40</f>
        <v>0</v>
      </c>
      <c r="E109" s="382"/>
      <c r="F109" s="382"/>
      <c r="G109" s="382"/>
      <c r="AA109" s="466">
        <v>80</v>
      </c>
    </row>
    <row r="110" spans="1:27" ht="15.6" x14ac:dyDescent="0.3">
      <c r="A110" s="181"/>
      <c r="B110" s="182"/>
      <c r="C110" s="182"/>
      <c r="D110" s="183"/>
      <c r="E110" s="178"/>
      <c r="F110" s="178"/>
      <c r="G110" s="178"/>
      <c r="H110" s="179"/>
      <c r="I110" s="131"/>
      <c r="J110" s="131"/>
      <c r="K110" s="131"/>
      <c r="L110" s="131"/>
      <c r="M110" s="131"/>
      <c r="N110" s="131"/>
      <c r="O110" s="131"/>
      <c r="P110" s="131"/>
      <c r="Q110" s="131"/>
    </row>
    <row r="111" spans="1:27" ht="17.399999999999999" x14ac:dyDescent="0.25">
      <c r="A111" s="665" t="str">
        <f ca="1">OFFSET(Sprachen!A459,0,'Allg. Informationen'!$B$4-1,1,1)</f>
        <v>D. Angaben zu den ungedeckten Gestehungskosten</v>
      </c>
      <c r="C111" s="159"/>
      <c r="D111" s="666"/>
      <c r="E111" s="356"/>
      <c r="F111" s="356"/>
      <c r="G111" s="356"/>
    </row>
    <row r="112" spans="1:27" x14ac:dyDescent="0.25">
      <c r="A112" s="139" t="str">
        <f ca="1">CONCATENATE($A$2," / ",AA112)</f>
        <v>KW15 / 81</v>
      </c>
      <c r="B112" s="100" t="str">
        <f ca="1">OFFSET(Sprachen!A460,0,'Allg. Informationen'!$B$4-1,1,1)</f>
        <v>ungedeckte Gestehungskosten</v>
      </c>
      <c r="C112" s="100" t="s">
        <v>24</v>
      </c>
      <c r="D112" s="174">
        <f ca="1">D99-D106</f>
        <v>0</v>
      </c>
      <c r="E112" s="383"/>
      <c r="F112" s="383"/>
      <c r="G112" s="383"/>
      <c r="AA112" s="466">
        <f>AA109+1</f>
        <v>81</v>
      </c>
    </row>
    <row r="113" spans="1:27" x14ac:dyDescent="0.25">
      <c r="A113" s="139" t="str">
        <f ca="1">CONCATENATE($A$2," / ",AA113)</f>
        <v>KW15 / 82</v>
      </c>
      <c r="B113" s="100" t="str">
        <f ca="1">OFFSET(Sprachen!A461,0,'Allg. Informationen'!$B$4-1,1,1)</f>
        <v>Spezifische ungedeckte Gestehungskosten</v>
      </c>
      <c r="C113" s="100" t="s">
        <v>39</v>
      </c>
      <c r="D113" s="390">
        <f ca="1">D100-D107</f>
        <v>0</v>
      </c>
      <c r="E113" s="375"/>
      <c r="F113" s="375"/>
      <c r="G113" s="375"/>
      <c r="I113" s="180"/>
      <c r="AA113" s="466">
        <f>AA112+1</f>
        <v>82</v>
      </c>
    </row>
    <row r="114" spans="1:27" x14ac:dyDescent="0.25">
      <c r="A114" s="139" t="str">
        <f ca="1">CONCATENATE($A$2," / ",AA114)</f>
        <v>KW15 / 83</v>
      </c>
      <c r="B114" s="100" t="str">
        <f ca="1">OFFSET(Sprachen!A462,0,'Allg. Informationen'!$B$4-1,1,1)</f>
        <v>Spez. ungedeckte Gestehungskosten gekürzt</v>
      </c>
      <c r="C114" s="100" t="s">
        <v>39</v>
      </c>
      <c r="D114" s="390">
        <f ca="1">MIN(1,D113)</f>
        <v>0</v>
      </c>
      <c r="E114" s="375"/>
      <c r="F114" s="375"/>
      <c r="G114" s="375"/>
      <c r="I114" s="180"/>
      <c r="Q114" s="584"/>
      <c r="AA114" s="466">
        <f>AA113+1</f>
        <v>83</v>
      </c>
    </row>
    <row r="115" spans="1:27" ht="28.5" customHeight="1" x14ac:dyDescent="0.3">
      <c r="A115" s="139" t="str">
        <f ca="1">CONCATENATE($A$2," / ",AA115)</f>
        <v>KW15 / 84</v>
      </c>
      <c r="B115" s="136" t="str">
        <f ca="1">OFFSET(Sprachen!A463,0,'Allg. Informationen'!$B$4-1,1,1)</f>
        <v>ungedeckte Gestehungskosten Anteil Gesuchsteller</v>
      </c>
      <c r="C115" s="100" t="s">
        <v>24</v>
      </c>
      <c r="D115" s="173">
        <f ca="1">D102-D109</f>
        <v>0</v>
      </c>
      <c r="E115" s="374"/>
      <c r="F115" s="374"/>
      <c r="G115" s="374"/>
      <c r="H115" s="131"/>
      <c r="I115" s="131"/>
      <c r="J115" s="131"/>
      <c r="K115" s="131"/>
      <c r="L115" s="131"/>
      <c r="M115" s="131"/>
      <c r="N115" s="131"/>
      <c r="O115" s="131"/>
      <c r="P115" s="131"/>
      <c r="Q115" s="588"/>
      <c r="R115" s="131"/>
      <c r="S115" s="131"/>
      <c r="AA115" s="466">
        <f>AA114+1</f>
        <v>84</v>
      </c>
    </row>
    <row r="116" spans="1:27" ht="15.6" x14ac:dyDescent="0.3">
      <c r="A116" s="181"/>
      <c r="B116" s="182"/>
      <c r="C116" s="182"/>
      <c r="D116" s="182"/>
      <c r="E116" s="178"/>
      <c r="F116" s="178"/>
      <c r="G116" s="178"/>
      <c r="H116" s="182"/>
      <c r="I116" s="182"/>
      <c r="J116" s="182"/>
      <c r="K116" s="182"/>
      <c r="L116" s="182"/>
      <c r="M116" s="182"/>
      <c r="N116" s="182"/>
      <c r="O116" s="182"/>
      <c r="P116" s="182"/>
      <c r="Q116" s="183"/>
      <c r="R116" s="131"/>
      <c r="S116" s="131"/>
    </row>
    <row r="117" spans="1:27" ht="17.399999999999999" x14ac:dyDescent="0.3">
      <c r="A117" s="184" t="str">
        <f ca="1">OFFSET(Sprachen!A464,0,'Allg. Informationen'!$B$4-1,1,1)</f>
        <v>E. Referenzmarkterlös</v>
      </c>
      <c r="C117" s="589"/>
      <c r="D117" s="589"/>
      <c r="E117" s="590"/>
      <c r="F117" s="590"/>
      <c r="G117" s="590"/>
      <c r="H117" s="907" t="str">
        <f ca="1">H89</f>
        <v>Anmerkungen BFE</v>
      </c>
      <c r="I117" s="879"/>
      <c r="J117" s="879"/>
      <c r="K117" s="879"/>
      <c r="L117" s="879"/>
      <c r="M117" s="879" t="str">
        <f ca="1">M89</f>
        <v>Bemerkungen Gesuchsteller</v>
      </c>
      <c r="N117" s="879"/>
      <c r="O117" s="879"/>
      <c r="P117" s="879"/>
      <c r="Q117" s="879"/>
      <c r="R117" s="131"/>
      <c r="S117" s="163"/>
    </row>
    <row r="118" spans="1:27" ht="15.6" x14ac:dyDescent="0.3">
      <c r="A118" s="139" t="str">
        <f t="shared" ref="A118:A124" ca="1" si="15">CONCATENATE($A$2," / ",AA118)</f>
        <v>KW15 / 85</v>
      </c>
      <c r="B118" s="591" t="str">
        <f ca="1">OFFSET(Sprachen!A465,0,'Allg. Informationen'!$B$4-1,1,1)</f>
        <v xml:space="preserve">Strompreise bei EEX herungergeladen am: </v>
      </c>
      <c r="C118" s="185">
        <v>44615</v>
      </c>
      <c r="D118" s="378">
        <v>0.45833333333333331</v>
      </c>
      <c r="E118" s="384"/>
      <c r="F118" s="384"/>
      <c r="G118" s="384"/>
      <c r="H118" s="856"/>
      <c r="I118" s="869"/>
      <c r="J118" s="869"/>
      <c r="K118" s="869"/>
      <c r="L118" s="869"/>
      <c r="M118" s="871"/>
      <c r="N118" s="872"/>
      <c r="O118" s="872"/>
      <c r="P118" s="872"/>
      <c r="Q118" s="873"/>
      <c r="R118" s="131"/>
      <c r="S118" s="131"/>
      <c r="AA118" s="466">
        <f>AA115+1</f>
        <v>85</v>
      </c>
    </row>
    <row r="119" spans="1:27" ht="15.6" x14ac:dyDescent="0.3">
      <c r="A119" s="139" t="str">
        <f t="shared" ca="1" si="15"/>
        <v>KW15 / 86</v>
      </c>
      <c r="B119" s="186" t="str">
        <f ca="1">OFFSET(Sprachen!A466,0,'Allg. Informationen'!$B$4-1,1,1)</f>
        <v>Jahr</v>
      </c>
      <c r="C119" s="904">
        <f ca="1">IFERROR(IF($D$5="Nein/Non/No","-",INDIRECT(CONCATENATE(E_prod_Eingabe!A2,"!")&amp;CONCATENATE(MID("CDEFGHIJKLMNOPQRSTUVWXYZ",HLOOKUP($A$2,E_prod_Eingabe!$C$5:$AS$6,2,FALSE),1),"8"))),"")</f>
        <v>0</v>
      </c>
      <c r="D119" s="905"/>
      <c r="E119" s="385"/>
      <c r="F119" s="385"/>
      <c r="G119" s="385"/>
      <c r="H119" s="856"/>
      <c r="I119" s="869"/>
      <c r="J119" s="869"/>
      <c r="K119" s="869"/>
      <c r="L119" s="869"/>
      <c r="M119" s="871"/>
      <c r="N119" s="872"/>
      <c r="O119" s="872"/>
      <c r="P119" s="872"/>
      <c r="Q119" s="873"/>
      <c r="R119" s="131"/>
      <c r="S119" s="131"/>
      <c r="AA119" s="466">
        <f t="shared" ref="AA119:AA124" si="16">AA118+1</f>
        <v>86</v>
      </c>
    </row>
    <row r="120" spans="1:27" ht="15.6" x14ac:dyDescent="0.3">
      <c r="A120" s="139" t="str">
        <f t="shared" ca="1" si="15"/>
        <v>KW15 / 87</v>
      </c>
      <c r="B120" s="187" t="str">
        <f ca="1">OFFSET(Sprachen!A467,0,'Allg. Informationen'!$B$4-1,1,1)</f>
        <v>Referenzmarkterlös  [CHF]</v>
      </c>
      <c r="C120" s="638" t="s">
        <v>24</v>
      </c>
      <c r="D120" s="379" t="s">
        <v>82</v>
      </c>
      <c r="E120" s="377"/>
      <c r="F120" s="377"/>
      <c r="G120" s="377"/>
      <c r="H120" s="380" t="str">
        <f ca="1">OFFSET(Sprachen!A336,0,'Allg. Informationen'!$B$4-1,1,1)</f>
        <v>Zentrale 1</v>
      </c>
      <c r="I120" s="186" t="str">
        <f ca="1">OFFSET(Sprachen!A337,0,'Allg. Informationen'!$B$4-1,1,1)</f>
        <v>Zentrale 2</v>
      </c>
      <c r="J120" s="592" t="str">
        <f ca="1">OFFSET(Sprachen!A338,0,'Allg. Informationen'!$B$4-1,1,1)</f>
        <v>Zentrale 3</v>
      </c>
      <c r="K120" s="592" t="str">
        <f ca="1">OFFSET(Sprachen!A339,0,'Allg. Informationen'!$B$4-1,1,1)</f>
        <v>Zentrale 4</v>
      </c>
      <c r="L120" s="592" t="str">
        <f ca="1">OFFSET(Sprachen!A340,0,'Allg. Informationen'!$B$4-1,1,1)</f>
        <v>Zentrale 5</v>
      </c>
      <c r="M120" s="592" t="str">
        <f ca="1">OFFSET(Sprachen!A341,0,'Allg. Informationen'!$B$4-1,1,1)</f>
        <v>Zentrale 6</v>
      </c>
      <c r="N120" s="592" t="str">
        <f ca="1">OFFSET(Sprachen!A342,0,'Allg. Informationen'!$B$4-1,1,1)</f>
        <v>Zentrale 7</v>
      </c>
      <c r="O120" s="592" t="str">
        <f ca="1">OFFSET(Sprachen!A343,0,'Allg. Informationen'!$B$4-1,1,1)</f>
        <v>Zentrale 8</v>
      </c>
      <c r="P120" s="592" t="str">
        <f ca="1">OFFSET(Sprachen!A344,0,'Allg. Informationen'!$B$4-1,1,1)</f>
        <v>Zentrale 9</v>
      </c>
      <c r="Q120" s="592" t="str">
        <f ca="1">OFFSET(Sprachen!A345,0,'Allg. Informationen'!$B$4-1,1,1)</f>
        <v>Zentrale 10</v>
      </c>
      <c r="R120" s="131"/>
      <c r="S120" s="131"/>
      <c r="AA120" s="466">
        <f t="shared" si="16"/>
        <v>87</v>
      </c>
    </row>
    <row r="121" spans="1:27" ht="15.6" x14ac:dyDescent="0.3">
      <c r="A121" s="139" t="str">
        <f t="shared" ca="1" si="15"/>
        <v>KW15 / 88</v>
      </c>
      <c r="B121" s="188" t="str">
        <f ca="1">OFFSET(Sprachen!A468,0,'Allg. Informationen'!$B$4-1,1,1)</f>
        <v>alle Zentralen</v>
      </c>
      <c r="C121" s="189"/>
      <c r="D121" s="593">
        <f ca="1">+SUM(H121:Q121)</f>
        <v>0</v>
      </c>
      <c r="E121" s="594"/>
      <c r="F121" s="594"/>
      <c r="G121" s="594"/>
      <c r="H121" s="595">
        <f ca="1">IFERROR(IF($D$5="Nein/Non/No","-",VLOOKUP(H$120,E_prod_Eingabe!$A$33:$AA$42,HLOOKUP($A$2,E_prod_Eingabe!$C$5:$AS$6,2,FALSE)+2,FALSE)),"")</f>
        <v>0</v>
      </c>
      <c r="I121" s="595">
        <f ca="1">IFERROR(IF($D$5="Nein/Non/No","-",VLOOKUP(I$120,E_prod_Eingabe!$A$33:$AA$42,HLOOKUP($A$2,E_prod_Eingabe!$C$5:$AS$6,2,FALSE)+2,FALSE)),"")</f>
        <v>0</v>
      </c>
      <c r="J121" s="595">
        <f ca="1">IFERROR(IF($D$5="Nein/Non/No","-",VLOOKUP(J$120,E_prod_Eingabe!$A$33:$AA$42,HLOOKUP($A$2,E_prod_Eingabe!$C$5:$AS$6,2,FALSE)+2,FALSE)),"")</f>
        <v>0</v>
      </c>
      <c r="K121" s="595">
        <f ca="1">IFERROR(IF($D$5="Nein/Non/No","-",VLOOKUP(K$120,E_prod_Eingabe!$A$33:$AA$42,HLOOKUP($A$2,E_prod_Eingabe!$C$5:$AS$6,2,FALSE)+2,FALSE)),"")</f>
        <v>0</v>
      </c>
      <c r="L121" s="595">
        <f ca="1">IFERROR(IF($D$5="Nein/Non/No","-",VLOOKUP(L$120,E_prod_Eingabe!$A$33:$AA$42,HLOOKUP($A$2,E_prod_Eingabe!$C$5:$AS$6,2,FALSE)+2,FALSE)),"")</f>
        <v>0</v>
      </c>
      <c r="M121" s="595">
        <f ca="1">IFERROR(IF($D$5="Nein/Non/No","-",VLOOKUP(M$120,E_prod_Eingabe!$A$33:$AA$42,HLOOKUP($A$2,E_prod_Eingabe!$C$5:$AS$6,2,FALSE)+2,FALSE)),"")</f>
        <v>0</v>
      </c>
      <c r="N121" s="595">
        <f ca="1">IFERROR(IF($D$5="Nein/Non/No","-",VLOOKUP(N$120,E_prod_Eingabe!$A$33:$AA$42,HLOOKUP($A$2,E_prod_Eingabe!$C$5:$AS$6,2,FALSE)+2,FALSE)),"")</f>
        <v>0</v>
      </c>
      <c r="O121" s="595">
        <f ca="1">IFERROR(IF($D$5="Nein/Non/No","-",VLOOKUP(O$120,E_prod_Eingabe!$A$33:$AA$42,HLOOKUP($A$2,E_prod_Eingabe!$C$5:$AS$6,2,FALSE)+2,FALSE)),"")</f>
        <v>0</v>
      </c>
      <c r="P121" s="595">
        <f ca="1">IFERROR(IF($D$5="Nein/Non/No","-",VLOOKUP(P$120,E_prod_Eingabe!$A$33:$AA$42,HLOOKUP($A$2,E_prod_Eingabe!$C$5:$AS$6,2,FALSE)+2,FALSE)),"")</f>
        <v>0</v>
      </c>
      <c r="Q121" s="595">
        <f ca="1">IFERROR(IF($D$5="Nein/Non/No","-",VLOOKUP(Q$120,E_prod_Eingabe!$A$33:$AA$42,HLOOKUP($A$2,E_prod_Eingabe!$C$5:$AS$6,2,FALSE)+2,FALSE)),"")</f>
        <v>0</v>
      </c>
      <c r="R121" s="131"/>
      <c r="S121" s="190"/>
      <c r="AA121" s="466">
        <f t="shared" si="16"/>
        <v>88</v>
      </c>
    </row>
    <row r="122" spans="1:27" ht="39.6" x14ac:dyDescent="0.3">
      <c r="A122" s="139" t="str">
        <f t="shared" ca="1" si="15"/>
        <v>KW15 / 89</v>
      </c>
      <c r="B122" s="529" t="str">
        <f ca="1">OFFSET(Sprachen!A469,0,'Allg. Informationen'!$B$4-1,1,1)</f>
        <v>Abzüglich nicht hydraulisch verbundener oder gemeinsam optimierter Anlagen</v>
      </c>
      <c r="C122" s="191"/>
      <c r="D122" s="593">
        <f>+SUM(H122:Q122)</f>
        <v>0</v>
      </c>
      <c r="E122" s="594"/>
      <c r="F122" s="594"/>
      <c r="G122" s="594"/>
      <c r="H122" s="595">
        <f>+IF(OR(H50="Nein",H50="Non",H50="No"),-H121,0)</f>
        <v>0</v>
      </c>
      <c r="I122" s="595">
        <f t="shared" ref="I122:Q122" si="17">+IF(OR(I50="Nein",I50="Non",I50="No"),-I121,0)</f>
        <v>0</v>
      </c>
      <c r="J122" s="595">
        <f t="shared" si="17"/>
        <v>0</v>
      </c>
      <c r="K122" s="595">
        <f t="shared" si="17"/>
        <v>0</v>
      </c>
      <c r="L122" s="595">
        <f t="shared" si="17"/>
        <v>0</v>
      </c>
      <c r="M122" s="595">
        <f t="shared" si="17"/>
        <v>0</v>
      </c>
      <c r="N122" s="595">
        <f t="shared" si="17"/>
        <v>0</v>
      </c>
      <c r="O122" s="595">
        <f t="shared" si="17"/>
        <v>0</v>
      </c>
      <c r="P122" s="595">
        <f t="shared" si="17"/>
        <v>0</v>
      </c>
      <c r="Q122" s="595">
        <f t="shared" si="17"/>
        <v>0</v>
      </c>
      <c r="R122" s="131"/>
      <c r="S122" s="163"/>
      <c r="AA122" s="466">
        <f t="shared" si="16"/>
        <v>89</v>
      </c>
    </row>
    <row r="123" spans="1:27" ht="16.2" thickBot="1" x14ac:dyDescent="0.35">
      <c r="A123" s="139" t="str">
        <f t="shared" ca="1" si="15"/>
        <v>KW15 / 90</v>
      </c>
      <c r="B123" s="188" t="str">
        <f ca="1">OFFSET(Sprachen!A470,0,'Allg. Informationen'!$B$4-1,1,1)</f>
        <v>Abzüglich KEV-Anlagen</v>
      </c>
      <c r="C123" s="192"/>
      <c r="D123" s="596">
        <f>+SUM(H123:Q123)</f>
        <v>0</v>
      </c>
      <c r="E123" s="594"/>
      <c r="F123" s="594"/>
      <c r="G123" s="594"/>
      <c r="H123" s="595">
        <f>+IF(OR(H56="Ja",H56="Oui",H56="Si"),IF(OR(H50="Ja",H50="Oui",H50="Si"),-H121,0),0)</f>
        <v>0</v>
      </c>
      <c r="I123" s="595">
        <f t="shared" ref="I123:Q123" si="18">+IF(OR(I56="Ja",I56="Oui",I56="Si"),IF(OR(I50="Ja",I50="Oui",I50="Si"),-I121,0),0)</f>
        <v>0</v>
      </c>
      <c r="J123" s="595">
        <f t="shared" si="18"/>
        <v>0</v>
      </c>
      <c r="K123" s="595">
        <f t="shared" si="18"/>
        <v>0</v>
      </c>
      <c r="L123" s="595">
        <f t="shared" si="18"/>
        <v>0</v>
      </c>
      <c r="M123" s="595">
        <f t="shared" si="18"/>
        <v>0</v>
      </c>
      <c r="N123" s="595">
        <f t="shared" si="18"/>
        <v>0</v>
      </c>
      <c r="O123" s="595">
        <f t="shared" si="18"/>
        <v>0</v>
      </c>
      <c r="P123" s="595">
        <f t="shared" si="18"/>
        <v>0</v>
      </c>
      <c r="Q123" s="595">
        <f t="shared" si="18"/>
        <v>0</v>
      </c>
      <c r="R123" s="131"/>
      <c r="S123" s="163"/>
      <c r="AA123" s="466">
        <f t="shared" si="16"/>
        <v>90</v>
      </c>
    </row>
    <row r="124" spans="1:27" ht="26.25" customHeight="1" thickBot="1" x14ac:dyDescent="0.35">
      <c r="A124" s="139" t="str">
        <f t="shared" ca="1" si="15"/>
        <v>KW15 / 91</v>
      </c>
      <c r="B124" s="891" t="str">
        <f ca="1">+CONCATENATE(OFFSET(Sprachen!A471,0,'Allg. Informationen'!$B$4-1,1,1)," ",IF(D13=0,"",D13))</f>
        <v>gültig für KW Bitte auswählen, Prière de sélectionner, Prego selezionare</v>
      </c>
      <c r="C124" s="892"/>
      <c r="D124" s="597">
        <f ca="1">IFERROR(+MAX(SUM(D121:D123),0),"")</f>
        <v>0</v>
      </c>
      <c r="E124" s="598"/>
      <c r="F124" s="598"/>
      <c r="G124" s="599"/>
      <c r="H124" s="595">
        <f ca="1">+IF(H121&lt;0,H121,MAX(SUM(H121:H123),0))</f>
        <v>0</v>
      </c>
      <c r="I124" s="595">
        <f t="shared" ref="I124:Q124" ca="1" si="19">+IF(I121&lt;0,I121,MAX(SUM(I121:I123),0))</f>
        <v>0</v>
      </c>
      <c r="J124" s="595">
        <f t="shared" ca="1" si="19"/>
        <v>0</v>
      </c>
      <c r="K124" s="595">
        <f t="shared" ca="1" si="19"/>
        <v>0</v>
      </c>
      <c r="L124" s="595">
        <f t="shared" ca="1" si="19"/>
        <v>0</v>
      </c>
      <c r="M124" s="595">
        <f t="shared" ca="1" si="19"/>
        <v>0</v>
      </c>
      <c r="N124" s="595">
        <f t="shared" ca="1" si="19"/>
        <v>0</v>
      </c>
      <c r="O124" s="595">
        <f t="shared" ca="1" si="19"/>
        <v>0</v>
      </c>
      <c r="P124" s="595">
        <f t="shared" ca="1" si="19"/>
        <v>0</v>
      </c>
      <c r="Q124" s="595">
        <f t="shared" ca="1" si="19"/>
        <v>0</v>
      </c>
      <c r="R124" s="131"/>
      <c r="S124" s="131"/>
      <c r="AA124" s="466">
        <f t="shared" si="16"/>
        <v>91</v>
      </c>
    </row>
    <row r="125" spans="1:27" ht="15.6" x14ac:dyDescent="0.3">
      <c r="D125" s="600"/>
      <c r="E125" s="600"/>
      <c r="F125" s="600"/>
      <c r="G125" s="600"/>
      <c r="R125" s="131"/>
      <c r="S125" s="131"/>
    </row>
    <row r="126" spans="1:27" ht="15.6" x14ac:dyDescent="0.3">
      <c r="R126" s="131"/>
      <c r="S126" s="131"/>
    </row>
    <row r="127" spans="1:27" ht="15.6" x14ac:dyDescent="0.3">
      <c r="R127" s="131"/>
      <c r="S127" s="131"/>
    </row>
    <row r="128" spans="1:27" ht="15.6" x14ac:dyDescent="0.3">
      <c r="D128" s="652"/>
      <c r="R128" s="131"/>
      <c r="S128" s="131"/>
    </row>
    <row r="129" spans="18:19" ht="15.6" x14ac:dyDescent="0.3">
      <c r="R129" s="131"/>
      <c r="S129" s="131"/>
    </row>
    <row r="130" spans="18:19" ht="15.6" x14ac:dyDescent="0.3">
      <c r="R130" s="131"/>
      <c r="S130" s="131"/>
    </row>
    <row r="131" spans="18:19" ht="15.6" x14ac:dyDescent="0.3">
      <c r="R131" s="131"/>
      <c r="S131" s="131"/>
    </row>
  </sheetData>
  <sheetProtection algorithmName="SHA-512" hashValue="ITVxZ0seoBHqoD2ewc6XpnLtZN80+E5uMjsIDrpSxT29YsYPSTNIXPSFxs6l+i38OJPOJMyj4A6cI/YYigKsuQ==" saltValue="6G2CjAQm/jn16n8hX5XTjg==" spinCount="100000" sheet="1" objects="1" scenarios="1"/>
  <protectedRanges>
    <protectedRange sqref="C5 L15 B14:B15 D16:D24 D26 D31:D32 D34:D35 D38:D40 D42 D44:D45 H49:Q53 H56:Q59 D64:D65 D69:D73 D77:K79 D80:D83 D90:D96 D98" name="Bereichzahlenfelder"/>
    <protectedRange sqref="C5 H6:J7 L6:N7 P6:R7 T6:U7 M13:U45 T48:U59 M62:U73 M74 Q77:U87 M90:U102 M118:Q119" name="Bereichvoll_kommentarfelder"/>
    <protectedRange sqref="C5 H8 L8 B14:B15 D16:D17 D29 D37 D40 D42 D101 D108 L15 M13 M16:M17 M29 M37 M40:M42 M101" name="bereichleer"/>
  </protectedRanges>
  <mergeCells count="192">
    <mergeCell ref="C119:D119"/>
    <mergeCell ref="H119:L119"/>
    <mergeCell ref="M119:Q119"/>
    <mergeCell ref="B124:C124"/>
    <mergeCell ref="H102:L102"/>
    <mergeCell ref="M102:U102"/>
    <mergeCell ref="H117:L117"/>
    <mergeCell ref="M117:Q117"/>
    <mergeCell ref="H118:L118"/>
    <mergeCell ref="M118:Q118"/>
    <mergeCell ref="H99:L99"/>
    <mergeCell ref="M99:U99"/>
    <mergeCell ref="H100:L100"/>
    <mergeCell ref="M100:U100"/>
    <mergeCell ref="H101:L101"/>
    <mergeCell ref="M101:U101"/>
    <mergeCell ref="H96:L96"/>
    <mergeCell ref="M96:U96"/>
    <mergeCell ref="H97:L97"/>
    <mergeCell ref="M97:U97"/>
    <mergeCell ref="H98:L98"/>
    <mergeCell ref="M98:U98"/>
    <mergeCell ref="H93:L93"/>
    <mergeCell ref="M93:U93"/>
    <mergeCell ref="H94:L94"/>
    <mergeCell ref="M94:U94"/>
    <mergeCell ref="H95:L95"/>
    <mergeCell ref="M95:U95"/>
    <mergeCell ref="H90:L90"/>
    <mergeCell ref="M90:U90"/>
    <mergeCell ref="H91:L91"/>
    <mergeCell ref="M91:U91"/>
    <mergeCell ref="H92:L92"/>
    <mergeCell ref="M92:U92"/>
    <mergeCell ref="H86:P86"/>
    <mergeCell ref="Q86:U86"/>
    <mergeCell ref="H87:P87"/>
    <mergeCell ref="Q87:U87"/>
    <mergeCell ref="H89:L89"/>
    <mergeCell ref="M89:U89"/>
    <mergeCell ref="H83:P83"/>
    <mergeCell ref="Q83:U83"/>
    <mergeCell ref="H84:P84"/>
    <mergeCell ref="Q84:U84"/>
    <mergeCell ref="H85:P85"/>
    <mergeCell ref="Q85:U85"/>
    <mergeCell ref="L80:P80"/>
    <mergeCell ref="Q80:U80"/>
    <mergeCell ref="L81:P81"/>
    <mergeCell ref="Q81:U81"/>
    <mergeCell ref="L82:P82"/>
    <mergeCell ref="Q82:U82"/>
    <mergeCell ref="M73:U73"/>
    <mergeCell ref="H74:L74"/>
    <mergeCell ref="M74:U74"/>
    <mergeCell ref="L76:P76"/>
    <mergeCell ref="Q76:U76"/>
    <mergeCell ref="L77:P79"/>
    <mergeCell ref="Q77:U79"/>
    <mergeCell ref="H64:L73"/>
    <mergeCell ref="M64:U64"/>
    <mergeCell ref="M65:U65"/>
    <mergeCell ref="M66:U66"/>
    <mergeCell ref="M67:U67"/>
    <mergeCell ref="M68:U68"/>
    <mergeCell ref="M69:U69"/>
    <mergeCell ref="M70:U70"/>
    <mergeCell ref="M71:U71"/>
    <mergeCell ref="M72:U72"/>
    <mergeCell ref="H61:L61"/>
    <mergeCell ref="M61:U61"/>
    <mergeCell ref="H62:L62"/>
    <mergeCell ref="M62:U62"/>
    <mergeCell ref="H63:L63"/>
    <mergeCell ref="M63:U63"/>
    <mergeCell ref="R57:S57"/>
    <mergeCell ref="T57:U57"/>
    <mergeCell ref="R58:S58"/>
    <mergeCell ref="T58:U58"/>
    <mergeCell ref="R59:S59"/>
    <mergeCell ref="T59:U59"/>
    <mergeCell ref="R53:S53"/>
    <mergeCell ref="T53:U53"/>
    <mergeCell ref="R54:S55"/>
    <mergeCell ref="T54:U54"/>
    <mergeCell ref="T55:U55"/>
    <mergeCell ref="R56:S56"/>
    <mergeCell ref="T56:U56"/>
    <mergeCell ref="R50:S50"/>
    <mergeCell ref="T50:U50"/>
    <mergeCell ref="R51:S51"/>
    <mergeCell ref="T51:U51"/>
    <mergeCell ref="R52:S52"/>
    <mergeCell ref="T52:U52"/>
    <mergeCell ref="H45:L45"/>
    <mergeCell ref="M45:U45"/>
    <mergeCell ref="R47:S47"/>
    <mergeCell ref="R48:S48"/>
    <mergeCell ref="T48:U48"/>
    <mergeCell ref="R49:S49"/>
    <mergeCell ref="T49:U49"/>
    <mergeCell ref="H42:L42"/>
    <mergeCell ref="M42:U42"/>
    <mergeCell ref="H43:L43"/>
    <mergeCell ref="M43:U43"/>
    <mergeCell ref="H44:L44"/>
    <mergeCell ref="M44:U44"/>
    <mergeCell ref="H39:L39"/>
    <mergeCell ref="M39:U39"/>
    <mergeCell ref="H40:L40"/>
    <mergeCell ref="M40:U40"/>
    <mergeCell ref="H41:L41"/>
    <mergeCell ref="M41:U41"/>
    <mergeCell ref="H36:L36"/>
    <mergeCell ref="M36:U36"/>
    <mergeCell ref="H37:L37"/>
    <mergeCell ref="M37:U37"/>
    <mergeCell ref="H38:L38"/>
    <mergeCell ref="M38:U38"/>
    <mergeCell ref="H33:L33"/>
    <mergeCell ref="M33:U33"/>
    <mergeCell ref="H34:L34"/>
    <mergeCell ref="M34:U34"/>
    <mergeCell ref="H35:L35"/>
    <mergeCell ref="M35:U35"/>
    <mergeCell ref="H30:L30"/>
    <mergeCell ref="M30:U30"/>
    <mergeCell ref="H31:L31"/>
    <mergeCell ref="M31:U31"/>
    <mergeCell ref="H32:L32"/>
    <mergeCell ref="M32:U32"/>
    <mergeCell ref="H27:L27"/>
    <mergeCell ref="M27:U27"/>
    <mergeCell ref="H28:L28"/>
    <mergeCell ref="M28:U28"/>
    <mergeCell ref="H29:L29"/>
    <mergeCell ref="M29:U29"/>
    <mergeCell ref="H24:L24"/>
    <mergeCell ref="M24:U24"/>
    <mergeCell ref="H25:L25"/>
    <mergeCell ref="M25:U25"/>
    <mergeCell ref="H26:L26"/>
    <mergeCell ref="M26:U26"/>
    <mergeCell ref="H20:L20"/>
    <mergeCell ref="M20:U20"/>
    <mergeCell ref="H21:L22"/>
    <mergeCell ref="M21:U21"/>
    <mergeCell ref="M22:U22"/>
    <mergeCell ref="H23:L23"/>
    <mergeCell ref="M23:U23"/>
    <mergeCell ref="B17:C17"/>
    <mergeCell ref="H17:L17"/>
    <mergeCell ref="M17:U17"/>
    <mergeCell ref="H18:L18"/>
    <mergeCell ref="M18:U18"/>
    <mergeCell ref="H19:L19"/>
    <mergeCell ref="M19:U19"/>
    <mergeCell ref="V13:V15"/>
    <mergeCell ref="W13:W15"/>
    <mergeCell ref="X13:X15"/>
    <mergeCell ref="Y13:Y15"/>
    <mergeCell ref="H15:K15"/>
    <mergeCell ref="B16:C16"/>
    <mergeCell ref="H16:L16"/>
    <mergeCell ref="M16:U16"/>
    <mergeCell ref="B12:D12"/>
    <mergeCell ref="E12:G12"/>
    <mergeCell ref="H12:L12"/>
    <mergeCell ref="M12:U12"/>
    <mergeCell ref="A13:A15"/>
    <mergeCell ref="C13:C15"/>
    <mergeCell ref="D13:D15"/>
    <mergeCell ref="H13:L14"/>
    <mergeCell ref="M13:U15"/>
    <mergeCell ref="B7:C7"/>
    <mergeCell ref="H7:J7"/>
    <mergeCell ref="L7:N7"/>
    <mergeCell ref="P7:R7"/>
    <mergeCell ref="T7:U7"/>
    <mergeCell ref="B8:C8"/>
    <mergeCell ref="H8:J8"/>
    <mergeCell ref="L8:N8"/>
    <mergeCell ref="H5:U5"/>
    <mergeCell ref="B6:C6"/>
    <mergeCell ref="D6:D7"/>
    <mergeCell ref="H6:J6"/>
    <mergeCell ref="K6:K7"/>
    <mergeCell ref="L6:N6"/>
    <mergeCell ref="O6:O7"/>
    <mergeCell ref="P6:R6"/>
    <mergeCell ref="S6:S7"/>
    <mergeCell ref="T6:U6"/>
  </mergeCells>
  <conditionalFormatting sqref="X13 X16:X25 X27:X30 X33 X36:X37 X46 X54:X55 X60 X75 X84:X86 X88 X97 X99 X101:X102">
    <cfRule type="containsText" dxfId="1583" priority="141" operator="containsText" text="nicht i.O.">
      <formula>NOT(ISERROR(SEARCH("nicht i.O.",X13)))</formula>
    </cfRule>
    <cfRule type="containsText" dxfId="1582" priority="142" operator="containsText" text="in Abklärung">
      <formula>NOT(ISERROR(SEARCH("in Abklärung",X13)))</formula>
    </cfRule>
    <cfRule type="containsText" dxfId="1581" priority="143" operator="containsText" text="i.O.">
      <formula>NOT(ISERROR(SEARCH("i.O.",X13)))</formula>
    </cfRule>
    <cfRule type="containsText" dxfId="1580" priority="144" operator="containsText" text="korrigiert">
      <formula>NOT(ISERROR(SEARCH("korrigiert",X13)))</formula>
    </cfRule>
  </conditionalFormatting>
  <conditionalFormatting sqref="V16:V25 V27:V30 V33 V36:V37 V46 V54:V55 V60 V75 V84:V86 V88 V97 V99 V101:V102">
    <cfRule type="containsText" dxfId="1579" priority="137" operator="containsText" text="nicht i.O.">
      <formula>NOT(ISERROR(SEARCH("nicht i.O.",V16)))</formula>
    </cfRule>
    <cfRule type="containsText" dxfId="1578" priority="138" operator="containsText" text="in Abklärung">
      <formula>NOT(ISERROR(SEARCH("in Abklärung",V16)))</formula>
    </cfRule>
    <cfRule type="containsText" dxfId="1577" priority="139" operator="containsText" text="i.O.">
      <formula>NOT(ISERROR(SEARCH("i.O.",V16)))</formula>
    </cfRule>
    <cfRule type="containsText" dxfId="1576" priority="140" operator="containsText" text="korrigiert">
      <formula>NOT(ISERROR(SEARCH("korrigiert",V16)))</formula>
    </cfRule>
  </conditionalFormatting>
  <conditionalFormatting sqref="X26">
    <cfRule type="containsText" dxfId="1575" priority="133" operator="containsText" text="nicht i.O.">
      <formula>NOT(ISERROR(SEARCH("nicht i.O.",X26)))</formula>
    </cfRule>
    <cfRule type="containsText" dxfId="1574" priority="134" operator="containsText" text="in Abklärung">
      <formula>NOT(ISERROR(SEARCH("in Abklärung",X26)))</formula>
    </cfRule>
    <cfRule type="containsText" dxfId="1573" priority="135" operator="containsText" text="i.O.">
      <formula>NOT(ISERROR(SEARCH("i.O.",X26)))</formula>
    </cfRule>
    <cfRule type="containsText" dxfId="1572" priority="136" operator="containsText" text="korrigiert">
      <formula>NOT(ISERROR(SEARCH("korrigiert",X26)))</formula>
    </cfRule>
  </conditionalFormatting>
  <conditionalFormatting sqref="V26">
    <cfRule type="containsText" dxfId="1571" priority="129" operator="containsText" text="nicht i.O.">
      <formula>NOT(ISERROR(SEARCH("nicht i.O.",V26)))</formula>
    </cfRule>
    <cfRule type="containsText" dxfId="1570" priority="130" operator="containsText" text="in Abklärung">
      <formula>NOT(ISERROR(SEARCH("in Abklärung",V26)))</formula>
    </cfRule>
    <cfRule type="containsText" dxfId="1569" priority="131" operator="containsText" text="i.O.">
      <formula>NOT(ISERROR(SEARCH("i.O.",V26)))</formula>
    </cfRule>
    <cfRule type="containsText" dxfId="1568" priority="132" operator="containsText" text="korrigiert">
      <formula>NOT(ISERROR(SEARCH("korrigiert",V26)))</formula>
    </cfRule>
  </conditionalFormatting>
  <conditionalFormatting sqref="X31">
    <cfRule type="containsText" dxfId="1567" priority="125" operator="containsText" text="nicht i.O.">
      <formula>NOT(ISERROR(SEARCH("nicht i.O.",X31)))</formula>
    </cfRule>
    <cfRule type="containsText" dxfId="1566" priority="126" operator="containsText" text="in Abklärung">
      <formula>NOT(ISERROR(SEARCH("in Abklärung",X31)))</formula>
    </cfRule>
    <cfRule type="containsText" dxfId="1565" priority="127" operator="containsText" text="i.O.">
      <formula>NOT(ISERROR(SEARCH("i.O.",X31)))</formula>
    </cfRule>
    <cfRule type="containsText" dxfId="1564" priority="128" operator="containsText" text="korrigiert">
      <formula>NOT(ISERROR(SEARCH("korrigiert",X31)))</formula>
    </cfRule>
  </conditionalFormatting>
  <conditionalFormatting sqref="V31">
    <cfRule type="containsText" dxfId="1563" priority="121" operator="containsText" text="nicht i.O.">
      <formula>NOT(ISERROR(SEARCH("nicht i.O.",V31)))</formula>
    </cfRule>
    <cfRule type="containsText" dxfId="1562" priority="122" operator="containsText" text="in Abklärung">
      <formula>NOT(ISERROR(SEARCH("in Abklärung",V31)))</formula>
    </cfRule>
    <cfRule type="containsText" dxfId="1561" priority="123" operator="containsText" text="i.O.">
      <formula>NOT(ISERROR(SEARCH("i.O.",V31)))</formula>
    </cfRule>
    <cfRule type="containsText" dxfId="1560" priority="124" operator="containsText" text="korrigiert">
      <formula>NOT(ISERROR(SEARCH("korrigiert",V31)))</formula>
    </cfRule>
  </conditionalFormatting>
  <conditionalFormatting sqref="X32">
    <cfRule type="containsText" dxfId="1559" priority="117" operator="containsText" text="nicht i.O.">
      <formula>NOT(ISERROR(SEARCH("nicht i.O.",X32)))</formula>
    </cfRule>
    <cfRule type="containsText" dxfId="1558" priority="118" operator="containsText" text="in Abklärung">
      <formula>NOT(ISERROR(SEARCH("in Abklärung",X32)))</formula>
    </cfRule>
    <cfRule type="containsText" dxfId="1557" priority="119" operator="containsText" text="i.O.">
      <formula>NOT(ISERROR(SEARCH("i.O.",X32)))</formula>
    </cfRule>
    <cfRule type="containsText" dxfId="1556" priority="120" operator="containsText" text="korrigiert">
      <formula>NOT(ISERROR(SEARCH("korrigiert",X32)))</formula>
    </cfRule>
  </conditionalFormatting>
  <conditionalFormatting sqref="V32">
    <cfRule type="containsText" dxfId="1555" priority="113" operator="containsText" text="nicht i.O.">
      <formula>NOT(ISERROR(SEARCH("nicht i.O.",V32)))</formula>
    </cfRule>
    <cfRule type="containsText" dxfId="1554" priority="114" operator="containsText" text="in Abklärung">
      <formula>NOT(ISERROR(SEARCH("in Abklärung",V32)))</formula>
    </cfRule>
    <cfRule type="containsText" dxfId="1553" priority="115" operator="containsText" text="i.O.">
      <formula>NOT(ISERROR(SEARCH("i.O.",V32)))</formula>
    </cfRule>
    <cfRule type="containsText" dxfId="1552" priority="116" operator="containsText" text="korrigiert">
      <formula>NOT(ISERROR(SEARCH("korrigiert",V32)))</formula>
    </cfRule>
  </conditionalFormatting>
  <conditionalFormatting sqref="X34">
    <cfRule type="containsText" dxfId="1551" priority="109" operator="containsText" text="nicht i.O.">
      <formula>NOT(ISERROR(SEARCH("nicht i.O.",X34)))</formula>
    </cfRule>
    <cfRule type="containsText" dxfId="1550" priority="110" operator="containsText" text="in Abklärung">
      <formula>NOT(ISERROR(SEARCH("in Abklärung",X34)))</formula>
    </cfRule>
    <cfRule type="containsText" dxfId="1549" priority="111" operator="containsText" text="i.O.">
      <formula>NOT(ISERROR(SEARCH("i.O.",X34)))</formula>
    </cfRule>
    <cfRule type="containsText" dxfId="1548" priority="112" operator="containsText" text="korrigiert">
      <formula>NOT(ISERROR(SEARCH("korrigiert",X34)))</formula>
    </cfRule>
  </conditionalFormatting>
  <conditionalFormatting sqref="V34">
    <cfRule type="containsText" dxfId="1547" priority="105" operator="containsText" text="nicht i.O.">
      <formula>NOT(ISERROR(SEARCH("nicht i.O.",V34)))</formula>
    </cfRule>
    <cfRule type="containsText" dxfId="1546" priority="106" operator="containsText" text="in Abklärung">
      <formula>NOT(ISERROR(SEARCH("in Abklärung",V34)))</formula>
    </cfRule>
    <cfRule type="containsText" dxfId="1545" priority="107" operator="containsText" text="i.O.">
      <formula>NOT(ISERROR(SEARCH("i.O.",V34)))</formula>
    </cfRule>
    <cfRule type="containsText" dxfId="1544" priority="108" operator="containsText" text="korrigiert">
      <formula>NOT(ISERROR(SEARCH("korrigiert",V34)))</formula>
    </cfRule>
  </conditionalFormatting>
  <conditionalFormatting sqref="X35">
    <cfRule type="containsText" dxfId="1543" priority="101" operator="containsText" text="nicht i.O.">
      <formula>NOT(ISERROR(SEARCH("nicht i.O.",X35)))</formula>
    </cfRule>
    <cfRule type="containsText" dxfId="1542" priority="102" operator="containsText" text="in Abklärung">
      <formula>NOT(ISERROR(SEARCH("in Abklärung",X35)))</formula>
    </cfRule>
    <cfRule type="containsText" dxfId="1541" priority="103" operator="containsText" text="i.O.">
      <formula>NOT(ISERROR(SEARCH("i.O.",X35)))</formula>
    </cfRule>
    <cfRule type="containsText" dxfId="1540" priority="104" operator="containsText" text="korrigiert">
      <formula>NOT(ISERROR(SEARCH("korrigiert",X35)))</formula>
    </cfRule>
  </conditionalFormatting>
  <conditionalFormatting sqref="V35">
    <cfRule type="containsText" dxfId="1539" priority="97" operator="containsText" text="nicht i.O.">
      <formula>NOT(ISERROR(SEARCH("nicht i.O.",V35)))</formula>
    </cfRule>
    <cfRule type="containsText" dxfId="1538" priority="98" operator="containsText" text="in Abklärung">
      <formula>NOT(ISERROR(SEARCH("in Abklärung",V35)))</formula>
    </cfRule>
    <cfRule type="containsText" dxfId="1537" priority="99" operator="containsText" text="i.O.">
      <formula>NOT(ISERROR(SEARCH("i.O.",V35)))</formula>
    </cfRule>
    <cfRule type="containsText" dxfId="1536" priority="100" operator="containsText" text="korrigiert">
      <formula>NOT(ISERROR(SEARCH("korrigiert",V35)))</formula>
    </cfRule>
  </conditionalFormatting>
  <conditionalFormatting sqref="X38">
    <cfRule type="containsText" dxfId="1535" priority="93" operator="containsText" text="nicht i.O.">
      <formula>NOT(ISERROR(SEARCH("nicht i.O.",X38)))</formula>
    </cfRule>
    <cfRule type="containsText" dxfId="1534" priority="94" operator="containsText" text="in Abklärung">
      <formula>NOT(ISERROR(SEARCH("in Abklärung",X38)))</formula>
    </cfRule>
    <cfRule type="containsText" dxfId="1533" priority="95" operator="containsText" text="i.O.">
      <formula>NOT(ISERROR(SEARCH("i.O.",X38)))</formula>
    </cfRule>
    <cfRule type="containsText" dxfId="1532" priority="96" operator="containsText" text="korrigiert">
      <formula>NOT(ISERROR(SEARCH("korrigiert",X38)))</formula>
    </cfRule>
  </conditionalFormatting>
  <conditionalFormatting sqref="V38">
    <cfRule type="containsText" dxfId="1531" priority="89" operator="containsText" text="nicht i.O.">
      <formula>NOT(ISERROR(SEARCH("nicht i.O.",V38)))</formula>
    </cfRule>
    <cfRule type="containsText" dxfId="1530" priority="90" operator="containsText" text="in Abklärung">
      <formula>NOT(ISERROR(SEARCH("in Abklärung",V38)))</formula>
    </cfRule>
    <cfRule type="containsText" dxfId="1529" priority="91" operator="containsText" text="i.O.">
      <formula>NOT(ISERROR(SEARCH("i.O.",V38)))</formula>
    </cfRule>
    <cfRule type="containsText" dxfId="1528" priority="92" operator="containsText" text="korrigiert">
      <formula>NOT(ISERROR(SEARCH("korrigiert",V38)))</formula>
    </cfRule>
  </conditionalFormatting>
  <conditionalFormatting sqref="X39">
    <cfRule type="containsText" dxfId="1527" priority="85" operator="containsText" text="nicht i.O.">
      <formula>NOT(ISERROR(SEARCH("nicht i.O.",X39)))</formula>
    </cfRule>
    <cfRule type="containsText" dxfId="1526" priority="86" operator="containsText" text="in Abklärung">
      <formula>NOT(ISERROR(SEARCH("in Abklärung",X39)))</formula>
    </cfRule>
    <cfRule type="containsText" dxfId="1525" priority="87" operator="containsText" text="i.O.">
      <formula>NOT(ISERROR(SEARCH("i.O.",X39)))</formula>
    </cfRule>
    <cfRule type="containsText" dxfId="1524" priority="88" operator="containsText" text="korrigiert">
      <formula>NOT(ISERROR(SEARCH("korrigiert",X39)))</formula>
    </cfRule>
  </conditionalFormatting>
  <conditionalFormatting sqref="V39">
    <cfRule type="containsText" dxfId="1523" priority="81" operator="containsText" text="nicht i.O.">
      <formula>NOT(ISERROR(SEARCH("nicht i.O.",V39)))</formula>
    </cfRule>
    <cfRule type="containsText" dxfId="1522" priority="82" operator="containsText" text="in Abklärung">
      <formula>NOT(ISERROR(SEARCH("in Abklärung",V39)))</formula>
    </cfRule>
    <cfRule type="containsText" dxfId="1521" priority="83" operator="containsText" text="i.O.">
      <formula>NOT(ISERROR(SEARCH("i.O.",V39)))</formula>
    </cfRule>
    <cfRule type="containsText" dxfId="1520" priority="84" operator="containsText" text="korrigiert">
      <formula>NOT(ISERROR(SEARCH("korrigiert",V39)))</formula>
    </cfRule>
  </conditionalFormatting>
  <conditionalFormatting sqref="X40:X45">
    <cfRule type="containsText" dxfId="1519" priority="77" operator="containsText" text="nicht i.O.">
      <formula>NOT(ISERROR(SEARCH("nicht i.O.",X40)))</formula>
    </cfRule>
    <cfRule type="containsText" dxfId="1518" priority="78" operator="containsText" text="in Abklärung">
      <formula>NOT(ISERROR(SEARCH("in Abklärung",X40)))</formula>
    </cfRule>
    <cfRule type="containsText" dxfId="1517" priority="79" operator="containsText" text="i.O.">
      <formula>NOT(ISERROR(SEARCH("i.O.",X40)))</formula>
    </cfRule>
    <cfRule type="containsText" dxfId="1516" priority="80" operator="containsText" text="korrigiert">
      <formula>NOT(ISERROR(SEARCH("korrigiert",X40)))</formula>
    </cfRule>
  </conditionalFormatting>
  <conditionalFormatting sqref="V40:V45">
    <cfRule type="containsText" dxfId="1515" priority="73" operator="containsText" text="nicht i.O.">
      <formula>NOT(ISERROR(SEARCH("nicht i.O.",V40)))</formula>
    </cfRule>
    <cfRule type="containsText" dxfId="1514" priority="74" operator="containsText" text="in Abklärung">
      <formula>NOT(ISERROR(SEARCH("in Abklärung",V40)))</formula>
    </cfRule>
    <cfRule type="containsText" dxfId="1513" priority="75" operator="containsText" text="i.O.">
      <formula>NOT(ISERROR(SEARCH("i.O.",V40)))</formula>
    </cfRule>
    <cfRule type="containsText" dxfId="1512" priority="76" operator="containsText" text="korrigiert">
      <formula>NOT(ISERROR(SEARCH("korrigiert",V40)))</formula>
    </cfRule>
  </conditionalFormatting>
  <conditionalFormatting sqref="X48">
    <cfRule type="containsText" dxfId="1511" priority="69" operator="containsText" text="nicht i.O.">
      <formula>NOT(ISERROR(SEARCH("nicht i.O.",X48)))</formula>
    </cfRule>
    <cfRule type="containsText" dxfId="1510" priority="70" operator="containsText" text="in Abklärung">
      <formula>NOT(ISERROR(SEARCH("in Abklärung",X48)))</formula>
    </cfRule>
    <cfRule type="containsText" dxfId="1509" priority="71" operator="containsText" text="i.O.">
      <formula>NOT(ISERROR(SEARCH("i.O.",X48)))</formula>
    </cfRule>
    <cfRule type="containsText" dxfId="1508" priority="72" operator="containsText" text="korrigiert">
      <formula>NOT(ISERROR(SEARCH("korrigiert",X48)))</formula>
    </cfRule>
  </conditionalFormatting>
  <conditionalFormatting sqref="V48">
    <cfRule type="containsText" dxfId="1507" priority="65" operator="containsText" text="nicht i.O.">
      <formula>NOT(ISERROR(SEARCH("nicht i.O.",V48)))</formula>
    </cfRule>
    <cfRule type="containsText" dxfId="1506" priority="66" operator="containsText" text="in Abklärung">
      <formula>NOT(ISERROR(SEARCH("in Abklärung",V48)))</formula>
    </cfRule>
    <cfRule type="containsText" dxfId="1505" priority="67" operator="containsText" text="i.O.">
      <formula>NOT(ISERROR(SEARCH("i.O.",V48)))</formula>
    </cfRule>
    <cfRule type="containsText" dxfId="1504" priority="68" operator="containsText" text="korrigiert">
      <formula>NOT(ISERROR(SEARCH("korrigiert",V48)))</formula>
    </cfRule>
  </conditionalFormatting>
  <conditionalFormatting sqref="X49:X53">
    <cfRule type="containsText" dxfId="1503" priority="61" operator="containsText" text="nicht i.O.">
      <formula>NOT(ISERROR(SEARCH("nicht i.O.",X49)))</formula>
    </cfRule>
    <cfRule type="containsText" dxfId="1502" priority="62" operator="containsText" text="in Abklärung">
      <formula>NOT(ISERROR(SEARCH("in Abklärung",X49)))</formula>
    </cfRule>
    <cfRule type="containsText" dxfId="1501" priority="63" operator="containsText" text="i.O.">
      <formula>NOT(ISERROR(SEARCH("i.O.",X49)))</formula>
    </cfRule>
    <cfRule type="containsText" dxfId="1500" priority="64" operator="containsText" text="korrigiert">
      <formula>NOT(ISERROR(SEARCH("korrigiert",X49)))</formula>
    </cfRule>
  </conditionalFormatting>
  <conditionalFormatting sqref="V49:V53">
    <cfRule type="containsText" dxfId="1499" priority="57" operator="containsText" text="nicht i.O.">
      <formula>NOT(ISERROR(SEARCH("nicht i.O.",V49)))</formula>
    </cfRule>
    <cfRule type="containsText" dxfId="1498" priority="58" operator="containsText" text="in Abklärung">
      <formula>NOT(ISERROR(SEARCH("in Abklärung",V49)))</formula>
    </cfRule>
    <cfRule type="containsText" dxfId="1497" priority="59" operator="containsText" text="i.O.">
      <formula>NOT(ISERROR(SEARCH("i.O.",V49)))</formula>
    </cfRule>
    <cfRule type="containsText" dxfId="1496" priority="60" operator="containsText" text="korrigiert">
      <formula>NOT(ISERROR(SEARCH("korrigiert",V49)))</formula>
    </cfRule>
  </conditionalFormatting>
  <conditionalFormatting sqref="X56:X59">
    <cfRule type="containsText" dxfId="1495" priority="53" operator="containsText" text="nicht i.O.">
      <formula>NOT(ISERROR(SEARCH("nicht i.O.",X56)))</formula>
    </cfRule>
    <cfRule type="containsText" dxfId="1494" priority="54" operator="containsText" text="in Abklärung">
      <formula>NOT(ISERROR(SEARCH("in Abklärung",X56)))</formula>
    </cfRule>
    <cfRule type="containsText" dxfId="1493" priority="55" operator="containsText" text="i.O.">
      <formula>NOT(ISERROR(SEARCH("i.O.",X56)))</formula>
    </cfRule>
    <cfRule type="containsText" dxfId="1492" priority="56" operator="containsText" text="korrigiert">
      <formula>NOT(ISERROR(SEARCH("korrigiert",X56)))</formula>
    </cfRule>
  </conditionalFormatting>
  <conditionalFormatting sqref="V56:V59">
    <cfRule type="containsText" dxfId="1491" priority="49" operator="containsText" text="nicht i.O.">
      <formula>NOT(ISERROR(SEARCH("nicht i.O.",V56)))</formula>
    </cfRule>
    <cfRule type="containsText" dxfId="1490" priority="50" operator="containsText" text="in Abklärung">
      <formula>NOT(ISERROR(SEARCH("in Abklärung",V56)))</formula>
    </cfRule>
    <cfRule type="containsText" dxfId="1489" priority="51" operator="containsText" text="i.O.">
      <formula>NOT(ISERROR(SEARCH("i.O.",V56)))</formula>
    </cfRule>
    <cfRule type="containsText" dxfId="1488" priority="52" operator="containsText" text="korrigiert">
      <formula>NOT(ISERROR(SEARCH("korrigiert",V56)))</formula>
    </cfRule>
  </conditionalFormatting>
  <conditionalFormatting sqref="X62:X74">
    <cfRule type="containsText" dxfId="1487" priority="45" operator="containsText" text="nicht i.O.">
      <formula>NOT(ISERROR(SEARCH("nicht i.O.",X62)))</formula>
    </cfRule>
    <cfRule type="containsText" dxfId="1486" priority="46" operator="containsText" text="in Abklärung">
      <formula>NOT(ISERROR(SEARCH("in Abklärung",X62)))</formula>
    </cfRule>
    <cfRule type="containsText" dxfId="1485" priority="47" operator="containsText" text="i.O.">
      <formula>NOT(ISERROR(SEARCH("i.O.",X62)))</formula>
    </cfRule>
    <cfRule type="containsText" dxfId="1484" priority="48" operator="containsText" text="korrigiert">
      <formula>NOT(ISERROR(SEARCH("korrigiert",X62)))</formula>
    </cfRule>
  </conditionalFormatting>
  <conditionalFormatting sqref="V62:V74">
    <cfRule type="containsText" dxfId="1483" priority="41" operator="containsText" text="nicht i.O.">
      <formula>NOT(ISERROR(SEARCH("nicht i.O.",V62)))</formula>
    </cfRule>
    <cfRule type="containsText" dxfId="1482" priority="42" operator="containsText" text="in Abklärung">
      <formula>NOT(ISERROR(SEARCH("in Abklärung",V62)))</formula>
    </cfRule>
    <cfRule type="containsText" dxfId="1481" priority="43" operator="containsText" text="i.O.">
      <formula>NOT(ISERROR(SEARCH("i.O.",V62)))</formula>
    </cfRule>
    <cfRule type="containsText" dxfId="1480" priority="44" operator="containsText" text="korrigiert">
      <formula>NOT(ISERROR(SEARCH("korrigiert",V62)))</formula>
    </cfRule>
  </conditionalFormatting>
  <conditionalFormatting sqref="X77:X83">
    <cfRule type="containsText" dxfId="1479" priority="37" operator="containsText" text="nicht i.O.">
      <formula>NOT(ISERROR(SEARCH("nicht i.O.",X77)))</formula>
    </cfRule>
    <cfRule type="containsText" dxfId="1478" priority="38" operator="containsText" text="in Abklärung">
      <formula>NOT(ISERROR(SEARCH("in Abklärung",X77)))</formula>
    </cfRule>
    <cfRule type="containsText" dxfId="1477" priority="39" operator="containsText" text="i.O.">
      <formula>NOT(ISERROR(SEARCH("i.O.",X77)))</formula>
    </cfRule>
    <cfRule type="containsText" dxfId="1476" priority="40" operator="containsText" text="korrigiert">
      <formula>NOT(ISERROR(SEARCH("korrigiert",X77)))</formula>
    </cfRule>
  </conditionalFormatting>
  <conditionalFormatting sqref="V77:V83">
    <cfRule type="containsText" dxfId="1475" priority="33" operator="containsText" text="nicht i.O.">
      <formula>NOT(ISERROR(SEARCH("nicht i.O.",V77)))</formula>
    </cfRule>
    <cfRule type="containsText" dxfId="1474" priority="34" operator="containsText" text="in Abklärung">
      <formula>NOT(ISERROR(SEARCH("in Abklärung",V77)))</formula>
    </cfRule>
    <cfRule type="containsText" dxfId="1473" priority="35" operator="containsText" text="i.O.">
      <formula>NOT(ISERROR(SEARCH("i.O.",V77)))</formula>
    </cfRule>
    <cfRule type="containsText" dxfId="1472" priority="36" operator="containsText" text="korrigiert">
      <formula>NOT(ISERROR(SEARCH("korrigiert",V77)))</formula>
    </cfRule>
  </conditionalFormatting>
  <conditionalFormatting sqref="X87">
    <cfRule type="containsText" dxfId="1471" priority="29" operator="containsText" text="nicht i.O.">
      <formula>NOT(ISERROR(SEARCH("nicht i.O.",X87)))</formula>
    </cfRule>
    <cfRule type="containsText" dxfId="1470" priority="30" operator="containsText" text="in Abklärung">
      <formula>NOT(ISERROR(SEARCH("in Abklärung",X87)))</formula>
    </cfRule>
    <cfRule type="containsText" dxfId="1469" priority="31" operator="containsText" text="i.O.">
      <formula>NOT(ISERROR(SEARCH("i.O.",X87)))</formula>
    </cfRule>
    <cfRule type="containsText" dxfId="1468" priority="32" operator="containsText" text="korrigiert">
      <formula>NOT(ISERROR(SEARCH("korrigiert",X87)))</formula>
    </cfRule>
  </conditionalFormatting>
  <conditionalFormatting sqref="V87">
    <cfRule type="containsText" dxfId="1467" priority="25" operator="containsText" text="nicht i.O.">
      <formula>NOT(ISERROR(SEARCH("nicht i.O.",V87)))</formula>
    </cfRule>
    <cfRule type="containsText" dxfId="1466" priority="26" operator="containsText" text="in Abklärung">
      <formula>NOT(ISERROR(SEARCH("in Abklärung",V87)))</formula>
    </cfRule>
    <cfRule type="containsText" dxfId="1465" priority="27" operator="containsText" text="i.O.">
      <formula>NOT(ISERROR(SEARCH("i.O.",V87)))</formula>
    </cfRule>
    <cfRule type="containsText" dxfId="1464" priority="28" operator="containsText" text="korrigiert">
      <formula>NOT(ISERROR(SEARCH("korrigiert",V87)))</formula>
    </cfRule>
  </conditionalFormatting>
  <conditionalFormatting sqref="X90:X96">
    <cfRule type="containsText" dxfId="1463" priority="21" operator="containsText" text="nicht i.O.">
      <formula>NOT(ISERROR(SEARCH("nicht i.O.",X90)))</formula>
    </cfRule>
    <cfRule type="containsText" dxfId="1462" priority="22" operator="containsText" text="in Abklärung">
      <formula>NOT(ISERROR(SEARCH("in Abklärung",X90)))</formula>
    </cfRule>
    <cfRule type="containsText" dxfId="1461" priority="23" operator="containsText" text="i.O.">
      <formula>NOT(ISERROR(SEARCH("i.O.",X90)))</formula>
    </cfRule>
    <cfRule type="containsText" dxfId="1460" priority="24" operator="containsText" text="korrigiert">
      <formula>NOT(ISERROR(SEARCH("korrigiert",X90)))</formula>
    </cfRule>
  </conditionalFormatting>
  <conditionalFormatting sqref="V90:V96">
    <cfRule type="containsText" dxfId="1459" priority="17" operator="containsText" text="nicht i.O.">
      <formula>NOT(ISERROR(SEARCH("nicht i.O.",V90)))</formula>
    </cfRule>
    <cfRule type="containsText" dxfId="1458" priority="18" operator="containsText" text="in Abklärung">
      <formula>NOT(ISERROR(SEARCH("in Abklärung",V90)))</formula>
    </cfRule>
    <cfRule type="containsText" dxfId="1457" priority="19" operator="containsText" text="i.O.">
      <formula>NOT(ISERROR(SEARCH("i.O.",V90)))</formula>
    </cfRule>
    <cfRule type="containsText" dxfId="1456" priority="20" operator="containsText" text="korrigiert">
      <formula>NOT(ISERROR(SEARCH("korrigiert",V90)))</formula>
    </cfRule>
  </conditionalFormatting>
  <conditionalFormatting sqref="X98">
    <cfRule type="containsText" dxfId="1455" priority="13" operator="containsText" text="nicht i.O.">
      <formula>NOT(ISERROR(SEARCH("nicht i.O.",X98)))</formula>
    </cfRule>
    <cfRule type="containsText" dxfId="1454" priority="14" operator="containsText" text="in Abklärung">
      <formula>NOT(ISERROR(SEARCH("in Abklärung",X98)))</formula>
    </cfRule>
    <cfRule type="containsText" dxfId="1453" priority="15" operator="containsText" text="i.O.">
      <formula>NOT(ISERROR(SEARCH("i.O.",X98)))</formula>
    </cfRule>
    <cfRule type="containsText" dxfId="1452" priority="16" operator="containsText" text="korrigiert">
      <formula>NOT(ISERROR(SEARCH("korrigiert",X98)))</formula>
    </cfRule>
  </conditionalFormatting>
  <conditionalFormatting sqref="V98">
    <cfRule type="containsText" dxfId="1451" priority="9" operator="containsText" text="nicht i.O.">
      <formula>NOT(ISERROR(SEARCH("nicht i.O.",V98)))</formula>
    </cfRule>
    <cfRule type="containsText" dxfId="1450" priority="10" operator="containsText" text="in Abklärung">
      <formula>NOT(ISERROR(SEARCH("in Abklärung",V98)))</formula>
    </cfRule>
    <cfRule type="containsText" dxfId="1449" priority="11" operator="containsText" text="i.O.">
      <formula>NOT(ISERROR(SEARCH("i.O.",V98)))</formula>
    </cfRule>
    <cfRule type="containsText" dxfId="1448" priority="12" operator="containsText" text="korrigiert">
      <formula>NOT(ISERROR(SEARCH("korrigiert",V98)))</formula>
    </cfRule>
  </conditionalFormatting>
  <conditionalFormatting sqref="X100">
    <cfRule type="containsText" dxfId="1447" priority="5" operator="containsText" text="nicht i.O.">
      <formula>NOT(ISERROR(SEARCH("nicht i.O.",X100)))</formula>
    </cfRule>
    <cfRule type="containsText" dxfId="1446" priority="6" operator="containsText" text="in Abklärung">
      <formula>NOT(ISERROR(SEARCH("in Abklärung",X100)))</formula>
    </cfRule>
    <cfRule type="containsText" dxfId="1445" priority="7" operator="containsText" text="i.O.">
      <formula>NOT(ISERROR(SEARCH("i.O.",X100)))</formula>
    </cfRule>
    <cfRule type="containsText" dxfId="1444" priority="8" operator="containsText" text="korrigiert">
      <formula>NOT(ISERROR(SEARCH("korrigiert",X100)))</formula>
    </cfRule>
  </conditionalFormatting>
  <conditionalFormatting sqref="V100">
    <cfRule type="containsText" dxfId="1443" priority="1" operator="containsText" text="nicht i.O.">
      <formula>NOT(ISERROR(SEARCH("nicht i.O.",V100)))</formula>
    </cfRule>
    <cfRule type="containsText" dxfId="1442" priority="2" operator="containsText" text="in Abklärung">
      <formula>NOT(ISERROR(SEARCH("in Abklärung",V100)))</formula>
    </cfRule>
    <cfRule type="containsText" dxfId="1441" priority="3" operator="containsText" text="i.O.">
      <formula>NOT(ISERROR(SEARCH("i.O.",V100)))</formula>
    </cfRule>
    <cfRule type="containsText" dxfId="1440" priority="4" operator="containsText" text="korrigiert">
      <formula>NOT(ISERROR(SEARCH("korrigiert",V100)))</formula>
    </cfRule>
  </conditionalFormatting>
  <dataValidations count="5">
    <dataValidation type="date" operator="lessThan" allowBlank="1" showInputMessage="1" showErrorMessage="1" sqref="E21:G21" xr:uid="{051BEA4E-C901-42E0-BB59-EDD6D1E50768}">
      <formula1>43101</formula1>
    </dataValidation>
    <dataValidation type="date" operator="greaterThan" allowBlank="1" showInputMessage="1" showErrorMessage="1" sqref="D22:G22" xr:uid="{57413A06-282A-4DF5-A26E-D93254AF8CF8}">
      <formula1>D21</formula1>
    </dataValidation>
    <dataValidation type="date" operator="greaterThan" allowBlank="1" showInputMessage="1" showErrorMessage="1" sqref="D44:G44" xr:uid="{4F46129E-8750-4699-B624-67808B4D884A}">
      <formula1>42370</formula1>
    </dataValidation>
    <dataValidation type="list" allowBlank="1" showInputMessage="1" showErrorMessage="1" sqref="X16:X17 X13 X101" xr:uid="{C22A4AFB-2738-469A-8212-574925880538}">
      <formula1>"',i.O.,in Abklärung,nicht i.O.,korrigiert"</formula1>
    </dataValidation>
    <dataValidation type="date" operator="lessThan" allowBlank="1" showInputMessage="1" showErrorMessage="1" sqref="D21" xr:uid="{7A6F0800-C495-41B4-B052-F77DDF9BC3AD}">
      <formula1>44197</formula1>
    </dataValidation>
  </dataValidations>
  <hyperlinks>
    <hyperlink ref="L80:P80" r:id="rId1" display="download" xr:uid="{4A396464-7584-45DD-B1D5-50AF6F8AB581}"/>
    <hyperlink ref="H74:L74" r:id="rId2" display="download" xr:uid="{538FD13A-9365-4CCE-9B26-58B87D77986C}"/>
  </hyperlinks>
  <pageMargins left="0.70866141732283472" right="0.70866141732283472" top="0.78740157480314965" bottom="0.78740157480314965" header="0.31496062992125984" footer="0.31496062992125984"/>
  <pageSetup paperSize="8" scale="67" fitToHeight="0" orientation="landscape" r:id="rId3"/>
  <headerFooter>
    <oddHeader>&amp;LBFE-MP&amp;C &amp;A&amp;R&amp;D</oddHeader>
    <oddFooter>&amp;L&amp;F, &amp;T&amp;RS. &amp;P / &amp;N</oddFooter>
  </headerFooter>
  <drawing r:id="rId4"/>
  <legacyDrawing r:id="rId5"/>
  <controls>
    <mc:AlternateContent xmlns:mc="http://schemas.openxmlformats.org/markup-compatibility/2006">
      <mc:Choice Requires="x14">
        <control shapeId="123906" r:id="rId6" name="CheckBox2">
          <controlPr locked="0" defaultSize="0" autoLine="0" r:id="rId7">
            <anchor moveWithCells="1">
              <from>
                <xdr:col>2</xdr:col>
                <xdr:colOff>236220</xdr:colOff>
                <xdr:row>4</xdr:row>
                <xdr:rowOff>106680</xdr:rowOff>
              </from>
              <to>
                <xdr:col>2</xdr:col>
                <xdr:colOff>403860</xdr:colOff>
                <xdr:row>4</xdr:row>
                <xdr:rowOff>297180</xdr:rowOff>
              </to>
            </anchor>
          </controlPr>
        </control>
      </mc:Choice>
      <mc:Fallback>
        <control shapeId="123906" r:id="rId6" name="CheckBox2"/>
      </mc:Fallback>
    </mc:AlternateContent>
    <mc:AlternateContent xmlns:mc="http://schemas.openxmlformats.org/markup-compatibility/2006">
      <mc:Choice Requires="x14">
        <control shapeId="123905" r:id="rId8" name="CheckBox1">
          <controlPr locked="0" defaultSize="0" autoLine="0" r:id="rId9">
            <anchor moveWithCells="1">
              <from>
                <xdr:col>11</xdr:col>
                <xdr:colOff>304800</xdr:colOff>
                <xdr:row>14</xdr:row>
                <xdr:rowOff>45720</xdr:rowOff>
              </from>
              <to>
                <xdr:col>11</xdr:col>
                <xdr:colOff>464820</xdr:colOff>
                <xdr:row>14</xdr:row>
                <xdr:rowOff>198120</xdr:rowOff>
              </to>
            </anchor>
          </controlPr>
        </control>
      </mc:Choice>
      <mc:Fallback>
        <control shapeId="123905" r:id="rId8" name="CheckBox1"/>
      </mc:Fallback>
    </mc:AlternateContent>
  </controls>
  <extLst>
    <ext xmlns:x14="http://schemas.microsoft.com/office/spreadsheetml/2009/9/main" uri="{CCE6A557-97BC-4b89-ADB6-D9C93CAAB3DF}">
      <x14:dataValidations xmlns:xm="http://schemas.microsoft.com/office/excel/2006/main" count="13">
        <x14:dataValidation type="list" allowBlank="1" showInputMessage="1" showErrorMessage="1" xr:uid="{87E8F0AF-D0B8-4E2F-B535-84CA43BE5270}">
          <x14:formula1>
            <xm:f>Dropdown!$M$7:$M$11</xm:f>
          </x14:formula1>
          <xm:sqref>E45:G45</xm:sqref>
        </x14:dataValidation>
        <x14:dataValidation type="list" allowBlank="1" showInputMessage="1" showErrorMessage="1" xr:uid="{D4D7A857-5E1B-404B-B187-B0BE5B451383}">
          <x14:formula1>
            <xm:f>Dropdown!$A$7:$A$9</xm:f>
          </x14:formula1>
          <xm:sqref>E42:G42</xm:sqref>
        </x14:dataValidation>
        <x14:dataValidation type="list" allowBlank="1" showInputMessage="1" showErrorMessage="1" xr:uid="{C4920528-121C-4FF4-B085-5E7A1BB70AD3}">
          <x14:formula1>
            <xm:f>Dropdown!$G$7:$G$11</xm:f>
          </x14:formula1>
          <xm:sqref>E20:G20</xm:sqref>
        </x14:dataValidation>
        <x14:dataValidation type="list" allowBlank="1" showInputMessage="1" showErrorMessage="1" xr:uid="{4BE369EC-F847-4C97-8942-266F39F06829}">
          <x14:formula1>
            <xm:f>Dropdown!$P$7:$P$10</xm:f>
          </x14:formula1>
          <xm:sqref>E77:K77</xm:sqref>
        </x14:dataValidation>
        <x14:dataValidation type="list" allowBlank="1" showInputMessage="1" showErrorMessage="1" xr:uid="{CE384984-3A38-4A61-96AA-EE7B8336BE1B}">
          <x14:formula1>
            <xm:f>Dropdown!$AP$7:$AP$9</xm:f>
          </x14:formula1>
          <xm:sqref>V84:V86 V33 V54:V55 V36:V37 V25 V27:V30 V97 V99 V101:V102</xm:sqref>
        </x14:dataValidation>
        <x14:dataValidation type="list" allowBlank="1" showInputMessage="1" showErrorMessage="1" xr:uid="{23CEEE09-11E3-42B6-BF7B-C77F8FBD65AD}">
          <x14:formula1>
            <xm:f>OFFSET(Dropdown!$G$7:$I$11,0,'Allg. Informationen'!$B$4-1,5,1)</xm:f>
          </x14:formula1>
          <xm:sqref>D20</xm:sqref>
        </x14:dataValidation>
        <x14:dataValidation type="list" allowBlank="1" showInputMessage="1" showErrorMessage="1" xr:uid="{24C1BF1B-B8B6-4BCA-AB19-BDE2665DDAAE}">
          <x14:formula1>
            <xm:f>OFFSET(Dropdown!$A$7:$C$9,0,'Allg. Informationen'!$B$4-1,3,1)</xm:f>
          </x14:formula1>
          <xm:sqref>D42</xm:sqref>
        </x14:dataValidation>
        <x14:dataValidation type="list" allowBlank="1" showInputMessage="1" showErrorMessage="1" xr:uid="{35AAF4EC-9212-41A0-ACD8-314570F7672E}">
          <x14:formula1>
            <xm:f>OFFSET(Dropdown!$M$7:$O$11,0,'Allg. Informationen'!$B$4-1,5,1)</xm:f>
          </x14:formula1>
          <xm:sqref>D45</xm:sqref>
        </x14:dataValidation>
        <x14:dataValidation type="list" allowBlank="1" showInputMessage="1" showErrorMessage="1" xr:uid="{3EA8903E-D47E-444A-95FB-C1A2711578D8}">
          <x14:formula1>
            <xm:f>OFFSET(Dropdown!$D$7:$F$8,0,'Allg. Informationen'!$B$4-1,2,1)</xm:f>
          </x14:formula1>
          <xm:sqref>H50:Q50 H56:Q56</xm:sqref>
        </x14:dataValidation>
        <x14:dataValidation type="list" allowBlank="1" showInputMessage="1" showErrorMessage="1" xr:uid="{3279244B-9D3C-406F-BB7B-3EEA70EE62AC}">
          <x14:formula1>
            <xm:f>OFFSET(Dropdown!$P$7:$R$10,0,'Allg. Informationen'!$B$4-1,4,1)</xm:f>
          </x14:formula1>
          <xm:sqref>D77</xm:sqref>
        </x14:dataValidation>
        <x14:dataValidation type="list" allowBlank="1" showInputMessage="1" showErrorMessage="1" xr:uid="{C159170B-66B7-4872-8490-A8379A338D9B}">
          <x14:formula1>
            <xm:f>OFFSET(Dropdown!$AP$7:$AR$19,0,'Allg. Informationen'!$B$4-1,3,1)</xm:f>
          </x14:formula1>
          <xm:sqref>V13:V15 V18:V24 V26 V31:V32 V34:V35 V38:V45 V48:V53 V56:V59 V100 V77:V83 V87 V90:V96 V98 V62:V74</xm:sqref>
        </x14:dataValidation>
        <x14:dataValidation type="list" allowBlank="1" showInputMessage="1" showErrorMessage="1" xr:uid="{814F970F-5AE0-4208-B644-906D7E1048B7}">
          <x14:formula1>
            <xm:f>OFFSET(Dropdown!$AS$7:$AU$19,0,'Allg. Informationen'!$B$4-1,4,1)</xm:f>
          </x14:formula1>
          <xm:sqref>X18:X24 X26 X31:X32 X34:X35 X38:X45 X48:X53 X56:X59 X100 X77:X83 X87 X90:X96 X98 X62:X74</xm:sqref>
        </x14:dataValidation>
        <x14:dataValidation type="list" allowBlank="1" showInputMessage="1" showErrorMessage="1" xr:uid="{B534D697-28FC-4C42-B83B-6C6BDE2D2D51}">
          <x14:formula1>
            <xm:f>Dropdown!$AI$6:$AI$136</xm:f>
          </x14:formula1>
          <xm:sqref>B14</xm:sqref>
        </x14:dataValidation>
      </x14:dataValidations>
    </ext>
  </extLs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D2C3A9-B048-4092-B8F2-15AB1F333880}">
  <sheetPr codeName="Tabelle27">
    <tabColor theme="7" tint="0.39997558519241921"/>
    <pageSetUpPr fitToPage="1"/>
  </sheetPr>
  <dimension ref="A1:AC131"/>
  <sheetViews>
    <sheetView workbookViewId="0">
      <selection activeCell="A20" sqref="A20"/>
    </sheetView>
  </sheetViews>
  <sheetFormatPr baseColWidth="10" defaultColWidth="11.44140625" defaultRowHeight="13.2" outlineLevelCol="1" x14ac:dyDescent="0.25"/>
  <cols>
    <col min="1" max="1" width="11" style="466" customWidth="1"/>
    <col min="2" max="2" width="40.5546875" style="31" customWidth="1"/>
    <col min="3" max="3" width="10.5546875" style="31" customWidth="1"/>
    <col min="4" max="4" width="18.5546875" style="31" customWidth="1"/>
    <col min="5" max="7" width="18.5546875" style="31" hidden="1" customWidth="1"/>
    <col min="8" max="9" width="13.109375" style="31" customWidth="1"/>
    <col min="10" max="10" width="13.33203125" style="466" customWidth="1"/>
    <col min="11" max="11" width="13.5546875" style="466" customWidth="1"/>
    <col min="12" max="14" width="11.88671875" style="466" customWidth="1"/>
    <col min="15" max="15" width="13" style="466" customWidth="1"/>
    <col min="16" max="17" width="11.88671875" style="466" customWidth="1"/>
    <col min="18" max="18" width="12.5546875" style="466" customWidth="1"/>
    <col min="19" max="19" width="14.88671875" style="466" customWidth="1"/>
    <col min="20" max="20" width="11.5546875" style="466" customWidth="1"/>
    <col min="21" max="21" width="16.44140625" style="466" customWidth="1"/>
    <col min="22" max="22" width="16.44140625" style="531" hidden="1" customWidth="1" outlineLevel="1"/>
    <col min="23" max="23" width="16.44140625" style="466" hidden="1" customWidth="1" outlineLevel="1"/>
    <col min="24" max="24" width="11.44140625" style="466" hidden="1" customWidth="1" outlineLevel="1"/>
    <col min="25" max="25" width="23.5546875" style="466" hidden="1" customWidth="1" outlineLevel="1"/>
    <col min="26" max="26" width="5.5546875" style="466" customWidth="1" collapsed="1"/>
    <col min="27" max="27" width="8.5546875" style="466" hidden="1" customWidth="1"/>
    <col min="28" max="16384" width="11.44140625" style="466"/>
  </cols>
  <sheetData>
    <row r="1" spans="1:29" ht="21" x14ac:dyDescent="0.4">
      <c r="A1" s="490" t="str">
        <f>VLOOKUP(D13,Dropdown!$AI$6:$AI$136,1,FALSE)</f>
        <v>Bitte auswählen, Prière de sélectionner, Prego selezionare</v>
      </c>
      <c r="B1" s="48"/>
      <c r="C1" s="488"/>
      <c r="D1" s="489"/>
      <c r="E1" s="48"/>
      <c r="F1" s="48"/>
      <c r="G1" s="48"/>
      <c r="H1" s="48"/>
      <c r="I1" s="48"/>
      <c r="J1" s="59"/>
      <c r="K1" s="59"/>
      <c r="L1" s="59"/>
      <c r="M1" s="59"/>
      <c r="N1" s="59"/>
      <c r="O1" s="59"/>
      <c r="P1" s="59"/>
      <c r="Q1" s="59"/>
      <c r="R1" s="59"/>
      <c r="S1" s="59"/>
      <c r="T1" s="59"/>
      <c r="U1" s="59"/>
      <c r="V1" s="59"/>
      <c r="W1" s="59"/>
      <c r="X1" s="59"/>
      <c r="Y1" s="59"/>
    </row>
    <row r="2" spans="1:29" s="531" customFormat="1" ht="15.6" x14ac:dyDescent="0.3">
      <c r="A2" s="530" t="str">
        <f ca="1">IF(D17="",IF(D13=Dropdown!$AI$6,CONCATENATE(OFFSET(Sprachen!A369,0,'Allg. Informationen'!$B$4-1,1,1),_xlfn.SHEET()-9),VLOOKUP($D$13,Dropdown!$AI$6:$AJ$136,2,FALSE)),D17)</f>
        <v>KW16</v>
      </c>
      <c r="B2" s="177" t="str">
        <f ca="1">CONCATENATE(Gesuchsteller!$A$4,": ",Gesuchsteller!$B$4)</f>
        <v>Gesuchsnummer: MP.24.xxx</v>
      </c>
      <c r="C2" s="10"/>
      <c r="E2" s="47"/>
      <c r="F2" s="47"/>
      <c r="G2" s="47"/>
      <c r="H2" s="120"/>
      <c r="J2" s="120"/>
      <c r="K2" s="120"/>
      <c r="L2" s="120"/>
      <c r="M2" s="120"/>
      <c r="N2" s="120"/>
      <c r="O2" s="120"/>
      <c r="P2" s="120"/>
      <c r="Q2" s="47"/>
      <c r="R2" s="120"/>
      <c r="U2" s="532"/>
      <c r="V2" s="532"/>
      <c r="W2" s="532"/>
    </row>
    <row r="3" spans="1:29" s="531" customFormat="1" ht="15.6" x14ac:dyDescent="0.3">
      <c r="A3" s="530"/>
      <c r="B3" s="10"/>
      <c r="C3" s="10"/>
      <c r="E3" s="47"/>
      <c r="F3" s="47"/>
      <c r="G3" s="47"/>
      <c r="H3" s="120"/>
      <c r="I3" s="630"/>
      <c r="J3" s="120"/>
      <c r="K3" s="120"/>
      <c r="L3" s="120"/>
      <c r="M3" s="120"/>
      <c r="N3" s="120"/>
      <c r="O3" s="120"/>
      <c r="P3" s="120"/>
      <c r="Q3" s="47"/>
      <c r="R3" s="120"/>
      <c r="U3" s="532"/>
      <c r="V3" s="532"/>
      <c r="W3" s="532"/>
    </row>
    <row r="4" spans="1:29" s="531" customFormat="1" ht="17.399999999999999" x14ac:dyDescent="0.3">
      <c r="A4" s="133" t="str">
        <f ca="1">OFFSET(Sprachen!A351,0,'Allg. Informationen'!$B$4-1,1,1)</f>
        <v>i. Vollmacht und Auskunftsberechtigung</v>
      </c>
      <c r="C4" s="131"/>
      <c r="E4" s="347"/>
      <c r="F4" s="398"/>
      <c r="G4" s="348"/>
    </row>
    <row r="5" spans="1:29" s="531" customFormat="1" ht="30.75" customHeight="1" x14ac:dyDescent="0.25">
      <c r="B5" s="655" t="str">
        <f ca="1">OFFSET(Sprachen!A352,0,'Allg. Informationen'!$B$4-1,1,1)</f>
        <v>Gesuchsteller ist Kraftwerksbevollmächtigter</v>
      </c>
      <c r="C5" s="601"/>
      <c r="D5" s="533" t="s">
        <v>1706</v>
      </c>
      <c r="H5" s="886" t="str">
        <f ca="1">OFFSET(Sprachen!A356,0,'Allg. Informationen'!$B$4-1,1,1)</f>
        <v>Falls Gesuchsteller nicht kraftwerksbevollmächtigt ist, aber am Kraftwerk beteiligt ist, bitte Kästchen in Zelle C5 nicht ankreuzen. Die kraftwerkspezifischen Daten werden automatisch vom Kraftwerksbevollmächtigten während der Gesuchsprüfung übernommen</v>
      </c>
      <c r="I5" s="886"/>
      <c r="J5" s="886"/>
      <c r="K5" s="886"/>
      <c r="L5" s="886"/>
      <c r="M5" s="886"/>
      <c r="N5" s="886"/>
      <c r="O5" s="886"/>
      <c r="P5" s="886"/>
      <c r="Q5" s="886"/>
      <c r="R5" s="886"/>
      <c r="S5" s="886"/>
      <c r="T5" s="886"/>
      <c r="U5" s="886"/>
    </row>
    <row r="6" spans="1:29" s="531" customFormat="1" ht="18" customHeight="1" x14ac:dyDescent="0.25">
      <c r="B6" s="806" t="str">
        <f ca="1">OFFSET(Sprachen!A353,0,'Allg. Informationen'!$B$4-1,1,1)</f>
        <v>Auskunftsberechtigte Person zu diesem KW</v>
      </c>
      <c r="C6" s="806"/>
      <c r="D6" s="888" t="str">
        <f ca="1">OFFSET(Sprachen!A357,0,'Allg. Informationen'!$B$4-1,1,1)</f>
        <v>Name</v>
      </c>
      <c r="H6" s="887"/>
      <c r="I6" s="887"/>
      <c r="J6" s="887"/>
      <c r="K6" s="889" t="str">
        <f ca="1">OFFSET(Sprachen!A358,0,'Allg. Informationen'!$B$4-1,1,1)</f>
        <v>Organisation</v>
      </c>
      <c r="L6" s="887"/>
      <c r="M6" s="887"/>
      <c r="N6" s="887"/>
      <c r="O6" s="889" t="str">
        <f ca="1">OFFSET(Sprachen!A359,0,'Allg. Informationen'!$B$4-1,1,1)</f>
        <v>Email</v>
      </c>
      <c r="P6" s="887"/>
      <c r="Q6" s="887"/>
      <c r="R6" s="887"/>
      <c r="S6" s="890" t="str">
        <f ca="1">OFFSET(Sprachen!A360,0,'Allg. Informationen'!$B$4-1,1,1)</f>
        <v>Telefon</v>
      </c>
      <c r="T6" s="887"/>
      <c r="U6" s="887"/>
    </row>
    <row r="7" spans="1:29" s="531" customFormat="1" ht="17.25" customHeight="1" x14ac:dyDescent="0.25">
      <c r="B7" s="899" t="str">
        <f ca="1">OFFSET(Sprachen!A354,0,'Allg. Informationen'!$B$4-1,1,1)</f>
        <v>Stellvertretend auskunftsberechtigte Person</v>
      </c>
      <c r="C7" s="899"/>
      <c r="D7" s="888"/>
      <c r="H7" s="887"/>
      <c r="I7" s="887"/>
      <c r="J7" s="887"/>
      <c r="K7" s="889"/>
      <c r="L7" s="887"/>
      <c r="M7" s="887"/>
      <c r="N7" s="887"/>
      <c r="O7" s="889"/>
      <c r="P7" s="887"/>
      <c r="Q7" s="887"/>
      <c r="R7" s="887"/>
      <c r="S7" s="890"/>
      <c r="T7" s="887"/>
      <c r="U7" s="887"/>
      <c r="V7" s="429"/>
      <c r="W7" s="398"/>
      <c r="X7" s="398"/>
      <c r="Y7" s="429"/>
      <c r="Z7" s="429"/>
      <c r="AA7" s="429"/>
      <c r="AC7" s="132"/>
    </row>
    <row r="8" spans="1:29" s="531" customFormat="1" ht="39" hidden="1" customHeight="1" x14ac:dyDescent="0.25">
      <c r="B8" s="864" t="str">
        <f ca="1">OFFSET(Sprachen!A355,0,'Allg. Informationen'!$B$4-1,1,1)</f>
        <v>Zur Prüfung des Gesuchs kann das BFE die Daten und Angaben des Kraftwerksbevollmächtigten übernehmen von:</v>
      </c>
      <c r="C8" s="865"/>
      <c r="D8" s="675" t="str">
        <f ca="1">OFFSET(Sprachen!A361,0,'Allg. Informationen'!$B$4-1,1,1)</f>
        <v>Gesuchsnummer</v>
      </c>
      <c r="E8" s="534"/>
      <c r="F8" s="534"/>
      <c r="G8" s="534"/>
      <c r="H8" s="900"/>
      <c r="I8" s="900"/>
      <c r="J8" s="900"/>
      <c r="K8" s="675" t="str">
        <f ca="1">OFFSET(Sprachen!A362,0,'Allg. Informationen'!$B$4-1,1,1)</f>
        <v>Datum</v>
      </c>
      <c r="L8" s="900"/>
      <c r="M8" s="900"/>
      <c r="N8" s="900"/>
    </row>
    <row r="9" spans="1:29" s="531" customFormat="1" x14ac:dyDescent="0.25"/>
    <row r="10" spans="1:29" ht="17.399999999999999" x14ac:dyDescent="0.25">
      <c r="A10" s="133" t="str">
        <f ca="1">OFFSET(Sprachen!A363,0,'Allg. Informationen'!$B$4-1,1,1)</f>
        <v>A. Angaben zu Kraftwerksanlage und Zentralen</v>
      </c>
      <c r="D10" s="430"/>
      <c r="E10" s="430"/>
      <c r="F10" s="430"/>
      <c r="G10" s="430"/>
      <c r="H10" s="431"/>
      <c r="I10" s="26"/>
      <c r="J10" s="531"/>
      <c r="K10" s="531"/>
      <c r="L10" s="531"/>
      <c r="M10" s="398"/>
      <c r="N10" s="398"/>
      <c r="O10" s="398"/>
      <c r="P10" s="398"/>
      <c r="Q10" s="398"/>
      <c r="R10" s="398"/>
      <c r="S10" s="398"/>
      <c r="T10" s="398"/>
      <c r="U10" s="398"/>
      <c r="V10" s="398"/>
      <c r="W10" s="398"/>
      <c r="X10" s="398"/>
      <c r="Y10" s="429"/>
      <c r="Z10" s="429"/>
      <c r="AA10" s="429"/>
      <c r="AB10" s="531"/>
      <c r="AC10" s="132"/>
    </row>
    <row r="11" spans="1:29" ht="15.6" x14ac:dyDescent="0.3">
      <c r="A11" s="386"/>
      <c r="B11" s="386"/>
      <c r="C11" s="386"/>
      <c r="D11" s="386"/>
      <c r="E11" s="386"/>
      <c r="F11" s="386"/>
      <c r="G11" s="386"/>
      <c r="H11" s="386"/>
      <c r="I11" s="386"/>
      <c r="J11" s="386"/>
      <c r="K11" s="386"/>
      <c r="L11" s="386"/>
      <c r="M11" s="386"/>
      <c r="N11" s="386"/>
      <c r="O11" s="386"/>
      <c r="P11" s="386"/>
      <c r="Q11" s="386"/>
      <c r="R11" s="386"/>
      <c r="S11" s="386"/>
      <c r="T11" s="386"/>
      <c r="U11" s="386"/>
      <c r="V11" s="386"/>
      <c r="W11" s="386"/>
      <c r="X11" s="386"/>
      <c r="Y11" s="386"/>
    </row>
    <row r="12" spans="1:29" ht="26.4" x14ac:dyDescent="0.25">
      <c r="A12" s="134" t="str">
        <f ca="1">OFFSET(Sprachen!A364,0,'Allg. Informationen'!$B$4-1,1,1)</f>
        <v>Ziffer</v>
      </c>
      <c r="B12" s="875" t="str">
        <f ca="1">OFFSET(Sprachen!A365,0,'Allg. Informationen'!$B$4-1,1,1)</f>
        <v>A1. Angaben zur Kraftwerksanlage</v>
      </c>
      <c r="C12" s="876"/>
      <c r="D12" s="877"/>
      <c r="E12" s="901" t="s">
        <v>428</v>
      </c>
      <c r="F12" s="902"/>
      <c r="G12" s="903"/>
      <c r="H12" s="838" t="str">
        <f ca="1">OFFSET(Sprachen!A366,0,'Allg. Informationen'!$B$4-1,1,1)</f>
        <v>Anmerkungen BFE</v>
      </c>
      <c r="I12" s="839"/>
      <c r="J12" s="839"/>
      <c r="K12" s="839"/>
      <c r="L12" s="840"/>
      <c r="M12" s="836" t="str">
        <f ca="1">OFFSET(Sprachen!A367,0,'Allg. Informationen'!$B$4-1,1,1)</f>
        <v>Bemerkungen Gesuchsteller</v>
      </c>
      <c r="N12" s="836"/>
      <c r="O12" s="836"/>
      <c r="P12" s="836"/>
      <c r="Q12" s="836"/>
      <c r="R12" s="836"/>
      <c r="S12" s="836"/>
      <c r="T12" s="836"/>
      <c r="U12" s="836"/>
      <c r="V12" s="450" t="str">
        <f ca="1">OFFSET(Sprachen!A506,0,'Allg. Informationen'!$B$4-1,1,1)</f>
        <v>Prüfung auf Plausibilität</v>
      </c>
      <c r="W12" s="135" t="str">
        <f ca="1">OFFSET(Sprachen!A507,0,'Allg. Informationen'!$B$4-1,1,1)</f>
        <v>Bemerkungen Plausibilität</v>
      </c>
      <c r="X12" s="450" t="str">
        <f ca="1">OFFSET(Sprachen!A508,0,'Allg. Informationen'!$B$4-1,1,1)</f>
        <v>Materielle Prüfung</v>
      </c>
      <c r="Y12" s="135" t="str">
        <f ca="1">OFFSET(Sprachen!A509,0,'Allg. Informationen'!$B$4-1,1,1)</f>
        <v>Bemerkungen Materielle Prüfung</v>
      </c>
    </row>
    <row r="13" spans="1:29" ht="21" x14ac:dyDescent="0.25">
      <c r="A13" s="781" t="str">
        <f ca="1">CONCATENATE($A$2," / ",AA14)</f>
        <v>KW16 / 1</v>
      </c>
      <c r="B13" s="145" t="str">
        <f ca="1">OFFSET(Sprachen!A368,0,'Allg. Informationen'!$B$4-1,1,1)</f>
        <v>Name Kraftwerksanlage:</v>
      </c>
      <c r="C13" s="719"/>
      <c r="D13" s="785" t="str">
        <f>B14</f>
        <v>Bitte auswählen, Prière de sélectionner, Prego selezionare</v>
      </c>
      <c r="E13" s="695"/>
      <c r="F13" s="695"/>
      <c r="G13" s="695"/>
      <c r="H13" s="788" t="str">
        <f ca="1">OFFSET(Sprachen!A472,0,'Allg. Informationen'!$B$4-1,1,1)</f>
        <v>Bitte zuerst die Energieproduktion im Blatt E_prod_Eingabe für dieses Kraftwerk eingeben! Falls Gesuchsteller nicht kraftwerksbevollmächtigt ist, so werden die Daten während der Gesuchsprüfung automatisch vom Kraftwerksbevollmächtigten übernommen. Der Gesuchsteller braucht nur die reduzierten Felder auszufüllen. Dabei sind Kennzahlen mit Ziffern endend auf -G vom Kraftwerksbevollmächtigten zu übernehmen. Massgebend für die MP ist die Bruttoleistung, wobei in der Liste Kraftwerke ab 10 MW installierter Leistung erscheinen können.</v>
      </c>
      <c r="I13" s="789"/>
      <c r="J13" s="789"/>
      <c r="K13" s="789"/>
      <c r="L13" s="790"/>
      <c r="M13" s="793"/>
      <c r="N13" s="794"/>
      <c r="O13" s="794"/>
      <c r="P13" s="794"/>
      <c r="Q13" s="794"/>
      <c r="R13" s="794"/>
      <c r="S13" s="794"/>
      <c r="T13" s="794"/>
      <c r="U13" s="795"/>
      <c r="V13" s="802"/>
      <c r="W13" s="769"/>
      <c r="X13" s="721" t="s">
        <v>185</v>
      </c>
      <c r="Y13" s="769"/>
    </row>
    <row r="14" spans="1:29" ht="117" customHeight="1" x14ac:dyDescent="0.25">
      <c r="A14" s="782"/>
      <c r="B14" s="631" t="s">
        <v>1000</v>
      </c>
      <c r="C14" s="784"/>
      <c r="D14" s="786"/>
      <c r="E14" s="696" t="s">
        <v>1758</v>
      </c>
      <c r="F14" s="696" t="s">
        <v>438</v>
      </c>
      <c r="G14" s="696" t="s">
        <v>429</v>
      </c>
      <c r="H14" s="791"/>
      <c r="I14" s="755"/>
      <c r="J14" s="755"/>
      <c r="K14" s="755"/>
      <c r="L14" s="792"/>
      <c r="M14" s="796"/>
      <c r="N14" s="797"/>
      <c r="O14" s="797"/>
      <c r="P14" s="797"/>
      <c r="Q14" s="797"/>
      <c r="R14" s="797"/>
      <c r="S14" s="797"/>
      <c r="T14" s="797"/>
      <c r="U14" s="798"/>
      <c r="V14" s="803"/>
      <c r="W14" s="821"/>
      <c r="X14" s="823"/>
      <c r="Y14" s="821"/>
      <c r="AA14" s="466">
        <v>1</v>
      </c>
    </row>
    <row r="15" spans="1:29" ht="21.75" customHeight="1" x14ac:dyDescent="0.25">
      <c r="A15" s="783"/>
      <c r="B15" s="456"/>
      <c r="C15" s="720"/>
      <c r="D15" s="787"/>
      <c r="E15" s="696"/>
      <c r="F15" s="696"/>
      <c r="G15" s="696"/>
      <c r="H15" s="826" t="str">
        <f ca="1">OFFSET(Sprachen!A473,0,'Allg. Informationen'!$B$4-1,1,1)</f>
        <v>Falls KW in Liste nicht vorhanden, bitte ankreuzen:</v>
      </c>
      <c r="I15" s="827"/>
      <c r="J15" s="827"/>
      <c r="K15" s="827"/>
      <c r="L15" s="536"/>
      <c r="M15" s="799"/>
      <c r="N15" s="800"/>
      <c r="O15" s="800"/>
      <c r="P15" s="800"/>
      <c r="Q15" s="800"/>
      <c r="R15" s="800"/>
      <c r="S15" s="800"/>
      <c r="T15" s="800"/>
      <c r="U15" s="801"/>
      <c r="V15" s="804"/>
      <c r="W15" s="822"/>
      <c r="X15" s="722"/>
      <c r="Y15" s="822"/>
    </row>
    <row r="16" spans="1:29" ht="38.1" hidden="1" customHeight="1" x14ac:dyDescent="0.25">
      <c r="A16" s="680" t="str">
        <f ca="1">CONCATENATE($A$2," / ",AA16)</f>
        <v>KW16 / 1-G1</v>
      </c>
      <c r="B16" s="833" t="str">
        <f ca="1">OFFSET(Sprachen!A370,0,'Allg. Informationen'!$B$4-1,1,1)</f>
        <v>Kraftwerkname (Angabe Gesuchsteller falls nicht in Liste)</v>
      </c>
      <c r="C16" s="833"/>
      <c r="D16" s="650"/>
      <c r="E16" s="535"/>
      <c r="F16" s="535"/>
      <c r="G16" s="535"/>
      <c r="H16" s="845" t="str">
        <f ca="1">OFFSET(Sprachen!A474,0,'Allg. Informationen'!$B$4-1,1,1)</f>
        <v>Bitte nur eintragen, falls Kraftwerk nicht in Liste</v>
      </c>
      <c r="I16" s="845"/>
      <c r="J16" s="845"/>
      <c r="K16" s="845"/>
      <c r="L16" s="846"/>
      <c r="M16" s="849"/>
      <c r="N16" s="849"/>
      <c r="O16" s="849"/>
      <c r="P16" s="849"/>
      <c r="Q16" s="849"/>
      <c r="R16" s="849"/>
      <c r="S16" s="849"/>
      <c r="T16" s="849"/>
      <c r="U16" s="850"/>
      <c r="V16" s="672"/>
      <c r="W16" s="671"/>
      <c r="X16" s="672"/>
      <c r="Y16" s="538"/>
      <c r="AA16" s="422" t="s">
        <v>537</v>
      </c>
    </row>
    <row r="17" spans="1:27" ht="44.1" hidden="1" customHeight="1" x14ac:dyDescent="0.25">
      <c r="A17" s="539" t="str">
        <f ca="1">CONCATENATE($A$2," / ",AA17)</f>
        <v>KW16 / 1-G2</v>
      </c>
      <c r="B17" s="833" t="str">
        <f ca="1">OFFSET(Sprachen!A371,0,'Allg. Informationen'!$B$4-1,1,1)</f>
        <v>Kürzelvorschlag  (Angabe Gesuchsteller falls nicht in Liste)</v>
      </c>
      <c r="C17" s="833"/>
      <c r="D17" s="651"/>
      <c r="E17" s="540"/>
      <c r="F17" s="540"/>
      <c r="G17" s="540"/>
      <c r="H17" s="847" t="str">
        <f ca="1">OFFSET(Sprachen!A475,0,'Allg. Informationen'!$B$4-1,1,1)</f>
        <v>Bitte nur eintragen, falls Kraftwerk nicht in Liste vorhanden. Auswahl nochmals auf "Bitte auswählen" stellen, damit vorgeschlagenes Kürzel übernommen wird.</v>
      </c>
      <c r="I17" s="847"/>
      <c r="J17" s="847"/>
      <c r="K17" s="847"/>
      <c r="L17" s="848"/>
      <c r="M17" s="851"/>
      <c r="N17" s="851"/>
      <c r="O17" s="851"/>
      <c r="P17" s="851"/>
      <c r="Q17" s="851"/>
      <c r="R17" s="851"/>
      <c r="S17" s="851"/>
      <c r="T17" s="851"/>
      <c r="U17" s="852"/>
      <c r="V17" s="541"/>
      <c r="W17" s="297"/>
      <c r="X17" s="541"/>
      <c r="Y17" s="152"/>
      <c r="AA17" s="424" t="s">
        <v>538</v>
      </c>
    </row>
    <row r="18" spans="1:27" x14ac:dyDescent="0.25">
      <c r="A18" s="139" t="str">
        <f t="shared" ref="A18:A45" ca="1" si="0">CONCATENATE($A$2," / ",AA18)</f>
        <v>KW16 / 2</v>
      </c>
      <c r="B18" s="538" t="str">
        <f ca="1">OFFSET(Sprachen!A372,0,'Allg. Informationen'!$B$4-1,1,1)</f>
        <v>Standortgemeinde(n)</v>
      </c>
      <c r="C18" s="159"/>
      <c r="D18" s="542"/>
      <c r="E18" s="543"/>
      <c r="F18" s="543"/>
      <c r="G18" s="543"/>
      <c r="H18" s="908"/>
      <c r="I18" s="908"/>
      <c r="J18" s="908"/>
      <c r="K18" s="908"/>
      <c r="L18" s="908"/>
      <c r="M18" s="807"/>
      <c r="N18" s="807"/>
      <c r="O18" s="807"/>
      <c r="P18" s="807"/>
      <c r="Q18" s="807"/>
      <c r="R18" s="807"/>
      <c r="S18" s="807"/>
      <c r="T18" s="807"/>
      <c r="U18" s="807"/>
      <c r="V18" s="541"/>
      <c r="W18" s="297"/>
      <c r="X18" s="541" t="s">
        <v>185</v>
      </c>
      <c r="Y18" s="152"/>
      <c r="AA18" s="466">
        <f>+AA14+1</f>
        <v>2</v>
      </c>
    </row>
    <row r="19" spans="1:27" x14ac:dyDescent="0.25">
      <c r="A19" s="139" t="str">
        <f t="shared" ca="1" si="0"/>
        <v>KW16 / 3</v>
      </c>
      <c r="B19" s="538" t="str">
        <f ca="1">OFFSET(Sprachen!A373,0,'Allg. Informationen'!$B$4-1,1,1)</f>
        <v>Standortkanton</v>
      </c>
      <c r="C19" s="100"/>
      <c r="D19" s="193"/>
      <c r="E19" s="349"/>
      <c r="F19" s="349"/>
      <c r="G19" s="349"/>
      <c r="H19" s="805"/>
      <c r="I19" s="805"/>
      <c r="J19" s="805"/>
      <c r="K19" s="805"/>
      <c r="L19" s="805"/>
      <c r="M19" s="807"/>
      <c r="N19" s="807"/>
      <c r="O19" s="807"/>
      <c r="P19" s="807"/>
      <c r="Q19" s="807"/>
      <c r="R19" s="807"/>
      <c r="S19" s="807"/>
      <c r="T19" s="807"/>
      <c r="U19" s="807"/>
      <c r="V19" s="541"/>
      <c r="W19" s="297"/>
      <c r="X19" s="541" t="s">
        <v>185</v>
      </c>
      <c r="Y19" s="152"/>
      <c r="AA19" s="466">
        <f t="shared" ref="AA19:AA45" si="1">+AA18+1</f>
        <v>3</v>
      </c>
    </row>
    <row r="20" spans="1:27" ht="46.5" customHeight="1" x14ac:dyDescent="0.25">
      <c r="A20" s="139" t="str">
        <f t="shared" ca="1" si="0"/>
        <v>KW16 / 4</v>
      </c>
      <c r="B20" s="159" t="str">
        <f ca="1">OFFSET(Sprachen!A374,0,'Allg. Informationen'!$B$4-1,1,1)</f>
        <v>Nutzungsrecht</v>
      </c>
      <c r="C20" s="100"/>
      <c r="D20" s="193"/>
      <c r="E20" s="349"/>
      <c r="F20" s="349"/>
      <c r="G20" s="349"/>
      <c r="H20" s="834" t="str">
        <f ca="1">OFFSET(Sprachen!A476,0,'Allg. Informationen'!$B$4-1,1,1)</f>
        <v>Vertrag für Nutzungsrecht dem Gesuch beilegen.
Falls weder Konzession noch ehaftes Recht, bitte im Bemerkungsfeld spezifizieren.</v>
      </c>
      <c r="I20" s="834"/>
      <c r="J20" s="834"/>
      <c r="K20" s="834"/>
      <c r="L20" s="834"/>
      <c r="M20" s="807"/>
      <c r="N20" s="807"/>
      <c r="O20" s="807"/>
      <c r="P20" s="807"/>
      <c r="Q20" s="807"/>
      <c r="R20" s="807"/>
      <c r="S20" s="807"/>
      <c r="T20" s="807"/>
      <c r="U20" s="807"/>
      <c r="V20" s="541"/>
      <c r="W20" s="297"/>
      <c r="X20" s="541" t="s">
        <v>185</v>
      </c>
      <c r="Y20" s="152"/>
      <c r="AA20" s="466">
        <f t="shared" si="1"/>
        <v>4</v>
      </c>
    </row>
    <row r="21" spans="1:27" ht="12.75" customHeight="1" x14ac:dyDescent="0.25">
      <c r="A21" s="139" t="str">
        <f t="shared" ca="1" si="0"/>
        <v>KW16 / 5</v>
      </c>
      <c r="B21" s="538" t="str">
        <f ca="1">OFFSET(Sprachen!A375,0,'Allg. Informationen'!$B$4-1,1,1)</f>
        <v>Datum der Vergabe des Nutzungsrechts</v>
      </c>
      <c r="C21" s="100" t="s">
        <v>46</v>
      </c>
      <c r="D21" s="544"/>
      <c r="E21" s="545"/>
      <c r="F21" s="545"/>
      <c r="G21" s="545"/>
      <c r="H21" s="841" t="str">
        <f ca="1">OFFSET(Sprachen!A477,0,'Allg. Informationen'!$B$4-1,1,1)</f>
        <v>Frühestes Ende bei zentralenspezifischen Unterschieden.</v>
      </c>
      <c r="I21" s="842"/>
      <c r="J21" s="842"/>
      <c r="K21" s="842"/>
      <c r="L21" s="843"/>
      <c r="M21" s="807"/>
      <c r="N21" s="807"/>
      <c r="O21" s="807"/>
      <c r="P21" s="807"/>
      <c r="Q21" s="807"/>
      <c r="R21" s="807"/>
      <c r="S21" s="807"/>
      <c r="T21" s="807"/>
      <c r="U21" s="807"/>
      <c r="V21" s="541"/>
      <c r="W21" s="297"/>
      <c r="X21" s="541" t="s">
        <v>185</v>
      </c>
      <c r="Y21" s="152"/>
      <c r="AA21" s="466">
        <f t="shared" si="1"/>
        <v>5</v>
      </c>
    </row>
    <row r="22" spans="1:27" ht="12.75" customHeight="1" x14ac:dyDescent="0.25">
      <c r="A22" s="139" t="str">
        <f t="shared" ca="1" si="0"/>
        <v>KW16 / 6</v>
      </c>
      <c r="B22" s="538" t="str">
        <f ca="1">OFFSET(Sprachen!A376,0,'Allg. Informationen'!$B$4-1,1,1)</f>
        <v>Ende des Nutzungsrechts</v>
      </c>
      <c r="C22" s="100" t="s">
        <v>46</v>
      </c>
      <c r="D22" s="544"/>
      <c r="E22" s="545"/>
      <c r="F22" s="545"/>
      <c r="G22" s="545"/>
      <c r="H22" s="826"/>
      <c r="I22" s="827"/>
      <c r="J22" s="827"/>
      <c r="K22" s="827"/>
      <c r="L22" s="844"/>
      <c r="M22" s="807"/>
      <c r="N22" s="807"/>
      <c r="O22" s="807"/>
      <c r="P22" s="807"/>
      <c r="Q22" s="807"/>
      <c r="R22" s="807"/>
      <c r="S22" s="807"/>
      <c r="T22" s="807"/>
      <c r="U22" s="807"/>
      <c r="V22" s="541"/>
      <c r="W22" s="297"/>
      <c r="X22" s="541" t="s">
        <v>185</v>
      </c>
      <c r="Y22" s="152" t="s">
        <v>602</v>
      </c>
      <c r="AA22" s="466">
        <f t="shared" si="1"/>
        <v>6</v>
      </c>
    </row>
    <row r="23" spans="1:27" x14ac:dyDescent="0.25">
      <c r="A23" s="139" t="str">
        <f t="shared" ca="1" si="0"/>
        <v>KW16 / 7</v>
      </c>
      <c r="B23" s="538" t="str">
        <f ca="1">OFFSET(Sprachen!A377,0,'Allg. Informationen'!$B$4-1,1,1)</f>
        <v>Anzahl Zentralen</v>
      </c>
      <c r="C23" s="100" t="s">
        <v>47</v>
      </c>
      <c r="D23" s="207"/>
      <c r="E23" s="350"/>
      <c r="F23" s="350"/>
      <c r="G23" s="350"/>
      <c r="H23" s="805"/>
      <c r="I23" s="805"/>
      <c r="J23" s="805"/>
      <c r="K23" s="805"/>
      <c r="L23" s="805"/>
      <c r="M23" s="837"/>
      <c r="N23" s="807"/>
      <c r="O23" s="807"/>
      <c r="P23" s="807"/>
      <c r="Q23" s="807"/>
      <c r="R23" s="807"/>
      <c r="S23" s="807"/>
      <c r="T23" s="807"/>
      <c r="U23" s="807"/>
      <c r="V23" s="541"/>
      <c r="W23" s="297"/>
      <c r="X23" s="541" t="s">
        <v>185</v>
      </c>
      <c r="Y23" s="152"/>
      <c r="AA23" s="466">
        <f t="shared" si="1"/>
        <v>7</v>
      </c>
    </row>
    <row r="24" spans="1:27" x14ac:dyDescent="0.25">
      <c r="A24" s="139" t="str">
        <f t="shared" ca="1" si="0"/>
        <v>KW16 / 8</v>
      </c>
      <c r="B24" s="538" t="str">
        <f ca="1">OFFSET(Sprachen!A378,0,'Allg. Informationen'!$B$4-1,1,1)</f>
        <v>Hoheitsanteil Schweiz</v>
      </c>
      <c r="C24" s="100" t="s">
        <v>4</v>
      </c>
      <c r="D24" s="546"/>
      <c r="E24" s="547"/>
      <c r="F24" s="547"/>
      <c r="G24" s="547"/>
      <c r="H24" s="805"/>
      <c r="I24" s="805"/>
      <c r="J24" s="805"/>
      <c r="K24" s="805"/>
      <c r="L24" s="805"/>
      <c r="M24" s="807"/>
      <c r="N24" s="807"/>
      <c r="O24" s="807"/>
      <c r="P24" s="807"/>
      <c r="Q24" s="807"/>
      <c r="R24" s="807"/>
      <c r="S24" s="807"/>
      <c r="T24" s="807"/>
      <c r="U24" s="807"/>
      <c r="V24" s="541"/>
      <c r="W24" s="297"/>
      <c r="X24" s="541" t="s">
        <v>185</v>
      </c>
      <c r="Y24" s="152"/>
      <c r="AA24" s="466">
        <f t="shared" si="1"/>
        <v>8</v>
      </c>
    </row>
    <row r="25" spans="1:27" x14ac:dyDescent="0.25">
      <c r="A25" s="139" t="str">
        <f t="shared" ca="1" si="0"/>
        <v>KW16 / 9</v>
      </c>
      <c r="B25" s="538" t="str">
        <f ca="1">OFFSET(Sprachen!A379,0,'Allg. Informationen'!$B$4-1,1,1)</f>
        <v>mittlere mechanische Bruttoleistung</v>
      </c>
      <c r="C25" s="100" t="s">
        <v>6</v>
      </c>
      <c r="D25" s="141">
        <f>D51</f>
        <v>0</v>
      </c>
      <c r="E25" s="351"/>
      <c r="F25" s="351"/>
      <c r="G25" s="351"/>
      <c r="H25" s="805"/>
      <c r="I25" s="805"/>
      <c r="J25" s="805"/>
      <c r="K25" s="805"/>
      <c r="L25" s="805"/>
      <c r="M25" s="807"/>
      <c r="N25" s="807"/>
      <c r="O25" s="807"/>
      <c r="P25" s="807"/>
      <c r="Q25" s="807"/>
      <c r="R25" s="807"/>
      <c r="S25" s="807"/>
      <c r="T25" s="807"/>
      <c r="U25" s="807"/>
      <c r="V25" s="548"/>
      <c r="W25" s="300"/>
      <c r="X25" s="548"/>
      <c r="Y25" s="548"/>
      <c r="AA25" s="466">
        <f t="shared" si="1"/>
        <v>9</v>
      </c>
    </row>
    <row r="26" spans="1:27" ht="33.75" customHeight="1" x14ac:dyDescent="0.25">
      <c r="A26" s="139" t="str">
        <f t="shared" ca="1" si="0"/>
        <v>KW16 / 10</v>
      </c>
      <c r="B26" s="159" t="str">
        <f ca="1">OFFSET(Sprachen!A380,0,'Allg. Informationen'!$B$4-1,1,1)</f>
        <v>Kantonales Wasserzinsregime</v>
      </c>
      <c r="C26" s="156" t="s">
        <v>370</v>
      </c>
      <c r="D26" s="549"/>
      <c r="E26" s="550"/>
      <c r="F26" s="550"/>
      <c r="G26" s="550"/>
      <c r="H26" s="834" t="str">
        <f ca="1">OFFSET(Sprachen!A478,0,'Allg. Informationen'!$B$4-1,1,1)</f>
        <v>Wasserzinssatz oder Bemessung aller äquivalenten kantonalen Abgaben angeben.</v>
      </c>
      <c r="I26" s="834"/>
      <c r="J26" s="834"/>
      <c r="K26" s="834"/>
      <c r="L26" s="834"/>
      <c r="M26" s="807"/>
      <c r="N26" s="807"/>
      <c r="O26" s="807"/>
      <c r="P26" s="807"/>
      <c r="Q26" s="807"/>
      <c r="R26" s="807"/>
      <c r="S26" s="807"/>
      <c r="T26" s="807"/>
      <c r="U26" s="807"/>
      <c r="V26" s="541"/>
      <c r="W26" s="297"/>
      <c r="X26" s="541" t="s">
        <v>185</v>
      </c>
      <c r="Y26" s="551" t="s">
        <v>185</v>
      </c>
      <c r="AA26" s="466">
        <f t="shared" si="1"/>
        <v>10</v>
      </c>
    </row>
    <row r="27" spans="1:27" x14ac:dyDescent="0.25">
      <c r="A27" s="139" t="str">
        <f t="shared" ca="1" si="0"/>
        <v>KW16 / 11</v>
      </c>
      <c r="B27" s="538" t="str">
        <f ca="1">OFFSET(Sprachen!A381,0,'Allg. Informationen'!$B$4-1,1,1)</f>
        <v>Installierte Turbinenleistung</v>
      </c>
      <c r="C27" s="100" t="s">
        <v>6</v>
      </c>
      <c r="D27" s="141">
        <f>D52</f>
        <v>0</v>
      </c>
      <c r="E27" s="351"/>
      <c r="F27" s="351"/>
      <c r="G27" s="351"/>
      <c r="H27" s="805"/>
      <c r="I27" s="805"/>
      <c r="J27" s="805"/>
      <c r="K27" s="805"/>
      <c r="L27" s="805"/>
      <c r="M27" s="807"/>
      <c r="N27" s="807"/>
      <c r="O27" s="807"/>
      <c r="P27" s="807"/>
      <c r="Q27" s="807"/>
      <c r="R27" s="807"/>
      <c r="S27" s="807"/>
      <c r="T27" s="807"/>
      <c r="U27" s="807"/>
      <c r="V27" s="548"/>
      <c r="W27" s="300"/>
      <c r="X27" s="548"/>
      <c r="Y27" s="548"/>
      <c r="AA27" s="466">
        <f t="shared" si="1"/>
        <v>11</v>
      </c>
    </row>
    <row r="28" spans="1:27" x14ac:dyDescent="0.25">
      <c r="A28" s="139" t="str">
        <f t="shared" ca="1" si="0"/>
        <v>KW16 / 12</v>
      </c>
      <c r="B28" s="538" t="str">
        <f ca="1">OFFSET(Sprachen!A382,0,'Allg. Informationen'!$B$4-1,1,1)</f>
        <v>Max. mögliche Leistung ab Generator</v>
      </c>
      <c r="C28" s="100" t="s">
        <v>6</v>
      </c>
      <c r="D28" s="141">
        <f>D53</f>
        <v>0</v>
      </c>
      <c r="E28" s="351"/>
      <c r="F28" s="351"/>
      <c r="G28" s="351"/>
      <c r="H28" s="805"/>
      <c r="I28" s="805"/>
      <c r="J28" s="805"/>
      <c r="K28" s="805"/>
      <c r="L28" s="805"/>
      <c r="M28" s="807"/>
      <c r="N28" s="807"/>
      <c r="O28" s="807"/>
      <c r="P28" s="807"/>
      <c r="Q28" s="807"/>
      <c r="R28" s="807"/>
      <c r="S28" s="807"/>
      <c r="T28" s="807"/>
      <c r="U28" s="807"/>
      <c r="V28" s="548"/>
      <c r="W28" s="300"/>
      <c r="X28" s="548"/>
      <c r="Y28" s="548"/>
      <c r="AA28" s="466">
        <f t="shared" si="1"/>
        <v>12</v>
      </c>
    </row>
    <row r="29" spans="1:27" hidden="1" x14ac:dyDescent="0.25">
      <c r="A29" s="139" t="str">
        <f t="shared" ca="1" si="0"/>
        <v>KW16 / 12-G</v>
      </c>
      <c r="B29" s="538" t="str">
        <f ca="1">OFFSET(Sprachen!A383,0,'Allg. Informationen'!$B$4-1,1,1)</f>
        <v>Max. mögliche Leistung ab Generator</v>
      </c>
      <c r="C29" s="100" t="s">
        <v>6</v>
      </c>
      <c r="D29" s="439"/>
      <c r="E29" s="351"/>
      <c r="F29" s="351"/>
      <c r="G29" s="351"/>
      <c r="H29" s="805"/>
      <c r="I29" s="805"/>
      <c r="J29" s="805"/>
      <c r="K29" s="805"/>
      <c r="L29" s="805"/>
      <c r="M29" s="807"/>
      <c r="N29" s="807"/>
      <c r="O29" s="807"/>
      <c r="P29" s="807"/>
      <c r="Q29" s="807"/>
      <c r="R29" s="807"/>
      <c r="S29" s="807"/>
      <c r="T29" s="807"/>
      <c r="U29" s="807"/>
      <c r="V29" s="548"/>
      <c r="W29" s="300"/>
      <c r="X29" s="548"/>
      <c r="Y29" s="548"/>
      <c r="AA29" s="424" t="s">
        <v>546</v>
      </c>
    </row>
    <row r="30" spans="1:27" x14ac:dyDescent="0.25">
      <c r="A30" s="139" t="str">
        <f t="shared" ca="1" si="0"/>
        <v>KW16 / 13</v>
      </c>
      <c r="B30" s="538" t="str">
        <f ca="1">OFFSET(Sprachen!A384,0,'Allg. Informationen'!$B$4-1,1,1)</f>
        <v>Bruttoproduktion Jahr 2023</v>
      </c>
      <c r="C30" s="100" t="s">
        <v>8</v>
      </c>
      <c r="D30" s="142">
        <f>D31+D32+D33</f>
        <v>0</v>
      </c>
      <c r="E30" s="352"/>
      <c r="F30" s="352"/>
      <c r="G30" s="352"/>
      <c r="H30" s="805"/>
      <c r="I30" s="805"/>
      <c r="J30" s="805"/>
      <c r="K30" s="805"/>
      <c r="L30" s="805"/>
      <c r="M30" s="807"/>
      <c r="N30" s="807"/>
      <c r="O30" s="807"/>
      <c r="P30" s="807"/>
      <c r="Q30" s="807"/>
      <c r="R30" s="807"/>
      <c r="S30" s="807"/>
      <c r="T30" s="807"/>
      <c r="U30" s="807"/>
      <c r="V30" s="548"/>
      <c r="W30" s="300"/>
      <c r="X30" s="548"/>
      <c r="Y30" s="548"/>
      <c r="AA30" s="466">
        <f>+AA28+1</f>
        <v>13</v>
      </c>
    </row>
    <row r="31" spans="1:27" ht="27.6" customHeight="1" x14ac:dyDescent="0.25">
      <c r="A31" s="139" t="str">
        <f t="shared" ca="1" si="0"/>
        <v>KW16 / 14</v>
      </c>
      <c r="B31" s="448" t="str">
        <f ca="1">OFFSET(Sprachen!A385,0,'Allg. Informationen'!$B$4-1,1,1)</f>
        <v>Eigenbedarf Strom (exkl. Pumpenergie)</v>
      </c>
      <c r="C31" s="100" t="s">
        <v>8</v>
      </c>
      <c r="D31" s="552"/>
      <c r="E31" s="553"/>
      <c r="F31" s="553"/>
      <c r="G31" s="553"/>
      <c r="H31" s="806" t="str">
        <f ca="1">OFFSET(Sprachen!A479,0,'Allg. Informationen'!$B$4-1,1,1)</f>
        <v>ist von Nettoproduktion abzuziehen</v>
      </c>
      <c r="I31" s="806"/>
      <c r="J31" s="806"/>
      <c r="K31" s="806"/>
      <c r="L31" s="806"/>
      <c r="M31" s="807"/>
      <c r="N31" s="807"/>
      <c r="O31" s="807"/>
      <c r="P31" s="807"/>
      <c r="Q31" s="807"/>
      <c r="R31" s="807"/>
      <c r="S31" s="807"/>
      <c r="T31" s="807"/>
      <c r="U31" s="807"/>
      <c r="V31" s="541"/>
      <c r="W31" s="297"/>
      <c r="X31" s="541" t="s">
        <v>185</v>
      </c>
      <c r="Y31" s="399"/>
      <c r="AA31" s="466">
        <f t="shared" si="1"/>
        <v>14</v>
      </c>
    </row>
    <row r="32" spans="1:27" x14ac:dyDescent="0.25">
      <c r="A32" s="139" t="str">
        <f t="shared" ca="1" si="0"/>
        <v>KW16 / 15</v>
      </c>
      <c r="B32" s="538" t="str">
        <f ca="1">OFFSET(Sprachen!A386,0,'Allg. Informationen'!$B$4-1,1,1)</f>
        <v>Trafo- und Leitungsverluste</v>
      </c>
      <c r="C32" s="100" t="s">
        <v>8</v>
      </c>
      <c r="D32" s="552"/>
      <c r="E32" s="553"/>
      <c r="F32" s="553"/>
      <c r="G32" s="553"/>
      <c r="H32" s="805" t="str">
        <f ca="1">OFFSET(Sprachen!A480,0,'Allg. Informationen'!$B$4-1,1,1)</f>
        <v>ist von Nettoproduktion abzuziehen</v>
      </c>
      <c r="I32" s="805"/>
      <c r="J32" s="805"/>
      <c r="K32" s="805"/>
      <c r="L32" s="805"/>
      <c r="M32" s="807"/>
      <c r="N32" s="807"/>
      <c r="O32" s="807"/>
      <c r="P32" s="807"/>
      <c r="Q32" s="807"/>
      <c r="R32" s="807"/>
      <c r="S32" s="807"/>
      <c r="T32" s="807"/>
      <c r="U32" s="807"/>
      <c r="V32" s="541"/>
      <c r="W32" s="297"/>
      <c r="X32" s="541" t="s">
        <v>185</v>
      </c>
      <c r="Y32" s="399"/>
      <c r="AA32" s="466">
        <f t="shared" si="1"/>
        <v>15</v>
      </c>
    </row>
    <row r="33" spans="1:27" ht="27" customHeight="1" x14ac:dyDescent="0.25">
      <c r="A33" s="139" t="str">
        <f t="shared" ca="1" si="0"/>
        <v>KW16 / 16</v>
      </c>
      <c r="B33" s="159" t="str">
        <f ca="1">OFFSET(Sprachen!A387,0,'Allg. Informationen'!$B$4-1,1,1)</f>
        <v>Nettoproduktion Jahr 2023</v>
      </c>
      <c r="C33" s="100" t="s">
        <v>8</v>
      </c>
      <c r="D33" s="142">
        <f>D55</f>
        <v>0</v>
      </c>
      <c r="E33" s="352"/>
      <c r="F33" s="352"/>
      <c r="G33" s="352"/>
      <c r="H33" s="835" t="str">
        <f ca="1">OFFSET(Sprachen!A481,0,'Allg. Informationen'!$B$4-1,1,1)</f>
        <v>Trafo- und Leitungsverluste sowie Eigenbedarf müssen abgezogen sein.</v>
      </c>
      <c r="I33" s="835"/>
      <c r="J33" s="835"/>
      <c r="K33" s="835"/>
      <c r="L33" s="835"/>
      <c r="M33" s="807"/>
      <c r="N33" s="807"/>
      <c r="O33" s="807"/>
      <c r="P33" s="807"/>
      <c r="Q33" s="807"/>
      <c r="R33" s="807"/>
      <c r="S33" s="807"/>
      <c r="T33" s="807"/>
      <c r="U33" s="807"/>
      <c r="V33" s="548"/>
      <c r="W33" s="300"/>
      <c r="X33" s="548"/>
      <c r="Y33" s="548"/>
      <c r="AA33" s="466">
        <f t="shared" si="1"/>
        <v>16</v>
      </c>
    </row>
    <row r="34" spans="1:27" ht="36" customHeight="1" x14ac:dyDescent="0.25">
      <c r="A34" s="139" t="str">
        <f t="shared" ca="1" si="0"/>
        <v>KW16 / 17a</v>
      </c>
      <c r="B34" s="448" t="str">
        <f ca="1">OFFSET(Sprachen!A388,0,'Allg. Informationen'!$B$4-1,1,1)</f>
        <v>Abgabe von Einstauersatz / Austauschenergie</v>
      </c>
      <c r="C34" s="100" t="s">
        <v>8</v>
      </c>
      <c r="D34" s="552"/>
      <c r="E34" s="553"/>
      <c r="F34" s="553"/>
      <c r="G34" s="553"/>
      <c r="H34" s="833" t="str">
        <f ca="1">OFFSET(Sprachen!A482,0,'Allg. Informationen'!$B$4-1,1,1)</f>
        <v>Angabe aller Energiemengen. Bitte bei mehreren Energiemengen, detaillierte Auflistung in A.5.xxx.7 auflisten und Summe übertragen.</v>
      </c>
      <c r="I34" s="833"/>
      <c r="J34" s="833"/>
      <c r="K34" s="833"/>
      <c r="L34" s="833"/>
      <c r="M34" s="807"/>
      <c r="N34" s="807"/>
      <c r="O34" s="807"/>
      <c r="P34" s="807"/>
      <c r="Q34" s="807"/>
      <c r="R34" s="807"/>
      <c r="S34" s="807"/>
      <c r="T34" s="807"/>
      <c r="U34" s="807"/>
      <c r="V34" s="541"/>
      <c r="W34" s="297"/>
      <c r="X34" s="541" t="s">
        <v>185</v>
      </c>
      <c r="Y34" s="551" t="s">
        <v>185</v>
      </c>
      <c r="AA34" s="520" t="s">
        <v>946</v>
      </c>
    </row>
    <row r="35" spans="1:27" s="531" customFormat="1" ht="39.6" x14ac:dyDescent="0.25">
      <c r="A35" s="449" t="str">
        <f t="shared" ca="1" si="0"/>
        <v>KW16 / 17b</v>
      </c>
      <c r="B35" s="428" t="str">
        <f ca="1">OFFSET(Sprachen!A389,0,'Allg. Informationen'!$B$4-1,1,1)</f>
        <v>Lieferant / Empfänger von Einstauersatz/Austauschenergie</v>
      </c>
      <c r="C35" s="674" t="s">
        <v>202</v>
      </c>
      <c r="D35" s="682"/>
      <c r="E35" s="554"/>
      <c r="F35" s="554"/>
      <c r="G35" s="554"/>
      <c r="H35" s="806" t="str">
        <f ca="1">OFFSET(Sprachen!A483,0,'Allg. Informationen'!$B$4-1,1,1)</f>
        <v>Lieferung von wem an wen?</v>
      </c>
      <c r="I35" s="806"/>
      <c r="J35" s="806"/>
      <c r="K35" s="806"/>
      <c r="L35" s="806"/>
      <c r="M35" s="807"/>
      <c r="N35" s="807"/>
      <c r="O35" s="807"/>
      <c r="P35" s="807"/>
      <c r="Q35" s="807"/>
      <c r="R35" s="807"/>
      <c r="S35" s="807"/>
      <c r="T35" s="807"/>
      <c r="U35" s="807"/>
      <c r="V35" s="541"/>
      <c r="W35" s="675"/>
      <c r="X35" s="541" t="s">
        <v>185</v>
      </c>
      <c r="Y35" s="551" t="s">
        <v>185</v>
      </c>
      <c r="AA35" s="522" t="s">
        <v>947</v>
      </c>
    </row>
    <row r="36" spans="1:27" ht="26.4" x14ac:dyDescent="0.25">
      <c r="A36" s="139" t="str">
        <f t="shared" ca="1" si="0"/>
        <v>KW16 / 19</v>
      </c>
      <c r="B36" s="428" t="str">
        <f ca="1">OFFSET(Sprachen!A390,0,'Allg. Informationen'!$B$4-1,1,1)</f>
        <v>Jahresenergie zur Verfügung der Energiebezüger</v>
      </c>
      <c r="C36" s="100" t="s">
        <v>8</v>
      </c>
      <c r="D36" s="142">
        <f>D34+D33</f>
        <v>0</v>
      </c>
      <c r="E36" s="352"/>
      <c r="F36" s="352"/>
      <c r="G36" s="352"/>
      <c r="H36" s="805"/>
      <c r="I36" s="805"/>
      <c r="J36" s="805"/>
      <c r="K36" s="805"/>
      <c r="L36" s="805"/>
      <c r="M36" s="807"/>
      <c r="N36" s="807"/>
      <c r="O36" s="807"/>
      <c r="P36" s="807"/>
      <c r="Q36" s="807"/>
      <c r="R36" s="807"/>
      <c r="S36" s="807"/>
      <c r="T36" s="807"/>
      <c r="U36" s="807"/>
      <c r="V36" s="548"/>
      <c r="W36" s="300"/>
      <c r="X36" s="548"/>
      <c r="Y36" s="548"/>
      <c r="AA36" s="422" t="s">
        <v>536</v>
      </c>
    </row>
    <row r="37" spans="1:27" ht="30.75" hidden="1" customHeight="1" x14ac:dyDescent="0.25">
      <c r="A37" s="139" t="str">
        <f t="shared" ca="1" si="0"/>
        <v>KW16 / 19-G</v>
      </c>
      <c r="B37" s="448" t="str">
        <f ca="1">OFFSET(Sprachen!A391,0,'Allg. Informationen'!$B$4-1,1,1)</f>
        <v>Jahresenergie zur Verfügung der Energiebezüger (Angabe Gesuchsteller)</v>
      </c>
      <c r="C37" s="100" t="s">
        <v>8</v>
      </c>
      <c r="D37" s="423"/>
      <c r="E37" s="352"/>
      <c r="F37" s="352"/>
      <c r="G37" s="352"/>
      <c r="H37" s="833" t="str">
        <f ca="1">OFFSET(Sprachen!A484,0,'Allg. Informationen'!$B$4-1,1,1)</f>
        <v>Zahl aus Position xxx / 19 einzutragen, kommuniziert durch Kraftwerksbevollmächtigter</v>
      </c>
      <c r="I37" s="833"/>
      <c r="J37" s="833"/>
      <c r="K37" s="833"/>
      <c r="L37" s="833"/>
      <c r="M37" s="807"/>
      <c r="N37" s="807"/>
      <c r="O37" s="807"/>
      <c r="P37" s="807"/>
      <c r="Q37" s="807"/>
      <c r="R37" s="807"/>
      <c r="S37" s="807"/>
      <c r="T37" s="807"/>
      <c r="U37" s="807"/>
      <c r="V37" s="548"/>
      <c r="W37" s="300"/>
      <c r="X37" s="548"/>
      <c r="Y37" s="548"/>
      <c r="AA37" s="422" t="s">
        <v>535</v>
      </c>
    </row>
    <row r="38" spans="1:27" ht="134.25" customHeight="1" x14ac:dyDescent="0.25">
      <c r="A38" s="139" t="str">
        <f t="shared" ca="1" si="0"/>
        <v>KW16 / 20</v>
      </c>
      <c r="B38" s="159" t="str">
        <f ca="1">OFFSET(Sprachen!A392,0,'Allg. Informationen'!$B$4-1,1,1)</f>
        <v>Eigentümerstruktur</v>
      </c>
      <c r="C38" s="100"/>
      <c r="D38" s="681"/>
      <c r="E38" s="349"/>
      <c r="F38" s="349"/>
      <c r="G38" s="349"/>
      <c r="H38" s="832"/>
      <c r="I38" s="832"/>
      <c r="J38" s="832"/>
      <c r="K38" s="832"/>
      <c r="L38" s="832"/>
      <c r="M38" s="807"/>
      <c r="N38" s="807"/>
      <c r="O38" s="807"/>
      <c r="P38" s="807"/>
      <c r="Q38" s="807"/>
      <c r="R38" s="807"/>
      <c r="S38" s="807"/>
      <c r="T38" s="807"/>
      <c r="U38" s="807"/>
      <c r="V38" s="541"/>
      <c r="W38" s="297"/>
      <c r="X38" s="541" t="s">
        <v>185</v>
      </c>
      <c r="Y38" s="152"/>
      <c r="AA38" s="466">
        <v>20</v>
      </c>
    </row>
    <row r="39" spans="1:27" ht="32.25" customHeight="1" x14ac:dyDescent="0.25">
      <c r="A39" s="139" t="str">
        <f t="shared" ca="1" si="0"/>
        <v>KW16 / 21</v>
      </c>
      <c r="B39" s="159" t="str">
        <f ca="1">OFFSET(Sprachen!A393,0,'Allg. Informationen'!$B$4-1,1,1)</f>
        <v>Struktur Energiebezug Kraftwerk</v>
      </c>
      <c r="C39" s="100"/>
      <c r="D39" s="193"/>
      <c r="E39" s="349"/>
      <c r="F39" s="349"/>
      <c r="G39" s="349"/>
      <c r="H39" s="834" t="str">
        <f ca="1">OFFSET(Sprachen!A485,0,'Allg. Informationen'!$B$4-1,1,1)</f>
        <v>Angabe aller Energiebezüger Kraftwerk; 
wenn leer = wie Eigentümerstruktur.</v>
      </c>
      <c r="I39" s="834"/>
      <c r="J39" s="834"/>
      <c r="K39" s="834"/>
      <c r="L39" s="834"/>
      <c r="M39" s="807"/>
      <c r="N39" s="807"/>
      <c r="O39" s="807"/>
      <c r="P39" s="807"/>
      <c r="Q39" s="807"/>
      <c r="R39" s="807"/>
      <c r="S39" s="807"/>
      <c r="T39" s="807"/>
      <c r="U39" s="807"/>
      <c r="V39" s="541"/>
      <c r="W39" s="297"/>
      <c r="X39" s="541" t="s">
        <v>185</v>
      </c>
      <c r="Y39" s="152"/>
      <c r="AA39" s="466">
        <f t="shared" si="1"/>
        <v>21</v>
      </c>
    </row>
    <row r="40" spans="1:27" x14ac:dyDescent="0.25">
      <c r="A40" s="139" t="str">
        <f t="shared" ca="1" si="0"/>
        <v>KW16 / 22</v>
      </c>
      <c r="B40" s="538" t="str">
        <f ca="1">OFFSET(Sprachen!A394,0,'Allg. Informationen'!$B$4-1,1,1)</f>
        <v>Anteil Energiebezug Gesuchsteller</v>
      </c>
      <c r="C40" s="100" t="s">
        <v>4</v>
      </c>
      <c r="D40" s="555"/>
      <c r="E40" s="556"/>
      <c r="F40" s="556"/>
      <c r="G40" s="556"/>
      <c r="H40" s="805"/>
      <c r="I40" s="805"/>
      <c r="J40" s="805"/>
      <c r="K40" s="805"/>
      <c r="L40" s="805"/>
      <c r="M40" s="807"/>
      <c r="N40" s="807"/>
      <c r="O40" s="807"/>
      <c r="P40" s="807"/>
      <c r="Q40" s="807"/>
      <c r="R40" s="807"/>
      <c r="S40" s="807"/>
      <c r="T40" s="807"/>
      <c r="U40" s="807"/>
      <c r="V40" s="541"/>
      <c r="W40" s="297"/>
      <c r="X40" s="541" t="s">
        <v>185</v>
      </c>
      <c r="Y40" s="152"/>
      <c r="AA40" s="466">
        <f t="shared" si="1"/>
        <v>22</v>
      </c>
    </row>
    <row r="41" spans="1:27" x14ac:dyDescent="0.25">
      <c r="A41" s="139" t="str">
        <f t="shared" ca="1" si="0"/>
        <v>KW16 / 23</v>
      </c>
      <c r="B41" s="538" t="str">
        <f ca="1">OFFSET(Sprachen!A395,0,'Allg. Informationen'!$B$4-1,1,1)</f>
        <v>Jahresenergie Anteil Gesuchsteller</v>
      </c>
      <c r="C41" s="100" t="s">
        <v>8</v>
      </c>
      <c r="D41" s="143">
        <f>IF(D5="Ja/Oui/Si",D36*D40,D37*D40)</f>
        <v>0</v>
      </c>
      <c r="E41" s="353"/>
      <c r="F41" s="353"/>
      <c r="G41" s="353"/>
      <c r="H41" s="805"/>
      <c r="I41" s="805"/>
      <c r="J41" s="805"/>
      <c r="K41" s="805"/>
      <c r="L41" s="805"/>
      <c r="M41" s="807"/>
      <c r="N41" s="807"/>
      <c r="O41" s="807"/>
      <c r="P41" s="807"/>
      <c r="Q41" s="807"/>
      <c r="R41" s="807"/>
      <c r="S41" s="807"/>
      <c r="T41" s="807"/>
      <c r="U41" s="807"/>
      <c r="V41" s="541"/>
      <c r="W41" s="297"/>
      <c r="X41" s="541" t="s">
        <v>185</v>
      </c>
      <c r="Y41" s="152"/>
      <c r="AA41" s="466">
        <v>23</v>
      </c>
    </row>
    <row r="42" spans="1:27" ht="37.5" customHeight="1" x14ac:dyDescent="0.25">
      <c r="A42" s="139" t="str">
        <f t="shared" ca="1" si="0"/>
        <v>KW16 / 24</v>
      </c>
      <c r="B42" s="159" t="str">
        <f ca="1">OFFSET(Sprachen!A396,0,'Allg. Informationen'!$B$4-1,1,1)</f>
        <v>Bezug Gesuchsteller zum Kraftwerk</v>
      </c>
      <c r="C42" s="100"/>
      <c r="D42" s="194"/>
      <c r="E42" s="557"/>
      <c r="F42" s="557"/>
      <c r="G42" s="557"/>
      <c r="H42" s="833" t="str">
        <f ca="1">OFFSET(Sprachen!A486,0,'Allg. Informationen'!$B$4-1,1,1)</f>
        <v>Abnahmevertrag und Bestätgigung der Riskotragung von Betreiber und Eigentümer / Partner in Anhang beilegen</v>
      </c>
      <c r="I42" s="833"/>
      <c r="J42" s="833"/>
      <c r="K42" s="833"/>
      <c r="L42" s="833"/>
      <c r="M42" s="807"/>
      <c r="N42" s="807"/>
      <c r="O42" s="807"/>
      <c r="P42" s="807"/>
      <c r="Q42" s="807"/>
      <c r="R42" s="807"/>
      <c r="S42" s="807"/>
      <c r="T42" s="807"/>
      <c r="U42" s="807"/>
      <c r="V42" s="541"/>
      <c r="W42" s="297"/>
      <c r="X42" s="541" t="s">
        <v>185</v>
      </c>
      <c r="Y42" s="558"/>
      <c r="AA42" s="466">
        <v>24</v>
      </c>
    </row>
    <row r="43" spans="1:27" ht="30.75" customHeight="1" x14ac:dyDescent="0.25">
      <c r="A43" s="139" t="str">
        <f t="shared" ca="1" si="0"/>
        <v>KW16 / 25</v>
      </c>
      <c r="B43" s="159" t="str">
        <f ca="1">OFFSET(Sprachen!A397,0,'Allg. Informationen'!$B$4-1,1,1)</f>
        <v>Geschäftsperiode</v>
      </c>
      <c r="C43" s="100"/>
      <c r="D43" s="144">
        <f ca="1">C119</f>
        <v>0</v>
      </c>
      <c r="E43" s="354"/>
      <c r="F43" s="354"/>
      <c r="G43" s="354"/>
      <c r="H43" s="833" t="str">
        <f ca="1">OFFSET(Sprachen!A487,0,'Allg. Informationen'!$B$4-1,1,1)</f>
        <v>Nur Kalenderjahr oder hydrologisches Jahr (1. Okt. – 30. ‎Sept.) möglich, für alle Zentralen ‎gleich.</v>
      </c>
      <c r="I43" s="833"/>
      <c r="J43" s="833"/>
      <c r="K43" s="833"/>
      <c r="L43" s="833"/>
      <c r="M43" s="807"/>
      <c r="N43" s="807"/>
      <c r="O43" s="807"/>
      <c r="P43" s="807"/>
      <c r="Q43" s="807"/>
      <c r="R43" s="807"/>
      <c r="S43" s="807"/>
      <c r="T43" s="807"/>
      <c r="U43" s="807"/>
      <c r="V43" s="541"/>
      <c r="W43" s="297"/>
      <c r="X43" s="541" t="s">
        <v>185</v>
      </c>
      <c r="Y43" s="558"/>
      <c r="AA43" s="466">
        <f t="shared" si="1"/>
        <v>25</v>
      </c>
    </row>
    <row r="44" spans="1:27" x14ac:dyDescent="0.25">
      <c r="A44" s="139" t="str">
        <f t="shared" ca="1" si="0"/>
        <v>KW16 / 26</v>
      </c>
      <c r="B44" s="538" t="str">
        <f ca="1">OFFSET(Sprachen!A398,0,'Allg. Informationen'!$B$4-1,1,1)</f>
        <v>Datum testierter Einzelabschluss Kraftwerk</v>
      </c>
      <c r="C44" s="100"/>
      <c r="D44" s="195"/>
      <c r="E44" s="355"/>
      <c r="F44" s="355"/>
      <c r="G44" s="355"/>
      <c r="H44" s="806" t="str">
        <f ca="1">OFFSET(Sprachen!A488,0,'Allg. Informationen'!$B$4-1,1,1)</f>
        <v>Einzelabschluss Kraftwerk in Anhang beilegen.</v>
      </c>
      <c r="I44" s="806"/>
      <c r="J44" s="806"/>
      <c r="K44" s="806"/>
      <c r="L44" s="806"/>
      <c r="M44" s="807"/>
      <c r="N44" s="807"/>
      <c r="O44" s="807"/>
      <c r="P44" s="807"/>
      <c r="Q44" s="807"/>
      <c r="R44" s="807"/>
      <c r="S44" s="807"/>
      <c r="T44" s="807"/>
      <c r="U44" s="807"/>
      <c r="V44" s="541"/>
      <c r="W44" s="297"/>
      <c r="X44" s="541" t="s">
        <v>185</v>
      </c>
      <c r="Y44" s="152"/>
      <c r="AA44" s="466">
        <f t="shared" si="1"/>
        <v>26</v>
      </c>
    </row>
    <row r="45" spans="1:27" x14ac:dyDescent="0.25">
      <c r="A45" s="139" t="str">
        <f t="shared" ca="1" si="0"/>
        <v>KW16 / 27</v>
      </c>
      <c r="B45" s="538" t="str">
        <f ca="1">OFFSET(Sprachen!A399,0,'Allg. Informationen'!$B$4-1,1,1)</f>
        <v>Rechnungslegungsstandard</v>
      </c>
      <c r="C45" s="145"/>
      <c r="D45" s="559"/>
      <c r="E45" s="560"/>
      <c r="F45" s="560"/>
      <c r="G45" s="560"/>
      <c r="H45" s="858"/>
      <c r="I45" s="858"/>
      <c r="J45" s="858"/>
      <c r="K45" s="858"/>
      <c r="L45" s="858"/>
      <c r="M45" s="807"/>
      <c r="N45" s="807"/>
      <c r="O45" s="807"/>
      <c r="P45" s="807"/>
      <c r="Q45" s="807"/>
      <c r="R45" s="807"/>
      <c r="S45" s="807"/>
      <c r="T45" s="807"/>
      <c r="U45" s="807"/>
      <c r="V45" s="541"/>
      <c r="W45" s="297"/>
      <c r="X45" s="541" t="s">
        <v>185</v>
      </c>
      <c r="Y45" s="152"/>
      <c r="AA45" s="466">
        <f t="shared" si="1"/>
        <v>27</v>
      </c>
    </row>
    <row r="46" spans="1:27" ht="15.6" x14ac:dyDescent="0.3">
      <c r="A46" s="146"/>
      <c r="B46" s="147"/>
      <c r="C46" s="147"/>
      <c r="D46" s="147"/>
      <c r="E46" s="147"/>
      <c r="F46" s="147"/>
      <c r="G46" s="147"/>
      <c r="H46" s="147"/>
      <c r="I46" s="147"/>
      <c r="J46" s="147"/>
      <c r="K46" s="147"/>
      <c r="L46" s="147"/>
      <c r="M46" s="147"/>
      <c r="N46" s="147"/>
      <c r="O46" s="147"/>
      <c r="P46" s="147"/>
      <c r="Q46" s="147"/>
      <c r="R46" s="147"/>
      <c r="S46" s="147"/>
      <c r="T46" s="147"/>
      <c r="U46" s="147"/>
      <c r="V46" s="147"/>
      <c r="W46" s="561"/>
      <c r="X46" s="147"/>
      <c r="Y46" s="147"/>
      <c r="Z46" s="562"/>
    </row>
    <row r="47" spans="1:27" ht="26.4" x14ac:dyDescent="0.25">
      <c r="A47" s="139"/>
      <c r="B47" s="148" t="str">
        <f ca="1">OFFSET(Sprachen!A400,0,'Allg. Informationen'!$B$4-1,1,1)</f>
        <v>A2. Angaben zu den Zentralen</v>
      </c>
      <c r="C47" s="100"/>
      <c r="D47" s="100"/>
      <c r="E47" s="356"/>
      <c r="F47" s="356"/>
      <c r="G47" s="356"/>
      <c r="H47" s="673" t="str">
        <f ca="1">OFFSET(Sprachen!A336,0,'Allg. Informationen'!$B$4-1,1,1)</f>
        <v>Zentrale 1</v>
      </c>
      <c r="I47" s="673" t="str">
        <f ca="1">OFFSET(Sprachen!A337,0,'Allg. Informationen'!$B$4-1,1,1)</f>
        <v>Zentrale 2</v>
      </c>
      <c r="J47" s="673" t="str">
        <f ca="1">OFFSET(Sprachen!A338,0,'Allg. Informationen'!$B$4-1,1,1)</f>
        <v>Zentrale 3</v>
      </c>
      <c r="K47" s="673" t="str">
        <f ca="1">OFFSET(Sprachen!A339,0,'Allg. Informationen'!$B$4-1,1,1)</f>
        <v>Zentrale 4</v>
      </c>
      <c r="L47" s="673" t="str">
        <f ca="1">OFFSET(Sprachen!A340,0,'Allg. Informationen'!$B$4-1,1,1)</f>
        <v>Zentrale 5</v>
      </c>
      <c r="M47" s="673" t="str">
        <f ca="1">OFFSET(Sprachen!A341,0,'Allg. Informationen'!$B$4-1,1,1)</f>
        <v>Zentrale 6</v>
      </c>
      <c r="N47" s="673" t="str">
        <f ca="1">OFFSET(Sprachen!A342,0,'Allg. Informationen'!$B$4-1,1,1)</f>
        <v>Zentrale 7</v>
      </c>
      <c r="O47" s="673" t="str">
        <f ca="1">OFFSET(Sprachen!A343,0,'Allg. Informationen'!$B$4-1,1,1)</f>
        <v>Zentrale 8</v>
      </c>
      <c r="P47" s="673" t="str">
        <f ca="1">OFFSET(Sprachen!A344,0,'Allg. Informationen'!$B$4-1,1,1)</f>
        <v>Zentrale 9</v>
      </c>
      <c r="Q47" s="673" t="str">
        <f ca="1">OFFSET(Sprachen!A345,0,'Allg. Informationen'!$B$4-1,1,1)</f>
        <v>Zentrale 10</v>
      </c>
      <c r="R47" s="830" t="str">
        <f ca="1">H12</f>
        <v>Anmerkungen BFE</v>
      </c>
      <c r="S47" s="831"/>
      <c r="T47" s="676" t="str">
        <f ca="1">M12</f>
        <v>Bemerkungen Gesuchsteller</v>
      </c>
      <c r="U47" s="677"/>
      <c r="V47" s="450" t="str">
        <f ca="1">V12</f>
        <v>Prüfung auf Plausibilität</v>
      </c>
      <c r="W47" s="450" t="str">
        <f t="shared" ref="W47:Y47" ca="1" si="2">W12</f>
        <v>Bemerkungen Plausibilität</v>
      </c>
      <c r="X47" s="450" t="str">
        <f t="shared" ca="1" si="2"/>
        <v>Materielle Prüfung</v>
      </c>
      <c r="Y47" s="450" t="str">
        <f t="shared" ca="1" si="2"/>
        <v>Bemerkungen Materielle Prüfung</v>
      </c>
      <c r="Z47" s="562"/>
    </row>
    <row r="48" spans="1:27" ht="81.75" customHeight="1" x14ac:dyDescent="0.25">
      <c r="A48" s="139" t="str">
        <f t="shared" ref="A48:A59" ca="1" si="3">CONCATENATE($A$2," / ",AA48)</f>
        <v>KW16 / 28</v>
      </c>
      <c r="B48" s="150" t="str">
        <f ca="1">OFFSET(Sprachen!A401,0,'Allg. Informationen'!$B$4-1,1,1)</f>
        <v>Name Zentrale (oder Einzelanlage im Sinne von Art. 88 EnFV)</v>
      </c>
      <c r="C48" s="100"/>
      <c r="D48" s="388"/>
      <c r="E48" s="356"/>
      <c r="F48" s="356"/>
      <c r="G48" s="356"/>
      <c r="H48" s="635">
        <f ca="1">IFERROR(IF($D$5="Nein","-",VLOOKUP(H$47,E_prod_Eingabe!$A$10:$AA$19,HLOOKUP($A$2,E_prod_Eingabe!$C$5:$AS$6,2,FALSE)+2,FALSE)),"")</f>
        <v>0</v>
      </c>
      <c r="I48" s="635">
        <f ca="1">IFERROR(IF($D$5="Nein","-",VLOOKUP(I$47,E_prod_Eingabe!$A$10:$AA$19,HLOOKUP($A$2,E_prod_Eingabe!$C$5:$AS$6,2,FALSE)+2,FALSE)),"")</f>
        <v>0</v>
      </c>
      <c r="J48" s="635">
        <f ca="1">IFERROR(IF($D$5="Nein","-",VLOOKUP(J$47,E_prod_Eingabe!$A$10:$AA$19,HLOOKUP($A$2,E_prod_Eingabe!$C$5:$AS$6,2,FALSE)+2,FALSE)),"")</f>
        <v>0</v>
      </c>
      <c r="K48" s="635">
        <f ca="1">IFERROR(IF($D$5="Nein","-",VLOOKUP(K$47,E_prod_Eingabe!$A$10:$AA$19,HLOOKUP($A$2,E_prod_Eingabe!$C$5:$AS$6,2,FALSE)+2,FALSE)),"")</f>
        <v>0</v>
      </c>
      <c r="L48" s="635">
        <f ca="1">IFERROR(IF($D$5="Nein","-",VLOOKUP(L$47,E_prod_Eingabe!$A$10:$AA$19,HLOOKUP($A$2,E_prod_Eingabe!$C$5:$AS$6,2,FALSE)+2,FALSE)),"")</f>
        <v>0</v>
      </c>
      <c r="M48" s="635">
        <f ca="1">IFERROR(IF($D$5="Nein","-",VLOOKUP(M$47,E_prod_Eingabe!$A$10:$AA$19,HLOOKUP($A$2,E_prod_Eingabe!$C$5:$AS$6,2,FALSE)+2,FALSE)),"")</f>
        <v>0</v>
      </c>
      <c r="N48" s="635">
        <f ca="1">IFERROR(IF($D$5="Nein","-",VLOOKUP(N$47,E_prod_Eingabe!$A$10:$AA$19,HLOOKUP($A$2,E_prod_Eingabe!$C$5:$AS$6,2,FALSE)+2,FALSE)),"")</f>
        <v>0</v>
      </c>
      <c r="O48" s="635">
        <f ca="1">IFERROR(IF($D$5="Nein","-",VLOOKUP(O$47,E_prod_Eingabe!$A$10:$AA$19,HLOOKUP($A$2,E_prod_Eingabe!$C$5:$AS$6,2,FALSE)+2,FALSE)),"")</f>
        <v>0</v>
      </c>
      <c r="P48" s="635">
        <f ca="1">IFERROR(IF($D$5="Nein","-",VLOOKUP(P$47,E_prod_Eingabe!$A$10:$AA$19,HLOOKUP($A$2,E_prod_Eingabe!$C$5:$AS$6,2,FALSE)+2,FALSE)),"")</f>
        <v>0</v>
      </c>
      <c r="Q48" s="635">
        <f ca="1">IFERROR(IF($D$5="Nein","-",VLOOKUP(Q$47,E_prod_Eingabe!$A$10:$AA$19,HLOOKUP($A$2,E_prod_Eingabe!$C$5:$AS$6,2,FALSE)+2,FALSE)),"")</f>
        <v>0</v>
      </c>
      <c r="R48" s="867" t="str">
        <f ca="1">OFFSET(Sprachen!A491,0,'Allg. Informationen'!$B$4-1,1,1)</f>
        <v>Vertrag für Nutzungsrecht beilegen.</v>
      </c>
      <c r="S48" s="868"/>
      <c r="T48" s="828"/>
      <c r="U48" s="829"/>
      <c r="V48" s="541"/>
      <c r="W48" s="297"/>
      <c r="X48" s="541" t="s">
        <v>185</v>
      </c>
      <c r="Y48" s="152"/>
      <c r="Z48" s="562"/>
      <c r="AA48" s="466">
        <f>+AA45+1</f>
        <v>28</v>
      </c>
    </row>
    <row r="49" spans="1:27" x14ac:dyDescent="0.25">
      <c r="A49" s="139" t="str">
        <f t="shared" ca="1" si="3"/>
        <v>KW16 / 29</v>
      </c>
      <c r="B49" s="136" t="str">
        <f ca="1">OFFSET(Sprachen!A402,0,'Allg. Informationen'!$B$4-1,1,1)</f>
        <v>Nr. Zentrale aus WASTA</v>
      </c>
      <c r="C49" s="100"/>
      <c r="D49" s="388"/>
      <c r="E49" s="356"/>
      <c r="F49" s="356"/>
      <c r="G49" s="356"/>
      <c r="H49" s="193"/>
      <c r="I49" s="193"/>
      <c r="J49" s="193"/>
      <c r="K49" s="193"/>
      <c r="L49" s="193"/>
      <c r="M49" s="193"/>
      <c r="N49" s="563"/>
      <c r="O49" s="563"/>
      <c r="P49" s="563"/>
      <c r="Q49" s="563"/>
      <c r="R49" s="859"/>
      <c r="S49" s="860"/>
      <c r="T49" s="828"/>
      <c r="U49" s="829"/>
      <c r="V49" s="541"/>
      <c r="W49" s="297"/>
      <c r="X49" s="541" t="s">
        <v>185</v>
      </c>
      <c r="Y49" s="152"/>
      <c r="Z49" s="562"/>
      <c r="AA49" s="466">
        <f>+AA48+1</f>
        <v>29</v>
      </c>
    </row>
    <row r="50" spans="1:27" ht="26.4" x14ac:dyDescent="0.25">
      <c r="A50" s="139" t="str">
        <f t="shared" ca="1" si="3"/>
        <v>KW16 / 30</v>
      </c>
      <c r="B50" s="136" t="str">
        <f ca="1">OFFSET(Sprachen!A403,0,'Allg. Informationen'!$B$4-1,1,1)</f>
        <v>Hydraulische Verknüpfung und gemeinsame Optimierung vorhanden</v>
      </c>
      <c r="C50" s="100" t="str">
        <f ca="1">OFFSET(Sprachen!A404,0,'Allg. Informationen'!$B$4-1,1,1)</f>
        <v>[Ja/Nein]</v>
      </c>
      <c r="D50" s="153"/>
      <c r="E50" s="357"/>
      <c r="F50" s="357"/>
      <c r="G50" s="357"/>
      <c r="H50" s="564"/>
      <c r="I50" s="564"/>
      <c r="J50" s="564"/>
      <c r="K50" s="564"/>
      <c r="L50" s="564"/>
      <c r="M50" s="564"/>
      <c r="N50" s="564"/>
      <c r="O50" s="564"/>
      <c r="P50" s="564"/>
      <c r="Q50" s="564"/>
      <c r="R50" s="824" t="str">
        <f ca="1">OFFSET(Sprachen!A492,0,'Allg. Informationen'!$B$4-1,1,1)</f>
        <v>Plan der Kraftwerksanlage beilegen.</v>
      </c>
      <c r="S50" s="825"/>
      <c r="T50" s="828"/>
      <c r="U50" s="829"/>
      <c r="V50" s="541"/>
      <c r="W50" s="297"/>
      <c r="X50" s="541" t="s">
        <v>185</v>
      </c>
      <c r="Y50" s="565"/>
      <c r="Z50" s="562"/>
      <c r="AA50" s="466">
        <f t="shared" ref="AA50:AA57" si="4">+AA49+1</f>
        <v>30</v>
      </c>
    </row>
    <row r="51" spans="1:27" x14ac:dyDescent="0.25">
      <c r="A51" s="139" t="str">
        <f t="shared" ca="1" si="3"/>
        <v>KW16 / 31</v>
      </c>
      <c r="B51" s="136" t="str">
        <f ca="1">OFFSET(Sprachen!A405,0,'Allg. Informationen'!$B$4-1,1,1)</f>
        <v>mittlere mechanische Bruttoleistung</v>
      </c>
      <c r="C51" s="100" t="s">
        <v>6</v>
      </c>
      <c r="D51" s="646">
        <f>SUMIF($H$50:$Q$50,"Ja",H51:Q51)+SUMIF($H$50:$Q$50,"Oui",H51:Q51)+SUMIF($H$50:$Q$50,"Si",H51:Q51)</f>
        <v>0</v>
      </c>
      <c r="E51" s="351"/>
      <c r="F51" s="351"/>
      <c r="G51" s="351"/>
      <c r="H51" s="566"/>
      <c r="I51" s="566"/>
      <c r="J51" s="566"/>
      <c r="K51" s="566"/>
      <c r="L51" s="566"/>
      <c r="M51" s="566"/>
      <c r="N51" s="566"/>
      <c r="O51" s="566"/>
      <c r="P51" s="566"/>
      <c r="Q51" s="566"/>
      <c r="R51" s="859"/>
      <c r="S51" s="860"/>
      <c r="T51" s="828"/>
      <c r="U51" s="829"/>
      <c r="V51" s="541"/>
      <c r="W51" s="297"/>
      <c r="X51" s="541" t="s">
        <v>185</v>
      </c>
      <c r="Y51" s="565" t="s">
        <v>185</v>
      </c>
      <c r="Z51" s="562"/>
      <c r="AA51" s="466">
        <f t="shared" si="4"/>
        <v>31</v>
      </c>
    </row>
    <row r="52" spans="1:27" x14ac:dyDescent="0.25">
      <c r="A52" s="139" t="str">
        <f t="shared" ca="1" si="3"/>
        <v>KW16 / 32</v>
      </c>
      <c r="B52" s="136" t="str">
        <f ca="1">OFFSET(Sprachen!A406,0,'Allg. Informationen'!$B$4-1,1,1)</f>
        <v>Installierte Turbinenleistung</v>
      </c>
      <c r="C52" s="100" t="s">
        <v>6</v>
      </c>
      <c r="D52" s="646">
        <f>SUMIF($H$50:$Q$50,"Ja",H52:Q52)+SUMIF($H$50:$Q$50,"Oui",H52:Q52)+SUMIF($H$50:$Q$50,"Si",H52:Q52)</f>
        <v>0</v>
      </c>
      <c r="E52" s="351"/>
      <c r="F52" s="351"/>
      <c r="G52" s="351"/>
      <c r="H52" s="566"/>
      <c r="I52" s="566"/>
      <c r="J52" s="566"/>
      <c r="K52" s="566"/>
      <c r="L52" s="566"/>
      <c r="M52" s="566"/>
      <c r="N52" s="566"/>
      <c r="O52" s="566"/>
      <c r="P52" s="566"/>
      <c r="Q52" s="566"/>
      <c r="R52" s="859"/>
      <c r="S52" s="860"/>
      <c r="T52" s="828"/>
      <c r="U52" s="829"/>
      <c r="V52" s="541"/>
      <c r="W52" s="297"/>
      <c r="X52" s="541" t="s">
        <v>185</v>
      </c>
      <c r="Y52" s="152"/>
      <c r="Z52" s="562"/>
      <c r="AA52" s="466">
        <f t="shared" si="4"/>
        <v>32</v>
      </c>
    </row>
    <row r="53" spans="1:27" x14ac:dyDescent="0.25">
      <c r="A53" s="139" t="str">
        <f t="shared" ca="1" si="3"/>
        <v>KW16 / 33</v>
      </c>
      <c r="B53" s="136" t="str">
        <f ca="1">OFFSET(Sprachen!A407,0,'Allg. Informationen'!$B$4-1,1,1)</f>
        <v>Max. mögliche Leistung ab Generator</v>
      </c>
      <c r="C53" s="100" t="s">
        <v>6</v>
      </c>
      <c r="D53" s="646">
        <f>SUMIF($H$50:$Q$50,"Ja",H53:Q53)+SUMIF($H$50:$Q$50,"Oui",H53:Q53)+SUMIF($H$50:$Q$50,"Si",H53:Q53)</f>
        <v>0</v>
      </c>
      <c r="E53" s="351"/>
      <c r="F53" s="351"/>
      <c r="G53" s="351"/>
      <c r="H53" s="566"/>
      <c r="I53" s="566"/>
      <c r="J53" s="566"/>
      <c r="K53" s="566"/>
      <c r="L53" s="566"/>
      <c r="M53" s="566"/>
      <c r="N53" s="566"/>
      <c r="O53" s="566"/>
      <c r="P53" s="566"/>
      <c r="Q53" s="566"/>
      <c r="R53" s="859"/>
      <c r="S53" s="860"/>
      <c r="T53" s="828"/>
      <c r="U53" s="829"/>
      <c r="V53" s="541"/>
      <c r="W53" s="297"/>
      <c r="X53" s="541" t="s">
        <v>185</v>
      </c>
      <c r="Y53" s="152"/>
      <c r="Z53" s="562"/>
      <c r="AA53" s="466">
        <f t="shared" si="4"/>
        <v>33</v>
      </c>
    </row>
    <row r="54" spans="1:27" ht="31.5" customHeight="1" x14ac:dyDescent="0.25">
      <c r="A54" s="139" t="str">
        <f t="shared" ca="1" si="3"/>
        <v>KW16 / 34</v>
      </c>
      <c r="B54" s="136" t="str">
        <f ca="1">OFFSET(Sprachen!A408,0,'Allg. Informationen'!$B$4-1,1,1)</f>
        <v>Nettoproduktion alle Zentralen</v>
      </c>
      <c r="C54" s="100" t="s">
        <v>8</v>
      </c>
      <c r="D54" s="647">
        <f ca="1">IFERROR(SUM(H54:Q54),"")</f>
        <v>0</v>
      </c>
      <c r="E54" s="358"/>
      <c r="F54" s="358"/>
      <c r="G54" s="358"/>
      <c r="H54" s="154">
        <f ca="1">IFERROR(IF($D$5="Nein/Non/No","-",VLOOKUP(H$47,E_prod_Eingabe!$A$21:$AA$30,HLOOKUP($A$2,E_prod_Eingabe!$C$5:$AS$6,2,FALSE)+2,FALSE)),"")</f>
        <v>0</v>
      </c>
      <c r="I54" s="154">
        <f ca="1">IFERROR(IF($D$5="Nein/Non/No","-",VLOOKUP(I$47,E_prod_Eingabe!$A$21:$AA$30,HLOOKUP($A$2,E_prod_Eingabe!$C$5:$AS$6,2,FALSE)+2,FALSE)),"")</f>
        <v>0</v>
      </c>
      <c r="J54" s="154">
        <f ca="1">IFERROR(IF($D$5="Nein/Non/No","-",VLOOKUP(J$47,E_prod_Eingabe!$A$21:$AA$30,HLOOKUP($A$2,E_prod_Eingabe!$C$5:$AS$6,2,FALSE)+2,FALSE)),"")</f>
        <v>0</v>
      </c>
      <c r="K54" s="154">
        <f ca="1">IFERROR(IF($D$5="Nein/Non/No","-",VLOOKUP(K$47,E_prod_Eingabe!$A$21:$AA$30,HLOOKUP($A$2,E_prod_Eingabe!$C$5:$AS$6,2,FALSE)+2,FALSE)),"")</f>
        <v>0</v>
      </c>
      <c r="L54" s="154">
        <f ca="1">IFERROR(IF($D$5="Nein/Non/No","-",VLOOKUP(L$47,E_prod_Eingabe!$A$21:$AA$30,HLOOKUP($A$2,E_prod_Eingabe!$C$5:$AS$6,2,FALSE)+2,FALSE)),"")</f>
        <v>0</v>
      </c>
      <c r="M54" s="154">
        <f ca="1">IFERROR(IF($D$5="Nein/Non/No","-",VLOOKUP(M$47,E_prod_Eingabe!$A$21:$AA$30,HLOOKUP($A$2,E_prod_Eingabe!$C$5:$AS$6,2,FALSE)+2,FALSE)),"")</f>
        <v>0</v>
      </c>
      <c r="N54" s="154">
        <f ca="1">IFERROR(IF($D$5="Nein/Non/No","-",VLOOKUP(N$47,E_prod_Eingabe!$A$21:$AA$30,HLOOKUP($A$2,E_prod_Eingabe!$C$5:$AS$6,2,FALSE)+2,FALSE)),"")</f>
        <v>0</v>
      </c>
      <c r="O54" s="154">
        <f ca="1">IFERROR(IF($D$5="Nein/Non/No","-",VLOOKUP(O$47,E_prod_Eingabe!$A$21:$AA$30,HLOOKUP($A$2,E_prod_Eingabe!$C$5:$AS$6,2,FALSE)+2,FALSE)),"")</f>
        <v>0</v>
      </c>
      <c r="P54" s="154">
        <f ca="1">IFERROR(IF($D$5="Nein/Non/No","-",VLOOKUP(P$47,E_prod_Eingabe!$A$21:$AA$30,HLOOKUP($A$2,E_prod_Eingabe!$C$5:$AS$6,2,FALSE)+2,FALSE)),"")</f>
        <v>0</v>
      </c>
      <c r="Q54" s="154">
        <f ca="1">IFERROR(IF($D$5="Nein/Non/No","-",VLOOKUP(Q$47,E_prod_Eingabe!$A$21:$AA$30,HLOOKUP($A$2,E_prod_Eingabe!$C$5:$AS$6,2,FALSE)+2,FALSE)),"")</f>
        <v>0</v>
      </c>
      <c r="R54" s="862" t="str">
        <f ca="1">OFFSET(Sprachen!A493,0,'Allg. Informationen'!$B$4-1,1,1)</f>
        <v>Nur hydraulisch verknüpfte und gemeinsam optimierte Anlagen werden berücksichtigt.</v>
      </c>
      <c r="S54" s="863"/>
      <c r="T54" s="861"/>
      <c r="U54" s="861"/>
      <c r="V54" s="567"/>
      <c r="W54" s="300"/>
      <c r="X54" s="567"/>
      <c r="Y54" s="400"/>
      <c r="Z54" s="562"/>
      <c r="AA54" s="466">
        <f t="shared" si="4"/>
        <v>34</v>
      </c>
    </row>
    <row r="55" spans="1:27" ht="31.5" customHeight="1" x14ac:dyDescent="0.25">
      <c r="A55" s="139" t="str">
        <f t="shared" ca="1" si="3"/>
        <v>KW16 / 35</v>
      </c>
      <c r="B55" s="136" t="str">
        <f ca="1">OFFSET(Sprachen!A409,0,'Allg. Informationen'!$B$4-1,1,1)</f>
        <v>Nettoproduktion hydraulisch verknüpfter und gemeinsam optimierter Anlagen</v>
      </c>
      <c r="C55" s="100" t="s">
        <v>8</v>
      </c>
      <c r="D55" s="647">
        <f>SUM(H55:Q55)</f>
        <v>0</v>
      </c>
      <c r="E55" s="358"/>
      <c r="F55" s="358"/>
      <c r="G55" s="358"/>
      <c r="H55" s="154">
        <f>+IF(H50="Ja",H54,0)+IF(H50="Oui",H54,0)+IF(H50="Si",H54,0)</f>
        <v>0</v>
      </c>
      <c r="I55" s="154">
        <f t="shared" ref="I55:Q55" si="5">+IF(I50="Ja",I54,0)+IF(I50="Oui",I54,0)+IF(I50="Si",I54,0)</f>
        <v>0</v>
      </c>
      <c r="J55" s="154">
        <f t="shared" si="5"/>
        <v>0</v>
      </c>
      <c r="K55" s="154">
        <f t="shared" si="5"/>
        <v>0</v>
      </c>
      <c r="L55" s="154">
        <f t="shared" si="5"/>
        <v>0</v>
      </c>
      <c r="M55" s="154">
        <f t="shared" si="5"/>
        <v>0</v>
      </c>
      <c r="N55" s="154">
        <f t="shared" si="5"/>
        <v>0</v>
      </c>
      <c r="O55" s="154">
        <f t="shared" si="5"/>
        <v>0</v>
      </c>
      <c r="P55" s="154">
        <f t="shared" si="5"/>
        <v>0</v>
      </c>
      <c r="Q55" s="154">
        <f t="shared" si="5"/>
        <v>0</v>
      </c>
      <c r="R55" s="864"/>
      <c r="S55" s="865"/>
      <c r="T55" s="861"/>
      <c r="U55" s="861"/>
      <c r="V55" s="567"/>
      <c r="W55" s="300"/>
      <c r="X55" s="567"/>
      <c r="Y55" s="400"/>
      <c r="Z55" s="562"/>
      <c r="AA55" s="466">
        <f t="shared" si="4"/>
        <v>35</v>
      </c>
    </row>
    <row r="56" spans="1:27" x14ac:dyDescent="0.25">
      <c r="A56" s="139" t="str">
        <f t="shared" ca="1" si="3"/>
        <v>KW16 / 36</v>
      </c>
      <c r="B56" s="136" t="str">
        <f ca="1">OFFSET(Sprachen!A410,0,'Allg. Informationen'!$B$4-1,1,1)</f>
        <v>Bezug EV/KEV</v>
      </c>
      <c r="C56" s="100" t="str">
        <f ca="1">OFFSET(Sprachen!A404,0,'Allg. Informationen'!$B$4-1,1,1)</f>
        <v>[Ja/Nein]</v>
      </c>
      <c r="D56" s="648">
        <f>IF(COUNTIF(H56:Q56,"Ja")&gt;0,COUNTIF(H56:Q56,"Ja"),0)</f>
        <v>0</v>
      </c>
      <c r="E56" s="359"/>
      <c r="F56" s="359"/>
      <c r="G56" s="359"/>
      <c r="H56" s="564"/>
      <c r="I56" s="564"/>
      <c r="J56" s="564"/>
      <c r="K56" s="564"/>
      <c r="L56" s="564"/>
      <c r="M56" s="564"/>
      <c r="N56" s="564"/>
      <c r="O56" s="564"/>
      <c r="P56" s="564"/>
      <c r="Q56" s="564"/>
      <c r="R56" s="824"/>
      <c r="S56" s="825"/>
      <c r="T56" s="828"/>
      <c r="U56" s="829"/>
      <c r="V56" s="541"/>
      <c r="W56" s="297"/>
      <c r="X56" s="541" t="s">
        <v>185</v>
      </c>
      <c r="Y56" s="565" t="s">
        <v>185</v>
      </c>
      <c r="Z56" s="562"/>
      <c r="AA56" s="466">
        <f t="shared" si="4"/>
        <v>36</v>
      </c>
    </row>
    <row r="57" spans="1:27" x14ac:dyDescent="0.25">
      <c r="A57" s="139" t="str">
        <f t="shared" ca="1" si="3"/>
        <v>KW16 / 37</v>
      </c>
      <c r="B57" s="136" t="str">
        <f ca="1">OFFSET(Sprachen!A411,0,'Allg. Informationen'!$B$4-1,1,1)</f>
        <v>Erlös EV/KEV Jahr</v>
      </c>
      <c r="C57" s="100" t="s">
        <v>24</v>
      </c>
      <c r="D57" s="649">
        <f>SUMIF(H50:Q50,"Ja",H57:Q57)+SUMIF(H50:Q50,"Oui",H57:Q57)+SUMIF(H50:Q50,"Si",H57:Q57)</f>
        <v>0</v>
      </c>
      <c r="E57" s="360"/>
      <c r="F57" s="360"/>
      <c r="G57" s="360"/>
      <c r="H57" s="207"/>
      <c r="I57" s="207"/>
      <c r="J57" s="207"/>
      <c r="K57" s="207"/>
      <c r="L57" s="207"/>
      <c r="M57" s="207"/>
      <c r="N57" s="207"/>
      <c r="O57" s="207"/>
      <c r="P57" s="207"/>
      <c r="Q57" s="207"/>
      <c r="R57" s="859"/>
      <c r="S57" s="860"/>
      <c r="T57" s="828"/>
      <c r="U57" s="829"/>
      <c r="V57" s="541"/>
      <c r="W57" s="297"/>
      <c r="X57" s="541" t="s">
        <v>185</v>
      </c>
      <c r="Y57" s="565" t="s">
        <v>185</v>
      </c>
      <c r="Z57" s="562"/>
      <c r="AA57" s="466">
        <f t="shared" si="4"/>
        <v>37</v>
      </c>
    </row>
    <row r="58" spans="1:27" ht="26.4" x14ac:dyDescent="0.25">
      <c r="A58" s="139" t="str">
        <f t="shared" ca="1" si="3"/>
        <v>KW16 / 39</v>
      </c>
      <c r="B58" s="136" t="str">
        <f ca="1">OFFSET(Sprachen!A412,0,'Allg. Informationen'!$B$4-1,1,1)</f>
        <v>Erlös aus Entschädigungen Sanierungen nach Gewässerschutzgesetz</v>
      </c>
      <c r="C58" s="157" t="s">
        <v>24</v>
      </c>
      <c r="D58" s="649">
        <f>SUMIF($H$50:$Q$50,"Ja",H58:Q58)+SUMIF($H$50:$Q$50,"Oui",H58:Q58)+SUMIF($H$50:$Q$50,"Si",H58:Q58)</f>
        <v>0</v>
      </c>
      <c r="E58" s="360"/>
      <c r="F58" s="360"/>
      <c r="G58" s="360"/>
      <c r="H58" s="207"/>
      <c r="I58" s="207"/>
      <c r="J58" s="207"/>
      <c r="K58" s="207"/>
      <c r="L58" s="207"/>
      <c r="M58" s="207"/>
      <c r="N58" s="207"/>
      <c r="O58" s="207"/>
      <c r="P58" s="207"/>
      <c r="Q58" s="207"/>
      <c r="R58" s="813"/>
      <c r="S58" s="814"/>
      <c r="T58" s="828"/>
      <c r="U58" s="829"/>
      <c r="V58" s="541"/>
      <c r="W58" s="297"/>
      <c r="X58" s="541" t="s">
        <v>185</v>
      </c>
      <c r="Y58" s="565" t="s">
        <v>185</v>
      </c>
      <c r="Z58" s="562"/>
      <c r="AA58" s="466">
        <v>39</v>
      </c>
    </row>
    <row r="59" spans="1:27" ht="26.4" x14ac:dyDescent="0.25">
      <c r="A59" s="139" t="str">
        <f t="shared" ca="1" si="3"/>
        <v>KW16 / 41</v>
      </c>
      <c r="B59" s="136" t="str">
        <f ca="1">OFFSET(Sprachen!A413,0,'Allg. Informationen'!$B$4-1,1,1)</f>
        <v>Erlös aus weiterer Förderung der öffentlichen Hand</v>
      </c>
      <c r="C59" s="157" t="s">
        <v>24</v>
      </c>
      <c r="D59" s="649">
        <f>SUMIF(H50:Q50,"Ja",H59:Q59)+SUMIF(H50:Q50,"Qui",H59:Q59)+SUMIF(H50:Q50,"Si",H59:Q59)</f>
        <v>0</v>
      </c>
      <c r="E59" s="360"/>
      <c r="F59" s="360"/>
      <c r="G59" s="360"/>
      <c r="H59" s="207"/>
      <c r="I59" s="207"/>
      <c r="J59" s="207"/>
      <c r="K59" s="207"/>
      <c r="L59" s="207"/>
      <c r="M59" s="207"/>
      <c r="N59" s="207"/>
      <c r="O59" s="207"/>
      <c r="P59" s="207"/>
      <c r="Q59" s="207"/>
      <c r="R59" s="813"/>
      <c r="S59" s="814"/>
      <c r="T59" s="828"/>
      <c r="U59" s="829"/>
      <c r="V59" s="541"/>
      <c r="W59" s="297"/>
      <c r="X59" s="541" t="s">
        <v>185</v>
      </c>
      <c r="Y59" s="152"/>
      <c r="Z59" s="562"/>
      <c r="AA59" s="466">
        <v>41</v>
      </c>
    </row>
    <row r="60" spans="1:27" ht="15.6" x14ac:dyDescent="0.3">
      <c r="A60" s="146"/>
      <c r="B60" s="147"/>
      <c r="C60" s="147"/>
      <c r="D60" s="147"/>
      <c r="E60" s="147"/>
      <c r="F60" s="147"/>
      <c r="G60" s="147"/>
      <c r="H60" s="147"/>
      <c r="I60" s="147"/>
      <c r="J60" s="147"/>
      <c r="K60" s="147"/>
      <c r="L60" s="147"/>
      <c r="M60" s="147"/>
      <c r="N60" s="147"/>
      <c r="O60" s="147"/>
      <c r="P60" s="147"/>
      <c r="Q60" s="147"/>
      <c r="R60" s="147"/>
      <c r="S60" s="147"/>
      <c r="T60" s="147"/>
      <c r="U60" s="147"/>
      <c r="V60" s="147"/>
      <c r="W60" s="561"/>
      <c r="X60" s="147"/>
      <c r="Y60" s="147"/>
      <c r="Z60" s="562"/>
    </row>
    <row r="61" spans="1:27" ht="26.4" x14ac:dyDescent="0.25">
      <c r="A61" s="158" t="str">
        <f ca="1">OFFSET(Sprachen!A414,0,'Allg. Informationen'!$B$4-1,1,1)</f>
        <v>B. Angaben zu den Gestehungskosten</v>
      </c>
      <c r="B61" s="158"/>
      <c r="C61" s="159"/>
      <c r="D61" s="160"/>
      <c r="E61" s="361"/>
      <c r="F61" s="361"/>
      <c r="G61" s="361"/>
      <c r="H61" s="866" t="str">
        <f ca="1">R47</f>
        <v>Anmerkungen BFE</v>
      </c>
      <c r="I61" s="866"/>
      <c r="J61" s="866"/>
      <c r="K61" s="866"/>
      <c r="L61" s="866"/>
      <c r="M61" s="809" t="str">
        <f ca="1">T47</f>
        <v>Bemerkungen Gesuchsteller</v>
      </c>
      <c r="N61" s="810"/>
      <c r="O61" s="810"/>
      <c r="P61" s="810"/>
      <c r="Q61" s="810"/>
      <c r="R61" s="810"/>
      <c r="S61" s="810"/>
      <c r="T61" s="810"/>
      <c r="U61" s="811"/>
      <c r="V61" s="450" t="str">
        <f ca="1">V47</f>
        <v>Prüfung auf Plausibilität</v>
      </c>
      <c r="W61" s="450" t="str">
        <f t="shared" ref="W61:Y61" ca="1" si="6">W47</f>
        <v>Bemerkungen Plausibilität</v>
      </c>
      <c r="X61" s="450" t="str">
        <f t="shared" ca="1" si="6"/>
        <v>Materielle Prüfung</v>
      </c>
      <c r="Y61" s="450" t="str">
        <f t="shared" ca="1" si="6"/>
        <v>Bemerkungen Materielle Prüfung</v>
      </c>
    </row>
    <row r="62" spans="1:27" ht="27.75" customHeight="1" x14ac:dyDescent="0.25">
      <c r="A62" s="139"/>
      <c r="B62" s="161" t="str">
        <f ca="1">OFFSET(Sprachen!A415,0,'Allg. Informationen'!$B$4-1,1,1)</f>
        <v>B 1. Betriebserträge und -kosten</v>
      </c>
      <c r="C62" s="100"/>
      <c r="D62" s="100"/>
      <c r="E62" s="362"/>
      <c r="F62" s="362"/>
      <c r="G62" s="362"/>
      <c r="H62" s="808"/>
      <c r="I62" s="808"/>
      <c r="J62" s="808"/>
      <c r="K62" s="808"/>
      <c r="L62" s="808"/>
      <c r="M62" s="812"/>
      <c r="N62" s="812"/>
      <c r="O62" s="812"/>
      <c r="P62" s="812"/>
      <c r="Q62" s="812"/>
      <c r="R62" s="812"/>
      <c r="S62" s="812"/>
      <c r="T62" s="812"/>
      <c r="U62" s="812"/>
      <c r="V62" s="541"/>
      <c r="W62" s="297"/>
      <c r="X62" s="541" t="s">
        <v>185</v>
      </c>
      <c r="Y62" s="551" t="s">
        <v>185</v>
      </c>
    </row>
    <row r="63" spans="1:27" ht="26.4" x14ac:dyDescent="0.25">
      <c r="A63" s="139" t="str">
        <f t="shared" ref="A63:A72" ca="1" si="7">CONCATENATE($A$2," / ",AA63)</f>
        <v>KW16 / 42</v>
      </c>
      <c r="B63" s="136" t="str">
        <f ca="1">OFFSET(Sprachen!A416,0,'Allg. Informationen'!$B$4-1,1,1)</f>
        <v>Summe Förderungen/Vergütungen der öffentlichen Hand</v>
      </c>
      <c r="C63" s="100"/>
      <c r="D63" s="634">
        <f>D59+D57</f>
        <v>0</v>
      </c>
      <c r="E63" s="633"/>
      <c r="F63" s="633"/>
      <c r="G63" s="633"/>
      <c r="H63" s="815"/>
      <c r="I63" s="816"/>
      <c r="J63" s="816"/>
      <c r="K63" s="816"/>
      <c r="L63" s="817"/>
      <c r="M63" s="818"/>
      <c r="N63" s="819"/>
      <c r="O63" s="819"/>
      <c r="P63" s="819"/>
      <c r="Q63" s="819"/>
      <c r="R63" s="819"/>
      <c r="S63" s="819"/>
      <c r="T63" s="819"/>
      <c r="U63" s="820"/>
      <c r="V63" s="541"/>
      <c r="W63" s="297"/>
      <c r="X63" s="541" t="s">
        <v>185</v>
      </c>
      <c r="Y63" s="551" t="s">
        <v>185</v>
      </c>
      <c r="AA63" s="466">
        <v>42</v>
      </c>
    </row>
    <row r="64" spans="1:27" ht="33" customHeight="1" x14ac:dyDescent="0.25">
      <c r="A64" s="139" t="str">
        <f t="shared" ca="1" si="7"/>
        <v>KW16 / 43</v>
      </c>
      <c r="B64" s="136" t="str">
        <f ca="1">OFFSET(Sprachen!A417,0,'Allg. Informationen'!$B$4-1,1,1)</f>
        <v>Übriger Betriebsertrag (ohne Förderungen)</v>
      </c>
      <c r="C64" s="673" t="s">
        <v>24</v>
      </c>
      <c r="D64" s="196"/>
      <c r="E64" s="363"/>
      <c r="F64" s="363"/>
      <c r="G64" s="363"/>
      <c r="H64" s="893" t="str">
        <f ca="1">CONCATENATE(OFFSET(Sprachen!A495,0,'Allg. Informationen'!$B$4-1,1,1)," 5.",A2,".7")</f>
        <v>Gemäss Richtlinie des BFE zu anrechenbaren Betriebs- und Kapitalkosten. Bei abweichenden Angaben zum Geschäftsbericht ist das folgende Anhangsformular auszufüllen: 5.KW16.7</v>
      </c>
      <c r="I64" s="894"/>
      <c r="J64" s="894"/>
      <c r="K64" s="894"/>
      <c r="L64" s="895"/>
      <c r="M64" s="812"/>
      <c r="N64" s="812"/>
      <c r="O64" s="812"/>
      <c r="P64" s="812"/>
      <c r="Q64" s="812"/>
      <c r="R64" s="812"/>
      <c r="S64" s="812"/>
      <c r="T64" s="812"/>
      <c r="U64" s="812"/>
      <c r="V64" s="541"/>
      <c r="W64" s="297"/>
      <c r="X64" s="541" t="s">
        <v>185</v>
      </c>
      <c r="Y64" s="551" t="s">
        <v>185</v>
      </c>
      <c r="AA64" s="466">
        <v>43</v>
      </c>
    </row>
    <row r="65" spans="1:27" x14ac:dyDescent="0.25">
      <c r="A65" s="139" t="str">
        <f t="shared" ca="1" si="7"/>
        <v>KW16 / 44</v>
      </c>
      <c r="B65" s="136" t="str">
        <f ca="1">OFFSET(Sprachen!A418,0,'Allg. Informationen'!$B$4-1,1,1)</f>
        <v>Aktivierte Eigenleistungen</v>
      </c>
      <c r="C65" s="673" t="s">
        <v>24</v>
      </c>
      <c r="D65" s="196"/>
      <c r="E65" s="364"/>
      <c r="F65" s="364"/>
      <c r="G65" s="364"/>
      <c r="H65" s="893"/>
      <c r="I65" s="894"/>
      <c r="J65" s="894"/>
      <c r="K65" s="894"/>
      <c r="L65" s="895"/>
      <c r="M65" s="812"/>
      <c r="N65" s="812"/>
      <c r="O65" s="812"/>
      <c r="P65" s="812"/>
      <c r="Q65" s="812"/>
      <c r="R65" s="812"/>
      <c r="S65" s="812"/>
      <c r="T65" s="812"/>
      <c r="U65" s="812"/>
      <c r="V65" s="541"/>
      <c r="W65" s="297"/>
      <c r="X65" s="541" t="s">
        <v>185</v>
      </c>
      <c r="Y65" s="551" t="s">
        <v>185</v>
      </c>
      <c r="AA65" s="466">
        <f t="shared" ref="AA65:AA72" si="8">AA64+1</f>
        <v>44</v>
      </c>
    </row>
    <row r="66" spans="1:27" x14ac:dyDescent="0.25">
      <c r="A66" s="139" t="str">
        <f t="shared" ca="1" si="7"/>
        <v>KW16 / 45</v>
      </c>
      <c r="B66" s="136" t="str">
        <f ca="1">OFFSET(Sprachen!A419,0,'Allg. Informationen'!$B$4-1,1,1)</f>
        <v>Pumpenergie</v>
      </c>
      <c r="C66" s="673" t="s">
        <v>8</v>
      </c>
      <c r="D66" s="644">
        <f ca="1">IFERROR(IF($D$5="Nein/Non/No","-",INDIRECT(CONCATENATE(E_prod_Eingabe!$A$2,"!")&amp;CONCATENATE(MID("CDEFGHIJKLMNOPQRSTUVWXYZ",HLOOKUP($A$2,E_prod_Eingabe!$C$5:$AS$6,2,FALSE),1),"55"))),"")</f>
        <v>0</v>
      </c>
      <c r="E66" s="353"/>
      <c r="F66" s="353"/>
      <c r="G66" s="353"/>
      <c r="H66" s="893"/>
      <c r="I66" s="894"/>
      <c r="J66" s="894"/>
      <c r="K66" s="894"/>
      <c r="L66" s="895"/>
      <c r="M66" s="812"/>
      <c r="N66" s="812"/>
      <c r="O66" s="812"/>
      <c r="P66" s="812"/>
      <c r="Q66" s="812"/>
      <c r="R66" s="812"/>
      <c r="S66" s="812"/>
      <c r="T66" s="812"/>
      <c r="U66" s="812"/>
      <c r="V66" s="541"/>
      <c r="W66" s="297"/>
      <c r="X66" s="541" t="s">
        <v>185</v>
      </c>
      <c r="Y66" s="551" t="s">
        <v>185</v>
      </c>
      <c r="AA66" s="466">
        <f t="shared" si="8"/>
        <v>45</v>
      </c>
    </row>
    <row r="67" spans="1:27" ht="26.4" x14ac:dyDescent="0.25">
      <c r="A67" s="139" t="str">
        <f t="shared" ca="1" si="7"/>
        <v>KW16 / 46</v>
      </c>
      <c r="B67" s="136" t="str">
        <f ca="1">OFFSET(Sprachen!A420,0,'Allg. Informationen'!$B$4-1,1,1)</f>
        <v>Spezif. Kosten Pumpenergie zu Marktpreisen</v>
      </c>
      <c r="C67" s="673" t="s">
        <v>39</v>
      </c>
      <c r="D67" s="645" t="str">
        <f ca="1">IFERROR(D68*100/(D66*1000000),"")</f>
        <v/>
      </c>
      <c r="E67" s="365"/>
      <c r="F67" s="365"/>
      <c r="G67" s="365"/>
      <c r="H67" s="893"/>
      <c r="I67" s="894"/>
      <c r="J67" s="894"/>
      <c r="K67" s="894"/>
      <c r="L67" s="895"/>
      <c r="M67" s="812"/>
      <c r="N67" s="812"/>
      <c r="O67" s="812"/>
      <c r="P67" s="812"/>
      <c r="Q67" s="812"/>
      <c r="R67" s="812"/>
      <c r="S67" s="812"/>
      <c r="T67" s="812"/>
      <c r="U67" s="812"/>
      <c r="V67" s="541"/>
      <c r="W67" s="297"/>
      <c r="X67" s="541" t="s">
        <v>185</v>
      </c>
      <c r="Y67" s="551" t="s">
        <v>185</v>
      </c>
      <c r="AA67" s="466">
        <f t="shared" si="8"/>
        <v>46</v>
      </c>
    </row>
    <row r="68" spans="1:27" ht="26.4" x14ac:dyDescent="0.25">
      <c r="A68" s="139" t="str">
        <f t="shared" ca="1" si="7"/>
        <v>KW16 / 47</v>
      </c>
      <c r="B68" s="136" t="str">
        <f ca="1">OFFSET(Sprachen!A421,0,'Allg. Informationen'!$B$4-1,1,1)</f>
        <v>Pumpenergie zu Marktpreisen</v>
      </c>
      <c r="C68" s="673" t="s">
        <v>24</v>
      </c>
      <c r="D68" s="644">
        <f ca="1">IFERROR(IF($D$5="Nein/Non/No","-",INDIRECT(CONCATENATE(E_prod_Eingabe!$A$2,"!")&amp;CONCATENATE(MID("CDEFGHIJKLMNOPQRSTUVWXYZ",HLOOKUP($A$2,E_prod_Eingabe!$C$5:$AS$6,2,FALSE),1),"67"))),"")</f>
        <v>0</v>
      </c>
      <c r="E68" s="366"/>
      <c r="F68" s="366"/>
      <c r="G68" s="366"/>
      <c r="H68" s="893"/>
      <c r="I68" s="894"/>
      <c r="J68" s="894"/>
      <c r="K68" s="894"/>
      <c r="L68" s="895"/>
      <c r="M68" s="812"/>
      <c r="N68" s="812"/>
      <c r="O68" s="812"/>
      <c r="P68" s="812"/>
      <c r="Q68" s="812"/>
      <c r="R68" s="812"/>
      <c r="S68" s="812"/>
      <c r="T68" s="812"/>
      <c r="U68" s="812"/>
      <c r="V68" s="541"/>
      <c r="W68" s="297"/>
      <c r="X68" s="541" t="s">
        <v>185</v>
      </c>
      <c r="Y68" s="551" t="s">
        <v>185</v>
      </c>
      <c r="AA68" s="466">
        <f t="shared" si="8"/>
        <v>47</v>
      </c>
    </row>
    <row r="69" spans="1:27" x14ac:dyDescent="0.25">
      <c r="A69" s="139" t="str">
        <f t="shared" ca="1" si="7"/>
        <v>KW16 / 48</v>
      </c>
      <c r="B69" s="136" t="str">
        <f ca="1">OFFSET(Sprachen!A422,0,'Allg. Informationen'!$B$4-1,1,1)</f>
        <v>Energieaufwand</v>
      </c>
      <c r="C69" s="673" t="s">
        <v>24</v>
      </c>
      <c r="D69" s="196"/>
      <c r="E69" s="364"/>
      <c r="F69" s="364"/>
      <c r="G69" s="364"/>
      <c r="H69" s="893"/>
      <c r="I69" s="894"/>
      <c r="J69" s="894"/>
      <c r="K69" s="894"/>
      <c r="L69" s="895"/>
      <c r="M69" s="812"/>
      <c r="N69" s="812"/>
      <c r="O69" s="812"/>
      <c r="P69" s="812"/>
      <c r="Q69" s="812"/>
      <c r="R69" s="812"/>
      <c r="S69" s="812"/>
      <c r="T69" s="812"/>
      <c r="U69" s="812"/>
      <c r="V69" s="541"/>
      <c r="W69" s="297"/>
      <c r="X69" s="541" t="s">
        <v>185</v>
      </c>
      <c r="Y69" s="551" t="s">
        <v>185</v>
      </c>
      <c r="AA69" s="466">
        <f t="shared" si="8"/>
        <v>48</v>
      </c>
    </row>
    <row r="70" spans="1:27" x14ac:dyDescent="0.25">
      <c r="A70" s="139" t="str">
        <f t="shared" ca="1" si="7"/>
        <v>KW16 / 49</v>
      </c>
      <c r="B70" s="136" t="str">
        <f ca="1">OFFSET(Sprachen!A423,0,'Allg. Informationen'!$B$4-1,1,1)</f>
        <v>Netznutzungsaufwand</v>
      </c>
      <c r="C70" s="673" t="s">
        <v>24</v>
      </c>
      <c r="D70" s="196"/>
      <c r="E70" s="364"/>
      <c r="F70" s="364"/>
      <c r="G70" s="364"/>
      <c r="H70" s="893"/>
      <c r="I70" s="894"/>
      <c r="J70" s="894"/>
      <c r="K70" s="894"/>
      <c r="L70" s="895"/>
      <c r="M70" s="812"/>
      <c r="N70" s="812"/>
      <c r="O70" s="812"/>
      <c r="P70" s="812"/>
      <c r="Q70" s="812"/>
      <c r="R70" s="812"/>
      <c r="S70" s="812"/>
      <c r="T70" s="812"/>
      <c r="U70" s="812"/>
      <c r="V70" s="541"/>
      <c r="W70" s="297"/>
      <c r="X70" s="541" t="s">
        <v>185</v>
      </c>
      <c r="Y70" s="551" t="s">
        <v>185</v>
      </c>
      <c r="AA70" s="466">
        <f t="shared" si="8"/>
        <v>49</v>
      </c>
    </row>
    <row r="71" spans="1:27" x14ac:dyDescent="0.25">
      <c r="A71" s="139" t="str">
        <f t="shared" ca="1" si="7"/>
        <v>KW16 / 50</v>
      </c>
      <c r="B71" s="136" t="str">
        <f ca="1">OFFSET(Sprachen!A424,0,'Allg. Informationen'!$B$4-1,1,1)</f>
        <v>Material und Fremdleistungen</v>
      </c>
      <c r="C71" s="673" t="s">
        <v>24</v>
      </c>
      <c r="D71" s="196"/>
      <c r="E71" s="364"/>
      <c r="F71" s="364"/>
      <c r="G71" s="364"/>
      <c r="H71" s="893"/>
      <c r="I71" s="894"/>
      <c r="J71" s="894"/>
      <c r="K71" s="894"/>
      <c r="L71" s="895"/>
      <c r="M71" s="812"/>
      <c r="N71" s="812"/>
      <c r="O71" s="812"/>
      <c r="P71" s="812"/>
      <c r="Q71" s="812"/>
      <c r="R71" s="812"/>
      <c r="S71" s="812"/>
      <c r="T71" s="812"/>
      <c r="U71" s="812"/>
      <c r="V71" s="541"/>
      <c r="W71" s="297"/>
      <c r="X71" s="541" t="s">
        <v>185</v>
      </c>
      <c r="Y71" s="551" t="s">
        <v>185</v>
      </c>
      <c r="AA71" s="466">
        <f t="shared" si="8"/>
        <v>50</v>
      </c>
    </row>
    <row r="72" spans="1:27" x14ac:dyDescent="0.25">
      <c r="A72" s="139" t="str">
        <f t="shared" ca="1" si="7"/>
        <v>KW16 / 51</v>
      </c>
      <c r="B72" s="136" t="str">
        <f ca="1">OFFSET(Sprachen!A425,0,'Allg. Informationen'!$B$4-1,1,1)</f>
        <v>Personalaufwand</v>
      </c>
      <c r="C72" s="673" t="s">
        <v>24</v>
      </c>
      <c r="D72" s="196"/>
      <c r="E72" s="367"/>
      <c r="F72" s="367"/>
      <c r="G72" s="367"/>
      <c r="H72" s="893"/>
      <c r="I72" s="894"/>
      <c r="J72" s="894"/>
      <c r="K72" s="894"/>
      <c r="L72" s="895"/>
      <c r="M72" s="812"/>
      <c r="N72" s="812"/>
      <c r="O72" s="812"/>
      <c r="P72" s="812"/>
      <c r="Q72" s="812"/>
      <c r="R72" s="812"/>
      <c r="S72" s="812"/>
      <c r="T72" s="812"/>
      <c r="U72" s="812"/>
      <c r="V72" s="541"/>
      <c r="W72" s="297"/>
      <c r="X72" s="541" t="s">
        <v>185</v>
      </c>
      <c r="Y72" s="551" t="s">
        <v>185</v>
      </c>
      <c r="AA72" s="466">
        <f t="shared" si="8"/>
        <v>51</v>
      </c>
    </row>
    <row r="73" spans="1:27" x14ac:dyDescent="0.25">
      <c r="A73" s="139" t="str">
        <f ca="1">CONCATENATE($A$2," / ",AA73)</f>
        <v>KW16 / 52</v>
      </c>
      <c r="B73" s="136" t="str">
        <f ca="1">OFFSET(Sprachen!A426,0,'Allg. Informationen'!$B$4-1,1,1)</f>
        <v>übriger Betriebsaufwand (inkl. HKN)</v>
      </c>
      <c r="C73" s="673" t="s">
        <v>24</v>
      </c>
      <c r="D73" s="196"/>
      <c r="E73" s="368"/>
      <c r="F73" s="368"/>
      <c r="G73" s="368"/>
      <c r="H73" s="896"/>
      <c r="I73" s="897"/>
      <c r="J73" s="897"/>
      <c r="K73" s="897"/>
      <c r="L73" s="898"/>
      <c r="M73" s="812"/>
      <c r="N73" s="812"/>
      <c r="O73" s="812"/>
      <c r="P73" s="812"/>
      <c r="Q73" s="812"/>
      <c r="R73" s="812"/>
      <c r="S73" s="812"/>
      <c r="T73" s="812"/>
      <c r="U73" s="812"/>
      <c r="V73" s="541"/>
      <c r="W73" s="297"/>
      <c r="X73" s="541" t="s">
        <v>185</v>
      </c>
      <c r="Y73" s="551" t="s">
        <v>185</v>
      </c>
      <c r="AA73" s="466">
        <f>AA72+1</f>
        <v>52</v>
      </c>
    </row>
    <row r="74" spans="1:27" x14ac:dyDescent="0.25">
      <c r="A74" s="139" t="str">
        <f ca="1">CONCATENATE($A$2," / ",AA74)</f>
        <v>KW16 / 54</v>
      </c>
      <c r="B74" s="136" t="str">
        <f ca="1">OFFSET(Sprachen!A427,0,'Allg. Informationen'!$B$4-1,1,1)</f>
        <v>Total Betriebskosten</v>
      </c>
      <c r="C74" s="673" t="s">
        <v>24</v>
      </c>
      <c r="D74" s="643">
        <f ca="1">SUM(D68:D73)-SUM(D63:G65)</f>
        <v>0</v>
      </c>
      <c r="E74" s="369"/>
      <c r="F74" s="369"/>
      <c r="G74" s="369"/>
      <c r="H74" s="853" t="s">
        <v>613</v>
      </c>
      <c r="I74" s="853"/>
      <c r="J74" s="853"/>
      <c r="K74" s="853"/>
      <c r="L74" s="854"/>
      <c r="M74" s="883"/>
      <c r="N74" s="883"/>
      <c r="O74" s="883"/>
      <c r="P74" s="883"/>
      <c r="Q74" s="883"/>
      <c r="R74" s="883"/>
      <c r="S74" s="883"/>
      <c r="T74" s="883"/>
      <c r="U74" s="883"/>
      <c r="V74" s="541"/>
      <c r="W74" s="297"/>
      <c r="X74" s="541" t="s">
        <v>185</v>
      </c>
      <c r="Y74" s="551" t="s">
        <v>442</v>
      </c>
      <c r="AA74" s="568">
        <f>AA73+2</f>
        <v>54</v>
      </c>
    </row>
    <row r="75" spans="1:27" ht="15.6" x14ac:dyDescent="0.3">
      <c r="A75" s="146"/>
      <c r="B75" s="147"/>
      <c r="C75" s="147"/>
      <c r="D75" s="147"/>
      <c r="E75" s="147"/>
      <c r="F75" s="147"/>
      <c r="G75" s="147"/>
      <c r="H75" s="147"/>
      <c r="I75" s="147"/>
      <c r="J75" s="147"/>
      <c r="K75" s="147"/>
      <c r="L75" s="147"/>
      <c r="M75" s="147"/>
      <c r="N75" s="147"/>
      <c r="O75" s="147"/>
      <c r="P75" s="147"/>
      <c r="Q75" s="147"/>
      <c r="R75" s="147"/>
      <c r="S75" s="147"/>
      <c r="T75" s="147"/>
      <c r="U75" s="147"/>
      <c r="V75" s="147"/>
      <c r="W75" s="561"/>
      <c r="X75" s="147"/>
      <c r="Y75" s="147"/>
    </row>
    <row r="76" spans="1:27" ht="26.4" x14ac:dyDescent="0.25">
      <c r="A76" s="164"/>
      <c r="B76" s="165" t="str">
        <f ca="1">OFFSET(Sprachen!A428,0,'Allg. Informationen'!$B$4-1,1,1)</f>
        <v>B2. Kapitalkosten</v>
      </c>
      <c r="C76" s="159"/>
      <c r="D76" s="678">
        <v>2022</v>
      </c>
      <c r="E76" s="637"/>
      <c r="F76" s="637"/>
      <c r="G76" s="637"/>
      <c r="H76" s="678">
        <v>2022</v>
      </c>
      <c r="I76" s="678">
        <v>2021</v>
      </c>
      <c r="J76" s="678">
        <v>2020</v>
      </c>
      <c r="K76" s="678">
        <v>2019</v>
      </c>
      <c r="L76" s="838" t="str">
        <f ca="1">H61</f>
        <v>Anmerkungen BFE</v>
      </c>
      <c r="M76" s="839"/>
      <c r="N76" s="839"/>
      <c r="O76" s="839"/>
      <c r="P76" s="840"/>
      <c r="Q76" s="880" t="str">
        <f ca="1">M61</f>
        <v>Bemerkungen Gesuchsteller</v>
      </c>
      <c r="R76" s="881"/>
      <c r="S76" s="881"/>
      <c r="T76" s="881"/>
      <c r="U76" s="882"/>
      <c r="V76" s="450" t="str">
        <f ca="1">V61</f>
        <v>Prüfung auf Plausibilität</v>
      </c>
      <c r="W76" s="450" t="str">
        <f t="shared" ref="W76:Y76" ca="1" si="9">W61</f>
        <v>Bemerkungen Plausibilität</v>
      </c>
      <c r="X76" s="450" t="str">
        <f t="shared" ca="1" si="9"/>
        <v>Materielle Prüfung</v>
      </c>
      <c r="Y76" s="450" t="str">
        <f t="shared" ca="1" si="9"/>
        <v>Bemerkungen Materielle Prüfung</v>
      </c>
    </row>
    <row r="77" spans="1:27" ht="39" customHeight="1" x14ac:dyDescent="0.25">
      <c r="A77" s="139" t="str">
        <f t="shared" ref="A77:A87" ca="1" si="10">CONCATENATE($A$2," / ",AA77)</f>
        <v>KW16 / 55</v>
      </c>
      <c r="B77" s="136" t="str">
        <f ca="1">OFFSET(Sprachen!A429,0,'Allg. Informationen'!$B$4-1,1,1)</f>
        <v>Abschreibungsmethodik</v>
      </c>
      <c r="C77" s="100"/>
      <c r="D77" s="569"/>
      <c r="E77" s="570"/>
      <c r="F77" s="570"/>
      <c r="G77" s="570"/>
      <c r="H77" s="197"/>
      <c r="I77" s="197"/>
      <c r="J77" s="197"/>
      <c r="K77" s="197"/>
      <c r="L77" s="701" t="str">
        <f ca="1">CONCATENATE(OFFSET(Sprachen!A496,0,'Allg. Informationen'!$B$4-1,1,1)," 5.",$A$2,".7")</f>
        <v>Für alle Kostenarten jeweils positive Werte eingeben. Die Vorzeichen werden in der Summenformel korrigiert. Negative Werte bedeuten negative Erträge respektive negative Aufwände. Bei abweichenden Angaben zum Geschäftsbericht ist das folgende Anhangsformular  auszufüllen:  5.KW16.7</v>
      </c>
      <c r="M77" s="702"/>
      <c r="N77" s="702"/>
      <c r="O77" s="702"/>
      <c r="P77" s="703"/>
      <c r="Q77" s="812"/>
      <c r="R77" s="812"/>
      <c r="S77" s="812"/>
      <c r="T77" s="812"/>
      <c r="U77" s="812"/>
      <c r="V77" s="541"/>
      <c r="W77" s="297"/>
      <c r="X77" s="541" t="s">
        <v>185</v>
      </c>
      <c r="Y77" s="162"/>
      <c r="AA77" s="466">
        <f>AA74+1</f>
        <v>55</v>
      </c>
    </row>
    <row r="78" spans="1:27" ht="22.5" customHeight="1" x14ac:dyDescent="0.25">
      <c r="A78" s="139" t="str">
        <f t="shared" ca="1" si="10"/>
        <v>KW16 / 56</v>
      </c>
      <c r="B78" s="136" t="str">
        <f ca="1">OFFSET(Sprachen!A430,0,'Allg. Informationen'!$B$4-1,1,1)</f>
        <v>Ordentliche Abschreibungen</v>
      </c>
      <c r="C78" s="100" t="s">
        <v>24</v>
      </c>
      <c r="D78" s="198"/>
      <c r="E78" s="370"/>
      <c r="F78" s="370"/>
      <c r="G78" s="370"/>
      <c r="H78" s="198"/>
      <c r="I78" s="198"/>
      <c r="J78" s="198"/>
      <c r="K78" s="198"/>
      <c r="L78" s="704"/>
      <c r="M78" s="705"/>
      <c r="N78" s="705"/>
      <c r="O78" s="705"/>
      <c r="P78" s="706"/>
      <c r="Q78" s="812"/>
      <c r="R78" s="812"/>
      <c r="S78" s="812"/>
      <c r="T78" s="812"/>
      <c r="U78" s="812"/>
      <c r="V78" s="541"/>
      <c r="W78" s="297"/>
      <c r="X78" s="541" t="s">
        <v>185</v>
      </c>
      <c r="Y78" s="162"/>
      <c r="AA78" s="466">
        <f>AA77+1</f>
        <v>56</v>
      </c>
    </row>
    <row r="79" spans="1:27" ht="22.5" customHeight="1" x14ac:dyDescent="0.25">
      <c r="A79" s="139" t="str">
        <f t="shared" ca="1" si="10"/>
        <v>KW16 / 57</v>
      </c>
      <c r="B79" s="136" t="str">
        <f ca="1">OFFSET(Sprachen!A431,0,'Allg. Informationen'!$B$4-1,1,1)</f>
        <v>Ausserordentliche Abschreibungen</v>
      </c>
      <c r="C79" s="100" t="s">
        <v>24</v>
      </c>
      <c r="D79" s="196"/>
      <c r="E79" s="364"/>
      <c r="F79" s="364"/>
      <c r="G79" s="364"/>
      <c r="H79" s="199"/>
      <c r="I79" s="199"/>
      <c r="J79" s="199"/>
      <c r="K79" s="199"/>
      <c r="L79" s="704"/>
      <c r="M79" s="705"/>
      <c r="N79" s="705"/>
      <c r="O79" s="705"/>
      <c r="P79" s="706"/>
      <c r="Q79" s="812"/>
      <c r="R79" s="812"/>
      <c r="S79" s="812"/>
      <c r="T79" s="812"/>
      <c r="U79" s="812"/>
      <c r="V79" s="541"/>
      <c r="W79" s="297"/>
      <c r="X79" s="541" t="s">
        <v>185</v>
      </c>
      <c r="Y79" s="162"/>
      <c r="AA79" s="466">
        <f t="shared" ref="AA79:AA87" si="11">AA78+1</f>
        <v>57</v>
      </c>
    </row>
    <row r="80" spans="1:27" ht="26.4" x14ac:dyDescent="0.25">
      <c r="A80" s="139" t="str">
        <f t="shared" ca="1" si="10"/>
        <v>KW16 / 58</v>
      </c>
      <c r="B80" s="136" t="str">
        <f ca="1">OFFSET(Sprachen!A432,0,'Allg. Informationen'!$B$4-1,1,1)</f>
        <v>Anlagenrestwert per 30.09.2023 oder 31.12.2023</v>
      </c>
      <c r="C80" s="100" t="s">
        <v>24</v>
      </c>
      <c r="D80" s="196"/>
      <c r="E80" s="370"/>
      <c r="F80" s="370"/>
      <c r="G80" s="370"/>
      <c r="H80" s="166"/>
      <c r="I80" s="167"/>
      <c r="J80" s="571"/>
      <c r="K80" s="572"/>
      <c r="L80" s="853" t="s">
        <v>613</v>
      </c>
      <c r="M80" s="853"/>
      <c r="N80" s="853"/>
      <c r="O80" s="853"/>
      <c r="P80" s="854"/>
      <c r="Q80" s="812"/>
      <c r="R80" s="812"/>
      <c r="S80" s="812"/>
      <c r="T80" s="812"/>
      <c r="U80" s="812"/>
      <c r="V80" s="541"/>
      <c r="W80" s="297"/>
      <c r="X80" s="541" t="s">
        <v>185</v>
      </c>
      <c r="Y80" s="162"/>
      <c r="AA80" s="466">
        <f t="shared" si="11"/>
        <v>58</v>
      </c>
    </row>
    <row r="81" spans="1:27" ht="31.5" customHeight="1" x14ac:dyDescent="0.25">
      <c r="A81" s="139" t="str">
        <f t="shared" ca="1" si="10"/>
        <v>KW16 / 59</v>
      </c>
      <c r="B81" s="136" t="str">
        <f ca="1">OFFSET(Sprachen!A433,0,'Allg. Informationen'!$B$4-1,1,1)</f>
        <v>Restwert anrechenbare immaterielle Anlagen per 30.09.2023 oder 31.12.2023</v>
      </c>
      <c r="C81" s="100" t="s">
        <v>24</v>
      </c>
      <c r="D81" s="196"/>
      <c r="E81" s="370"/>
      <c r="F81" s="370"/>
      <c r="G81" s="370"/>
      <c r="H81" s="168"/>
      <c r="I81" s="169"/>
      <c r="J81" s="573"/>
      <c r="K81" s="574"/>
      <c r="L81" s="884" t="str">
        <f ca="1">OFFSET(Sprachen!A498,0,'Allg. Informationen'!$B$4-1,1,1)</f>
        <v>Restwert von Konzessionen dürfen berücksichtigt werden.</v>
      </c>
      <c r="M81" s="885"/>
      <c r="N81" s="885"/>
      <c r="O81" s="885"/>
      <c r="P81" s="885"/>
      <c r="Q81" s="812"/>
      <c r="R81" s="812"/>
      <c r="S81" s="812"/>
      <c r="T81" s="812"/>
      <c r="U81" s="812"/>
      <c r="V81" s="541"/>
      <c r="W81" s="297"/>
      <c r="X81" s="541" t="s">
        <v>185</v>
      </c>
      <c r="Y81" s="162"/>
      <c r="AA81" s="466">
        <f t="shared" si="11"/>
        <v>59</v>
      </c>
    </row>
    <row r="82" spans="1:27" ht="26.4" x14ac:dyDescent="0.25">
      <c r="A82" s="139" t="str">
        <f t="shared" ca="1" si="10"/>
        <v>KW16 / 60</v>
      </c>
      <c r="B82" s="136" t="str">
        <f ca="1">OFFSET(Sprachen!A434,0,'Allg. Informationen'!$B$4-1,1,1)</f>
        <v>Umlaufvermögen Kraftwerk</v>
      </c>
      <c r="C82" s="100" t="s">
        <v>24</v>
      </c>
      <c r="D82" s="196"/>
      <c r="E82" s="370"/>
      <c r="F82" s="370"/>
      <c r="G82" s="370"/>
      <c r="H82" s="170"/>
      <c r="I82" s="171"/>
      <c r="J82" s="575"/>
      <c r="K82" s="576"/>
      <c r="L82" s="855"/>
      <c r="M82" s="855"/>
      <c r="N82" s="855"/>
      <c r="O82" s="855"/>
      <c r="P82" s="856"/>
      <c r="Q82" s="812"/>
      <c r="R82" s="812"/>
      <c r="S82" s="812"/>
      <c r="T82" s="812"/>
      <c r="U82" s="812"/>
      <c r="V82" s="541"/>
      <c r="W82" s="297"/>
      <c r="X82" s="541" t="s">
        <v>185</v>
      </c>
      <c r="Y82" s="162"/>
      <c r="AA82" s="466">
        <f t="shared" si="11"/>
        <v>60</v>
      </c>
    </row>
    <row r="83" spans="1:27" ht="33" customHeight="1" x14ac:dyDescent="0.25">
      <c r="A83" s="139" t="str">
        <f t="shared" ca="1" si="10"/>
        <v>KW16 / 61</v>
      </c>
      <c r="B83" s="136" t="str">
        <f ca="1">OFFSET(Sprachen!A435,0,'Allg. Informationen'!$B$4-1,1,1)</f>
        <v>Kurzfristige Verbindlichkeiten Kraftwerk</v>
      </c>
      <c r="C83" s="100" t="s">
        <v>24</v>
      </c>
      <c r="D83" s="196"/>
      <c r="E83" s="370"/>
      <c r="F83" s="370"/>
      <c r="G83" s="370"/>
      <c r="H83" s="707" t="str">
        <f ca="1">OFFSET(Sprachen!A499,0,'Allg. Informationen'!$B$4-1,1,1)</f>
        <v>Anzugeben sind kurzfristige, nicht verzinsliche Darlehen. Kurzfristige verzinsliche Kapitalien (darunter auch langfrisitge Darlehen mit Fälligkeit unter 1 Jahr) müssen nicht angegeben werden. Siehe Richtlinie Punkt 3.2.2.</v>
      </c>
      <c r="I83" s="708"/>
      <c r="J83" s="708"/>
      <c r="K83" s="708"/>
      <c r="L83" s="708"/>
      <c r="M83" s="708"/>
      <c r="N83" s="708"/>
      <c r="O83" s="708"/>
      <c r="P83" s="709"/>
      <c r="Q83" s="812"/>
      <c r="R83" s="812"/>
      <c r="S83" s="812"/>
      <c r="T83" s="812"/>
      <c r="U83" s="812"/>
      <c r="V83" s="541"/>
      <c r="W83" s="297"/>
      <c r="X83" s="541" t="s">
        <v>185</v>
      </c>
      <c r="Y83" s="162"/>
      <c r="AA83" s="466">
        <f t="shared" si="11"/>
        <v>61</v>
      </c>
    </row>
    <row r="84" spans="1:27" ht="32.25" customHeight="1" x14ac:dyDescent="0.25">
      <c r="A84" s="139" t="str">
        <f t="shared" ca="1" si="10"/>
        <v>KW16 / 62</v>
      </c>
      <c r="B84" s="136" t="str">
        <f ca="1">OFFSET(Sprachen!A436,0,'Allg. Informationen'!$B$4-1,1,1)</f>
        <v>Nettoumlaufvermögen Kraftwerk</v>
      </c>
      <c r="C84" s="100" t="s">
        <v>24</v>
      </c>
      <c r="D84" s="642">
        <f>D82-D83</f>
        <v>0</v>
      </c>
      <c r="E84" s="360"/>
      <c r="F84" s="360"/>
      <c r="G84" s="360"/>
      <c r="H84" s="857" t="str">
        <f ca="1">OFFSET(Sprachen!A500,0,'Allg. Informationen'!$B$4-1,1,1)</f>
        <v>Gemäss der Richtlinie Punkt 3.2.2. ist das Nettoumlaufvermögen (Umlaufvermögen minus kurzfristiges, nicht verzinsliches Fremdkapital) für den Betrieb notwendig und kann im Gesuch berücksichtigt werden.</v>
      </c>
      <c r="I84" s="857"/>
      <c r="J84" s="857"/>
      <c r="K84" s="857"/>
      <c r="L84" s="857"/>
      <c r="M84" s="857"/>
      <c r="N84" s="857"/>
      <c r="O84" s="857"/>
      <c r="P84" s="857"/>
      <c r="Q84" s="812"/>
      <c r="R84" s="812"/>
      <c r="S84" s="812"/>
      <c r="T84" s="812"/>
      <c r="U84" s="812"/>
      <c r="V84" s="548"/>
      <c r="W84" s="300"/>
      <c r="X84" s="548"/>
      <c r="Y84" s="400"/>
      <c r="AA84" s="466">
        <f t="shared" si="11"/>
        <v>62</v>
      </c>
    </row>
    <row r="85" spans="1:27" x14ac:dyDescent="0.25">
      <c r="A85" s="139" t="str">
        <f t="shared" ca="1" si="10"/>
        <v>KW16 / 63</v>
      </c>
      <c r="B85" s="136" t="str">
        <f ca="1">OFFSET(Sprachen!A437,0,'Allg. Informationen'!$B$4-1,1,1)</f>
        <v>WACC</v>
      </c>
      <c r="C85" s="100" t="s">
        <v>4</v>
      </c>
      <c r="D85" s="172">
        <v>5.11E-2</v>
      </c>
      <c r="E85" s="371"/>
      <c r="F85" s="371"/>
      <c r="G85" s="371"/>
      <c r="H85" s="813"/>
      <c r="I85" s="878"/>
      <c r="J85" s="878"/>
      <c r="K85" s="878"/>
      <c r="L85" s="878"/>
      <c r="M85" s="878"/>
      <c r="N85" s="878"/>
      <c r="O85" s="878"/>
      <c r="P85" s="814"/>
      <c r="Q85" s="812"/>
      <c r="R85" s="812"/>
      <c r="S85" s="812"/>
      <c r="T85" s="812"/>
      <c r="U85" s="812"/>
      <c r="V85" s="548"/>
      <c r="W85" s="300"/>
      <c r="X85" s="548"/>
      <c r="Y85" s="400"/>
      <c r="AA85" s="466">
        <f t="shared" si="11"/>
        <v>63</v>
      </c>
    </row>
    <row r="86" spans="1:27" x14ac:dyDescent="0.25">
      <c r="A86" s="139" t="str">
        <f t="shared" ca="1" si="10"/>
        <v>KW16 / 64</v>
      </c>
      <c r="B86" s="136" t="str">
        <f ca="1">OFFSET(Sprachen!A438,0,'Allg. Informationen'!$B$4-1,1,1)</f>
        <v>Kalkulatorische Kapitalkosten</v>
      </c>
      <c r="C86" s="100" t="s">
        <v>24</v>
      </c>
      <c r="D86" s="642">
        <f>(D80+D81+D84)*D85</f>
        <v>0</v>
      </c>
      <c r="E86" s="360"/>
      <c r="F86" s="360"/>
      <c r="G86" s="360"/>
      <c r="H86" s="813"/>
      <c r="I86" s="878"/>
      <c r="J86" s="878"/>
      <c r="K86" s="878"/>
      <c r="L86" s="878"/>
      <c r="M86" s="878"/>
      <c r="N86" s="878"/>
      <c r="O86" s="878"/>
      <c r="P86" s="814"/>
      <c r="Q86" s="812"/>
      <c r="R86" s="812"/>
      <c r="S86" s="812"/>
      <c r="T86" s="812"/>
      <c r="U86" s="812"/>
      <c r="V86" s="548"/>
      <c r="W86" s="300"/>
      <c r="X86" s="548"/>
      <c r="Y86" s="400"/>
      <c r="AA86" s="466">
        <f t="shared" si="11"/>
        <v>64</v>
      </c>
    </row>
    <row r="87" spans="1:27" x14ac:dyDescent="0.25">
      <c r="A87" s="139" t="str">
        <f t="shared" ca="1" si="10"/>
        <v>KW16 / 65</v>
      </c>
      <c r="B87" s="136" t="str">
        <f ca="1">OFFSET(Sprachen!A439,0,'Allg. Informationen'!$B$4-1,1,1)</f>
        <v>Anrechenbare Kapitalkosten total</v>
      </c>
      <c r="C87" s="100" t="s">
        <v>24</v>
      </c>
      <c r="D87" s="642">
        <f>D86+D78</f>
        <v>0</v>
      </c>
      <c r="E87" s="360"/>
      <c r="F87" s="360"/>
      <c r="G87" s="360"/>
      <c r="H87" s="813"/>
      <c r="I87" s="878"/>
      <c r="J87" s="878"/>
      <c r="K87" s="878"/>
      <c r="L87" s="878"/>
      <c r="M87" s="878"/>
      <c r="N87" s="878"/>
      <c r="O87" s="878"/>
      <c r="P87" s="814"/>
      <c r="Q87" s="812"/>
      <c r="R87" s="812"/>
      <c r="S87" s="812"/>
      <c r="T87" s="812"/>
      <c r="U87" s="812"/>
      <c r="V87" s="541"/>
      <c r="W87" s="297"/>
      <c r="X87" s="541" t="s">
        <v>185</v>
      </c>
      <c r="Y87" s="551" t="s">
        <v>442</v>
      </c>
      <c r="AA87" s="466">
        <f t="shared" si="11"/>
        <v>65</v>
      </c>
    </row>
    <row r="88" spans="1:27" ht="15.6" x14ac:dyDescent="0.3">
      <c r="A88" s="146"/>
      <c r="B88" s="147"/>
      <c r="C88" s="147"/>
      <c r="D88" s="147"/>
      <c r="E88" s="147"/>
      <c r="F88" s="147"/>
      <c r="G88" s="147"/>
      <c r="H88" s="147"/>
      <c r="I88" s="147"/>
      <c r="J88" s="147"/>
      <c r="K88" s="147"/>
      <c r="L88" s="147"/>
      <c r="M88" s="147"/>
      <c r="N88" s="147"/>
      <c r="O88" s="147"/>
      <c r="P88" s="147"/>
      <c r="Q88" s="147"/>
      <c r="R88" s="147"/>
      <c r="S88" s="147"/>
      <c r="T88" s="147"/>
      <c r="U88" s="147"/>
      <c r="V88" s="147"/>
      <c r="W88" s="561"/>
      <c r="X88" s="147"/>
      <c r="Y88" s="147"/>
    </row>
    <row r="89" spans="1:27" ht="26.4" x14ac:dyDescent="0.25">
      <c r="A89" s="139"/>
      <c r="B89" s="148" t="str">
        <f ca="1">OFFSET(Sprachen!A440,0,'Allg. Informationen'!$B$4-1,1,1)</f>
        <v>B3. Abgaben und Steuern</v>
      </c>
      <c r="C89" s="100"/>
      <c r="D89" s="577"/>
      <c r="E89" s="372"/>
      <c r="F89" s="372"/>
      <c r="G89" s="372"/>
      <c r="H89" s="836" t="str">
        <f ca="1">L76</f>
        <v>Anmerkungen BFE</v>
      </c>
      <c r="I89" s="836"/>
      <c r="J89" s="836"/>
      <c r="K89" s="836"/>
      <c r="L89" s="836"/>
      <c r="M89" s="870" t="str">
        <f ca="1">Q76</f>
        <v>Bemerkungen Gesuchsteller</v>
      </c>
      <c r="N89" s="870"/>
      <c r="O89" s="870"/>
      <c r="P89" s="870"/>
      <c r="Q89" s="870"/>
      <c r="R89" s="870"/>
      <c r="S89" s="870"/>
      <c r="T89" s="870"/>
      <c r="U89" s="870"/>
      <c r="V89" s="450" t="str">
        <f ca="1">V76</f>
        <v>Prüfung auf Plausibilität</v>
      </c>
      <c r="W89" s="450" t="str">
        <f t="shared" ref="W89:Y89" ca="1" si="12">W76</f>
        <v>Bemerkungen Plausibilität</v>
      </c>
      <c r="X89" s="450" t="str">
        <f t="shared" ca="1" si="12"/>
        <v>Materielle Prüfung</v>
      </c>
      <c r="Y89" s="450" t="str">
        <f t="shared" ca="1" si="12"/>
        <v>Bemerkungen Materielle Prüfung</v>
      </c>
    </row>
    <row r="90" spans="1:27" ht="26.4" x14ac:dyDescent="0.25">
      <c r="A90" s="139" t="str">
        <f t="shared" ref="A90:A102" ca="1" si="13">CONCATENATE($A$2," / ",AA90)</f>
        <v>KW16 / 66</v>
      </c>
      <c r="B90" s="136" t="str">
        <f ca="1">OFFSET(Sprachen!A441,0,'Allg. Informationen'!$B$4-1,1,1)</f>
        <v>Entgangener Erlös für Gratis- und Vorzugsenergie</v>
      </c>
      <c r="C90" s="100" t="s">
        <v>24</v>
      </c>
      <c r="D90" s="196"/>
      <c r="E90" s="578"/>
      <c r="F90" s="578"/>
      <c r="G90" s="578"/>
      <c r="H90" s="869"/>
      <c r="I90" s="869"/>
      <c r="J90" s="869"/>
      <c r="K90" s="869"/>
      <c r="L90" s="869"/>
      <c r="M90" s="730"/>
      <c r="N90" s="730"/>
      <c r="O90" s="730"/>
      <c r="P90" s="730"/>
      <c r="Q90" s="730"/>
      <c r="R90" s="730"/>
      <c r="S90" s="730"/>
      <c r="T90" s="730"/>
      <c r="U90" s="730"/>
      <c r="V90" s="541"/>
      <c r="W90" s="297"/>
      <c r="X90" s="541" t="s">
        <v>185</v>
      </c>
      <c r="Y90" s="152"/>
      <c r="AA90" s="466">
        <f>AA87+1</f>
        <v>66</v>
      </c>
    </row>
    <row r="91" spans="1:27" ht="26.4" x14ac:dyDescent="0.25">
      <c r="A91" s="139" t="str">
        <f t="shared" ca="1" si="13"/>
        <v>KW16 / 67</v>
      </c>
      <c r="B91" s="136" t="str">
        <f ca="1">OFFSET(Sprachen!A442,0,'Allg. Informationen'!$B$4-1,1,1)</f>
        <v>Aufwand für Konzessionsleistungen</v>
      </c>
      <c r="C91" s="100" t="s">
        <v>24</v>
      </c>
      <c r="D91" s="196"/>
      <c r="E91" s="578"/>
      <c r="F91" s="578"/>
      <c r="G91" s="578"/>
      <c r="H91" s="869" t="str">
        <f ca="1">OFFSET(Sprachen!A501,0,'Allg. Informationen'!$B$4-1,1,1)</f>
        <v>Wird angerechnet.</v>
      </c>
      <c r="I91" s="869"/>
      <c r="J91" s="869"/>
      <c r="K91" s="869"/>
      <c r="L91" s="869"/>
      <c r="M91" s="730"/>
      <c r="N91" s="730"/>
      <c r="O91" s="730"/>
      <c r="P91" s="730"/>
      <c r="Q91" s="730"/>
      <c r="R91" s="730"/>
      <c r="S91" s="730"/>
      <c r="T91" s="730"/>
      <c r="U91" s="730"/>
      <c r="V91" s="541"/>
      <c r="W91" s="297"/>
      <c r="X91" s="541" t="s">
        <v>185</v>
      </c>
      <c r="Y91" s="152"/>
      <c r="AA91" s="466">
        <f t="shared" ref="AA91:AA99" si="14">AA90+1</f>
        <v>67</v>
      </c>
    </row>
    <row r="92" spans="1:27" ht="26.4" x14ac:dyDescent="0.25">
      <c r="A92" s="139" t="str">
        <f t="shared" ca="1" si="13"/>
        <v>KW16 / 68</v>
      </c>
      <c r="B92" s="136" t="str">
        <f ca="1">OFFSET(Sprachen!A443,0,'Allg. Informationen'!$B$4-1,1,1)</f>
        <v>Gewinnsteuer auf Stufe Partnerwerk</v>
      </c>
      <c r="C92" s="100" t="s">
        <v>24</v>
      </c>
      <c r="D92" s="196"/>
      <c r="E92" s="370"/>
      <c r="F92" s="370"/>
      <c r="G92" s="370"/>
      <c r="H92" s="869" t="str">
        <f ca="1">OFFSET(Sprachen!A502,0,'Allg. Informationen'!$B$4-1,1,1)</f>
        <v>Wird nicht angerechnet. Der Vollständigkeit halber aufgeführt.</v>
      </c>
      <c r="I92" s="869"/>
      <c r="J92" s="869"/>
      <c r="K92" s="869"/>
      <c r="L92" s="869"/>
      <c r="M92" s="730"/>
      <c r="N92" s="730"/>
      <c r="O92" s="730"/>
      <c r="P92" s="730"/>
      <c r="Q92" s="730"/>
      <c r="R92" s="730"/>
      <c r="S92" s="730"/>
      <c r="T92" s="730"/>
      <c r="U92" s="730"/>
      <c r="V92" s="541"/>
      <c r="W92" s="297"/>
      <c r="X92" s="541" t="s">
        <v>185</v>
      </c>
      <c r="Y92" s="152"/>
      <c r="AA92" s="466">
        <f t="shared" si="14"/>
        <v>68</v>
      </c>
    </row>
    <row r="93" spans="1:27" ht="49.5" customHeight="1" x14ac:dyDescent="0.25">
      <c r="A93" s="139" t="str">
        <f t="shared" ca="1" si="13"/>
        <v>KW16 / 69</v>
      </c>
      <c r="B93" s="136" t="str">
        <f ca="1">OFFSET(Sprachen!A444,0,'Allg. Informationen'!$B$4-1,1,1)</f>
        <v>anrechenbare Gewinnsteuer gemäss Art. 90 EnFV</v>
      </c>
      <c r="C93" s="100" t="s">
        <v>24</v>
      </c>
      <c r="D93" s="196"/>
      <c r="E93" s="578"/>
      <c r="F93" s="578"/>
      <c r="G93" s="578"/>
      <c r="H93" s="857" t="str">
        <f ca="1">OFFSET(Sprachen!A503,0,'Allg. Informationen'!$B$4-1,1,1)</f>
        <v>Falls Gewinnsteuer angerechnet werden soll, Begründung in Anhang darlegen, wieso trotz Differenz von Gestehungskosten und Marktpreisen ein effektiver Gewinn vorliegt.</v>
      </c>
      <c r="I93" s="857"/>
      <c r="J93" s="857"/>
      <c r="K93" s="857"/>
      <c r="L93" s="857"/>
      <c r="M93" s="730"/>
      <c r="N93" s="730"/>
      <c r="O93" s="730"/>
      <c r="P93" s="730"/>
      <c r="Q93" s="730"/>
      <c r="R93" s="730"/>
      <c r="S93" s="730"/>
      <c r="T93" s="730"/>
      <c r="U93" s="730"/>
      <c r="V93" s="541"/>
      <c r="W93" s="297"/>
      <c r="X93" s="541" t="s">
        <v>185</v>
      </c>
      <c r="Y93" s="152"/>
      <c r="AA93" s="466">
        <f t="shared" si="14"/>
        <v>69</v>
      </c>
    </row>
    <row r="94" spans="1:27" x14ac:dyDescent="0.25">
      <c r="A94" s="139" t="str">
        <f t="shared" ca="1" si="13"/>
        <v>KW16 / 70</v>
      </c>
      <c r="B94" s="136" t="str">
        <f ca="1">OFFSET(Sprachen!A445,0,'Allg. Informationen'!$B$4-1,1,1)</f>
        <v>Kapitalsteuern</v>
      </c>
      <c r="C94" s="100" t="s">
        <v>24</v>
      </c>
      <c r="D94" s="198"/>
      <c r="E94" s="370"/>
      <c r="F94" s="370"/>
      <c r="G94" s="370"/>
      <c r="H94" s="869"/>
      <c r="I94" s="869"/>
      <c r="J94" s="869"/>
      <c r="K94" s="869"/>
      <c r="L94" s="869"/>
      <c r="M94" s="730"/>
      <c r="N94" s="730"/>
      <c r="O94" s="730"/>
      <c r="P94" s="730"/>
      <c r="Q94" s="730"/>
      <c r="R94" s="730"/>
      <c r="S94" s="730"/>
      <c r="T94" s="730"/>
      <c r="U94" s="730"/>
      <c r="V94" s="541"/>
      <c r="W94" s="297"/>
      <c r="X94" s="541" t="s">
        <v>185</v>
      </c>
      <c r="Y94" s="152"/>
      <c r="AA94" s="466">
        <f t="shared" si="14"/>
        <v>70</v>
      </c>
    </row>
    <row r="95" spans="1:27" x14ac:dyDescent="0.25">
      <c r="A95" s="139" t="str">
        <f t="shared" ca="1" si="13"/>
        <v>KW16 / 71</v>
      </c>
      <c r="B95" s="136" t="str">
        <f ca="1">OFFSET(Sprachen!A446,0,'Allg. Informationen'!$B$4-1,1,1)</f>
        <v>weitere anrechenbare Steuern</v>
      </c>
      <c r="C95" s="100" t="s">
        <v>24</v>
      </c>
      <c r="D95" s="196"/>
      <c r="E95" s="578"/>
      <c r="F95" s="578"/>
      <c r="G95" s="578"/>
      <c r="H95" s="874" t="str">
        <f ca="1">OFFSET(Sprachen!A504,0,'Allg. Informationen'!$B$4-1,1,1)</f>
        <v>Liegenschaftssteuer. Sonstige Steuern.</v>
      </c>
      <c r="I95" s="874"/>
      <c r="J95" s="874"/>
      <c r="K95" s="874"/>
      <c r="L95" s="874"/>
      <c r="M95" s="730"/>
      <c r="N95" s="730"/>
      <c r="O95" s="730"/>
      <c r="P95" s="730"/>
      <c r="Q95" s="730"/>
      <c r="R95" s="730"/>
      <c r="S95" s="730"/>
      <c r="T95" s="730"/>
      <c r="U95" s="730"/>
      <c r="V95" s="541"/>
      <c r="W95" s="297"/>
      <c r="X95" s="541" t="s">
        <v>185</v>
      </c>
      <c r="Y95" s="152"/>
      <c r="AA95" s="466">
        <f t="shared" si="14"/>
        <v>71</v>
      </c>
    </row>
    <row r="96" spans="1:27" ht="26.4" x14ac:dyDescent="0.25">
      <c r="A96" s="139" t="str">
        <f t="shared" ca="1" si="13"/>
        <v>KW16 / 72</v>
      </c>
      <c r="B96" s="136" t="str">
        <f ca="1">OFFSET(Sprachen!A447,0,'Allg. Informationen'!$B$4-1,1,1)</f>
        <v>Wasserzinsen (inkl. Wasserwerksteuern und andere äquivalente Abgaben)</v>
      </c>
      <c r="C96" s="100" t="s">
        <v>24</v>
      </c>
      <c r="D96" s="196"/>
      <c r="E96" s="370"/>
      <c r="F96" s="370"/>
      <c r="G96" s="370"/>
      <c r="H96" s="869"/>
      <c r="I96" s="869"/>
      <c r="J96" s="869"/>
      <c r="K96" s="869"/>
      <c r="L96" s="869"/>
      <c r="M96" s="730"/>
      <c r="N96" s="730"/>
      <c r="O96" s="730"/>
      <c r="P96" s="730"/>
      <c r="Q96" s="730"/>
      <c r="R96" s="730"/>
      <c r="S96" s="730"/>
      <c r="T96" s="730"/>
      <c r="U96" s="730"/>
      <c r="V96" s="541"/>
      <c r="W96" s="297"/>
      <c r="X96" s="541" t="s">
        <v>185</v>
      </c>
      <c r="Y96" s="152"/>
      <c r="AA96" s="466">
        <f t="shared" si="14"/>
        <v>72</v>
      </c>
    </row>
    <row r="97" spans="1:27" x14ac:dyDescent="0.25">
      <c r="A97" s="139" t="str">
        <f t="shared" ca="1" si="13"/>
        <v>KW16 / 73</v>
      </c>
      <c r="B97" s="136" t="str">
        <f ca="1">OFFSET(Sprachen!A448,0,'Allg. Informationen'!$B$4-1,1,1)</f>
        <v>Abgaben und Steuern Total</v>
      </c>
      <c r="C97" s="100" t="s">
        <v>24</v>
      </c>
      <c r="D97" s="641">
        <f>D90+D91+D93+D94+D95+D96</f>
        <v>0</v>
      </c>
      <c r="E97" s="373"/>
      <c r="F97" s="373"/>
      <c r="G97" s="373"/>
      <c r="H97" s="906"/>
      <c r="I97" s="906"/>
      <c r="J97" s="906"/>
      <c r="K97" s="906"/>
      <c r="L97" s="906"/>
      <c r="M97" s="730"/>
      <c r="N97" s="730"/>
      <c r="O97" s="730"/>
      <c r="P97" s="730"/>
      <c r="Q97" s="730"/>
      <c r="R97" s="730"/>
      <c r="S97" s="730"/>
      <c r="T97" s="730"/>
      <c r="U97" s="730"/>
      <c r="V97" s="579"/>
      <c r="W97" s="580"/>
      <c r="X97" s="579"/>
      <c r="Y97" s="579"/>
      <c r="AA97" s="466">
        <f t="shared" si="14"/>
        <v>73</v>
      </c>
    </row>
    <row r="98" spans="1:27" x14ac:dyDescent="0.25">
      <c r="A98" s="139" t="str">
        <f t="shared" ca="1" si="13"/>
        <v>KW16 / 74</v>
      </c>
      <c r="B98" s="136" t="str">
        <f ca="1">OFFSET(Sprachen!A449,0,'Allg. Informationen'!$B$4-1,1,1)</f>
        <v>Jahresgewinn</v>
      </c>
      <c r="C98" s="100" t="s">
        <v>24</v>
      </c>
      <c r="D98" s="196"/>
      <c r="E98" s="581"/>
      <c r="F98" s="581"/>
      <c r="G98" s="581"/>
      <c r="H98" s="874" t="str">
        <f ca="1">OFFSET(Sprachen!A505,0,'Allg. Informationen'!$B$4-1,1,1)</f>
        <v>Wird nicht angerechnet. Der Vollständigkeit halber aufgeführt.</v>
      </c>
      <c r="I98" s="874"/>
      <c r="J98" s="874"/>
      <c r="K98" s="874"/>
      <c r="L98" s="874"/>
      <c r="M98" s="730"/>
      <c r="N98" s="730"/>
      <c r="O98" s="730"/>
      <c r="P98" s="730"/>
      <c r="Q98" s="730"/>
      <c r="R98" s="730"/>
      <c r="S98" s="730"/>
      <c r="T98" s="730"/>
      <c r="U98" s="730"/>
      <c r="V98" s="541"/>
      <c r="W98" s="297"/>
      <c r="X98" s="541" t="s">
        <v>185</v>
      </c>
      <c r="Y98" s="152"/>
      <c r="AA98" s="466">
        <f t="shared" si="14"/>
        <v>74</v>
      </c>
    </row>
    <row r="99" spans="1:27" x14ac:dyDescent="0.25">
      <c r="A99" s="139" t="str">
        <f t="shared" ca="1" si="13"/>
        <v>KW16 / 75</v>
      </c>
      <c r="B99" s="136" t="str">
        <f ca="1">OFFSET(Sprachen!A450,0,'Allg. Informationen'!$B$4-1,1,1)</f>
        <v>Anrechenbare Gestehungskosten total</v>
      </c>
      <c r="C99" s="100" t="s">
        <v>24</v>
      </c>
      <c r="D99" s="639">
        <f ca="1">D74+D87+D97</f>
        <v>0</v>
      </c>
      <c r="E99" s="374"/>
      <c r="F99" s="374"/>
      <c r="G99" s="374"/>
      <c r="H99" s="869"/>
      <c r="I99" s="869"/>
      <c r="J99" s="869"/>
      <c r="K99" s="869"/>
      <c r="L99" s="869"/>
      <c r="M99" s="730"/>
      <c r="N99" s="730"/>
      <c r="O99" s="730"/>
      <c r="P99" s="730"/>
      <c r="Q99" s="730"/>
      <c r="R99" s="730"/>
      <c r="S99" s="730"/>
      <c r="T99" s="730"/>
      <c r="U99" s="730"/>
      <c r="V99" s="579"/>
      <c r="W99" s="580"/>
      <c r="X99" s="579"/>
      <c r="Y99" s="579"/>
      <c r="AA99" s="466">
        <f t="shared" si="14"/>
        <v>75</v>
      </c>
    </row>
    <row r="100" spans="1:27" x14ac:dyDescent="0.25">
      <c r="A100" s="139" t="str">
        <f t="shared" ca="1" si="13"/>
        <v>KW16 / 76</v>
      </c>
      <c r="B100" s="136" t="str">
        <f ca="1">OFFSET(Sprachen!A451,0,'Allg. Informationen'!$B$4-1,1,1)</f>
        <v>Spezifische Gestehungskosten total</v>
      </c>
      <c r="C100" s="156" t="s">
        <v>39</v>
      </c>
      <c r="D100" s="640">
        <f ca="1">IFERROR(D99*100/(D36*1000000),0)</f>
        <v>0</v>
      </c>
      <c r="E100" s="375"/>
      <c r="F100" s="375"/>
      <c r="G100" s="375"/>
      <c r="H100" s="869"/>
      <c r="I100" s="869"/>
      <c r="J100" s="869"/>
      <c r="K100" s="869"/>
      <c r="L100" s="869"/>
      <c r="M100" s="730"/>
      <c r="N100" s="730"/>
      <c r="O100" s="730"/>
      <c r="P100" s="730"/>
      <c r="Q100" s="730"/>
      <c r="R100" s="730"/>
      <c r="S100" s="730"/>
      <c r="T100" s="730"/>
      <c r="U100" s="730"/>
      <c r="V100" s="541"/>
      <c r="W100" s="297"/>
      <c r="X100" s="541" t="s">
        <v>185</v>
      </c>
      <c r="Y100" s="551" t="s">
        <v>442</v>
      </c>
      <c r="AA100" s="466">
        <f>AA99+1</f>
        <v>76</v>
      </c>
    </row>
    <row r="101" spans="1:27" ht="15.75" hidden="1" customHeight="1" x14ac:dyDescent="0.25">
      <c r="A101" s="139" t="str">
        <f t="shared" ca="1" si="13"/>
        <v>KW16 / 76-G</v>
      </c>
      <c r="B101" s="136" t="str">
        <f ca="1">OFFSET(Sprachen!A452,0,'Allg. Informationen'!$B$4-1,1,1)</f>
        <v>Spezifische Gestehungskosten total</v>
      </c>
      <c r="C101" s="156" t="s">
        <v>39</v>
      </c>
      <c r="D101" s="435"/>
      <c r="E101" s="434"/>
      <c r="F101" s="434"/>
      <c r="G101" s="434"/>
      <c r="H101" s="869"/>
      <c r="I101" s="869"/>
      <c r="J101" s="869"/>
      <c r="K101" s="869"/>
      <c r="L101" s="869"/>
      <c r="M101" s="730"/>
      <c r="N101" s="730"/>
      <c r="O101" s="730"/>
      <c r="P101" s="730"/>
      <c r="Q101" s="730"/>
      <c r="R101" s="730"/>
      <c r="S101" s="730"/>
      <c r="T101" s="730"/>
      <c r="U101" s="730"/>
      <c r="V101" s="541"/>
      <c r="W101" s="582"/>
      <c r="X101" s="541"/>
      <c r="Y101" s="551"/>
      <c r="AA101" s="424" t="s">
        <v>545</v>
      </c>
    </row>
    <row r="102" spans="1:27" x14ac:dyDescent="0.25">
      <c r="A102" s="139" t="str">
        <f t="shared" ca="1" si="13"/>
        <v>KW16 / 77</v>
      </c>
      <c r="B102" s="136" t="str">
        <f ca="1">OFFSET(Sprachen!A453,0,'Allg. Informationen'!$B$4-1,1,1)</f>
        <v>Gestehungskosten Anteil Gesuchsteller</v>
      </c>
      <c r="C102" s="156" t="s">
        <v>24</v>
      </c>
      <c r="D102" s="174">
        <f ca="1">D99*D40</f>
        <v>0</v>
      </c>
      <c r="E102" s="376"/>
      <c r="F102" s="376"/>
      <c r="G102" s="376"/>
      <c r="H102" s="869"/>
      <c r="I102" s="869"/>
      <c r="J102" s="869"/>
      <c r="K102" s="869"/>
      <c r="L102" s="869"/>
      <c r="M102" s="730"/>
      <c r="N102" s="730"/>
      <c r="O102" s="730"/>
      <c r="P102" s="730"/>
      <c r="Q102" s="730"/>
      <c r="R102" s="730"/>
      <c r="S102" s="730"/>
      <c r="T102" s="730"/>
      <c r="U102" s="730"/>
      <c r="V102" s="548"/>
      <c r="W102" s="300"/>
      <c r="X102" s="548"/>
      <c r="Y102" s="548"/>
      <c r="AA102" s="466">
        <f>AA100+1</f>
        <v>77</v>
      </c>
    </row>
    <row r="103" spans="1:27" x14ac:dyDescent="0.25">
      <c r="A103" s="679"/>
      <c r="B103" s="583"/>
      <c r="C103" s="433"/>
      <c r="D103" s="466"/>
      <c r="E103" s="466"/>
      <c r="F103" s="466"/>
      <c r="G103" s="466"/>
      <c r="H103" s="466"/>
      <c r="I103" s="466"/>
    </row>
    <row r="104" spans="1:27" ht="15.6" x14ac:dyDescent="0.3">
      <c r="A104" s="181"/>
      <c r="B104" s="182"/>
      <c r="C104" s="182"/>
      <c r="D104" s="183"/>
      <c r="E104" s="175"/>
      <c r="F104" s="175"/>
      <c r="G104" s="175"/>
      <c r="H104" s="584"/>
      <c r="I104" s="584"/>
      <c r="J104" s="584"/>
      <c r="K104" s="584"/>
      <c r="L104" s="584"/>
      <c r="M104" s="584"/>
      <c r="N104" s="584"/>
      <c r="O104" s="584"/>
      <c r="P104" s="584"/>
      <c r="Q104" s="584"/>
      <c r="R104" s="584"/>
    </row>
    <row r="105" spans="1:27" ht="17.399999999999999" x14ac:dyDescent="0.25">
      <c r="A105" s="176" t="str">
        <f ca="1">OFFSET(Sprachen!A454,0,'Allg. Informationen'!$B$4-1,1,1)</f>
        <v>C. Angaben zu Erlösen</v>
      </c>
      <c r="B105" s="176"/>
      <c r="C105" s="100"/>
      <c r="D105" s="100"/>
      <c r="E105" s="356"/>
      <c r="F105" s="356"/>
      <c r="G105" s="356"/>
      <c r="H105" s="177"/>
      <c r="I105" s="177"/>
      <c r="J105" s="585"/>
      <c r="K105" s="584"/>
      <c r="L105" s="584"/>
      <c r="M105" s="586"/>
      <c r="N105" s="584"/>
      <c r="O105" s="584"/>
      <c r="P105" s="584"/>
      <c r="Q105" s="584"/>
      <c r="R105" s="584"/>
    </row>
    <row r="106" spans="1:27" x14ac:dyDescent="0.25">
      <c r="A106" s="139" t="str">
        <f ca="1">CONCATENATE($A$2," / ",AA106)</f>
        <v>KW16 / 78</v>
      </c>
      <c r="B106" s="100" t="str">
        <f ca="1">OFFSET(Sprachen!A467,0,'Allg. Informationen'!$B$4-1,1,1)</f>
        <v>Referenzmarkterlös  [CHF]</v>
      </c>
      <c r="C106" s="100" t="s">
        <v>24</v>
      </c>
      <c r="D106" s="389">
        <f ca="1">D124</f>
        <v>0</v>
      </c>
      <c r="E106" s="381"/>
      <c r="F106" s="381"/>
      <c r="G106" s="381"/>
      <c r="H106" s="13"/>
      <c r="M106" s="587"/>
      <c r="AA106" s="466">
        <f>AA102+1</f>
        <v>78</v>
      </c>
    </row>
    <row r="107" spans="1:27" x14ac:dyDescent="0.25">
      <c r="A107" s="139" t="str">
        <f ca="1">CONCATENATE($A$2," / ",AA107)</f>
        <v>KW16 / 79</v>
      </c>
      <c r="B107" s="100" t="str">
        <f ca="1">OFFSET(Sprachen!A456,0,'Allg. Informationen'!$B$4-1,1,1)</f>
        <v>Spezifischer Referenzmarkterlös</v>
      </c>
      <c r="C107" s="100" t="s">
        <v>39</v>
      </c>
      <c r="D107" s="390">
        <f ca="1">IFERROR(D124*100/(D36*10^6),0)</f>
        <v>0</v>
      </c>
      <c r="E107" s="382"/>
      <c r="F107" s="382"/>
      <c r="G107" s="382"/>
      <c r="AA107" s="466">
        <f>AA106+1</f>
        <v>79</v>
      </c>
    </row>
    <row r="108" spans="1:27" hidden="1" x14ac:dyDescent="0.25">
      <c r="A108" s="139" t="str">
        <f ca="1">CONCATENATE($A$2," / ",AA108)</f>
        <v>KW16 / 79-G</v>
      </c>
      <c r="B108" s="100" t="str">
        <f ca="1">OFFSET(Sprachen!A457,0,'Allg. Informationen'!$B$4-1,1,1)</f>
        <v>Spezifischer Referenzmarkterlös</v>
      </c>
      <c r="C108" s="100" t="s">
        <v>39</v>
      </c>
      <c r="D108" s="425"/>
      <c r="E108" s="382"/>
      <c r="F108" s="382"/>
      <c r="G108" s="382"/>
      <c r="AA108" s="424" t="s">
        <v>539</v>
      </c>
    </row>
    <row r="109" spans="1:27" x14ac:dyDescent="0.25">
      <c r="A109" s="139" t="str">
        <f ca="1">CONCATENATE($A$2," / ",AA109)</f>
        <v>KW16 / 80</v>
      </c>
      <c r="B109" s="100" t="str">
        <f ca="1">OFFSET(Sprachen!A458,0,'Allg. Informationen'!$B$4-1,1,1)</f>
        <v>Erlös Anteil Gesuchsteller</v>
      </c>
      <c r="C109" s="156" t="s">
        <v>24</v>
      </c>
      <c r="D109" s="389">
        <f ca="1">D106*D40</f>
        <v>0</v>
      </c>
      <c r="E109" s="382"/>
      <c r="F109" s="382"/>
      <c r="G109" s="382"/>
      <c r="AA109" s="466">
        <v>80</v>
      </c>
    </row>
    <row r="110" spans="1:27" ht="15.6" x14ac:dyDescent="0.3">
      <c r="A110" s="181"/>
      <c r="B110" s="182"/>
      <c r="C110" s="182"/>
      <c r="D110" s="183"/>
      <c r="E110" s="178"/>
      <c r="F110" s="178"/>
      <c r="G110" s="178"/>
      <c r="H110" s="179"/>
      <c r="I110" s="131"/>
      <c r="J110" s="131"/>
      <c r="K110" s="131"/>
      <c r="L110" s="131"/>
      <c r="M110" s="131"/>
      <c r="N110" s="131"/>
      <c r="O110" s="131"/>
      <c r="P110" s="131"/>
      <c r="Q110" s="131"/>
    </row>
    <row r="111" spans="1:27" ht="17.399999999999999" x14ac:dyDescent="0.25">
      <c r="A111" s="665" t="str">
        <f ca="1">OFFSET(Sprachen!A459,0,'Allg. Informationen'!$B$4-1,1,1)</f>
        <v>D. Angaben zu den ungedeckten Gestehungskosten</v>
      </c>
      <c r="C111" s="159"/>
      <c r="D111" s="666"/>
      <c r="E111" s="356"/>
      <c r="F111" s="356"/>
      <c r="G111" s="356"/>
    </row>
    <row r="112" spans="1:27" x14ac:dyDescent="0.25">
      <c r="A112" s="139" t="str">
        <f ca="1">CONCATENATE($A$2," / ",AA112)</f>
        <v>KW16 / 81</v>
      </c>
      <c r="B112" s="100" t="str">
        <f ca="1">OFFSET(Sprachen!A460,0,'Allg. Informationen'!$B$4-1,1,1)</f>
        <v>ungedeckte Gestehungskosten</v>
      </c>
      <c r="C112" s="100" t="s">
        <v>24</v>
      </c>
      <c r="D112" s="174">
        <f ca="1">D99-D106</f>
        <v>0</v>
      </c>
      <c r="E112" s="383"/>
      <c r="F112" s="383"/>
      <c r="G112" s="383"/>
      <c r="AA112" s="466">
        <f>AA109+1</f>
        <v>81</v>
      </c>
    </row>
    <row r="113" spans="1:27" x14ac:dyDescent="0.25">
      <c r="A113" s="139" t="str">
        <f ca="1">CONCATENATE($A$2," / ",AA113)</f>
        <v>KW16 / 82</v>
      </c>
      <c r="B113" s="100" t="str">
        <f ca="1">OFFSET(Sprachen!A461,0,'Allg. Informationen'!$B$4-1,1,1)</f>
        <v>Spezifische ungedeckte Gestehungskosten</v>
      </c>
      <c r="C113" s="100" t="s">
        <v>39</v>
      </c>
      <c r="D113" s="390">
        <f ca="1">D100-D107</f>
        <v>0</v>
      </c>
      <c r="E113" s="375"/>
      <c r="F113" s="375"/>
      <c r="G113" s="375"/>
      <c r="I113" s="180"/>
      <c r="AA113" s="466">
        <f>AA112+1</f>
        <v>82</v>
      </c>
    </row>
    <row r="114" spans="1:27" x14ac:dyDescent="0.25">
      <c r="A114" s="139" t="str">
        <f ca="1">CONCATENATE($A$2," / ",AA114)</f>
        <v>KW16 / 83</v>
      </c>
      <c r="B114" s="100" t="str">
        <f ca="1">OFFSET(Sprachen!A462,0,'Allg. Informationen'!$B$4-1,1,1)</f>
        <v>Spez. ungedeckte Gestehungskosten gekürzt</v>
      </c>
      <c r="C114" s="100" t="s">
        <v>39</v>
      </c>
      <c r="D114" s="390">
        <f ca="1">MIN(1,D113)</f>
        <v>0</v>
      </c>
      <c r="E114" s="375"/>
      <c r="F114" s="375"/>
      <c r="G114" s="375"/>
      <c r="I114" s="180"/>
      <c r="Q114" s="584"/>
      <c r="AA114" s="466">
        <f>AA113+1</f>
        <v>83</v>
      </c>
    </row>
    <row r="115" spans="1:27" ht="28.5" customHeight="1" x14ac:dyDescent="0.3">
      <c r="A115" s="139" t="str">
        <f ca="1">CONCATENATE($A$2," / ",AA115)</f>
        <v>KW16 / 84</v>
      </c>
      <c r="B115" s="136" t="str">
        <f ca="1">OFFSET(Sprachen!A463,0,'Allg. Informationen'!$B$4-1,1,1)</f>
        <v>ungedeckte Gestehungskosten Anteil Gesuchsteller</v>
      </c>
      <c r="C115" s="100" t="s">
        <v>24</v>
      </c>
      <c r="D115" s="173">
        <f ca="1">D102-D109</f>
        <v>0</v>
      </c>
      <c r="E115" s="374"/>
      <c r="F115" s="374"/>
      <c r="G115" s="374"/>
      <c r="H115" s="131"/>
      <c r="I115" s="131"/>
      <c r="J115" s="131"/>
      <c r="K115" s="131"/>
      <c r="L115" s="131"/>
      <c r="M115" s="131"/>
      <c r="N115" s="131"/>
      <c r="O115" s="131"/>
      <c r="P115" s="131"/>
      <c r="Q115" s="588"/>
      <c r="R115" s="131"/>
      <c r="S115" s="131"/>
      <c r="AA115" s="466">
        <f>AA114+1</f>
        <v>84</v>
      </c>
    </row>
    <row r="116" spans="1:27" ht="15.6" x14ac:dyDescent="0.3">
      <c r="A116" s="181"/>
      <c r="B116" s="182"/>
      <c r="C116" s="182"/>
      <c r="D116" s="182"/>
      <c r="E116" s="178"/>
      <c r="F116" s="178"/>
      <c r="G116" s="178"/>
      <c r="H116" s="182"/>
      <c r="I116" s="182"/>
      <c r="J116" s="182"/>
      <c r="K116" s="182"/>
      <c r="L116" s="182"/>
      <c r="M116" s="182"/>
      <c r="N116" s="182"/>
      <c r="O116" s="182"/>
      <c r="P116" s="182"/>
      <c r="Q116" s="183"/>
      <c r="R116" s="131"/>
      <c r="S116" s="131"/>
    </row>
    <row r="117" spans="1:27" ht="17.399999999999999" x14ac:dyDescent="0.3">
      <c r="A117" s="184" t="str">
        <f ca="1">OFFSET(Sprachen!A464,0,'Allg. Informationen'!$B$4-1,1,1)</f>
        <v>E. Referenzmarkterlös</v>
      </c>
      <c r="C117" s="589"/>
      <c r="D117" s="589"/>
      <c r="E117" s="590"/>
      <c r="F117" s="590"/>
      <c r="G117" s="590"/>
      <c r="H117" s="907" t="str">
        <f ca="1">H89</f>
        <v>Anmerkungen BFE</v>
      </c>
      <c r="I117" s="879"/>
      <c r="J117" s="879"/>
      <c r="K117" s="879"/>
      <c r="L117" s="879"/>
      <c r="M117" s="879" t="str">
        <f ca="1">M89</f>
        <v>Bemerkungen Gesuchsteller</v>
      </c>
      <c r="N117" s="879"/>
      <c r="O117" s="879"/>
      <c r="P117" s="879"/>
      <c r="Q117" s="879"/>
      <c r="R117" s="131"/>
      <c r="S117" s="163"/>
    </row>
    <row r="118" spans="1:27" ht="15.6" x14ac:dyDescent="0.3">
      <c r="A118" s="139" t="str">
        <f t="shared" ref="A118:A124" ca="1" si="15">CONCATENATE($A$2," / ",AA118)</f>
        <v>KW16 / 85</v>
      </c>
      <c r="B118" s="591" t="str">
        <f ca="1">OFFSET(Sprachen!A465,0,'Allg. Informationen'!$B$4-1,1,1)</f>
        <v xml:space="preserve">Strompreise bei EEX herungergeladen am: </v>
      </c>
      <c r="C118" s="185">
        <v>44615</v>
      </c>
      <c r="D118" s="378">
        <v>0.45833333333333331</v>
      </c>
      <c r="E118" s="384"/>
      <c r="F118" s="384"/>
      <c r="G118" s="384"/>
      <c r="H118" s="856"/>
      <c r="I118" s="869"/>
      <c r="J118" s="869"/>
      <c r="K118" s="869"/>
      <c r="L118" s="869"/>
      <c r="M118" s="871"/>
      <c r="N118" s="872"/>
      <c r="O118" s="872"/>
      <c r="P118" s="872"/>
      <c r="Q118" s="873"/>
      <c r="R118" s="131"/>
      <c r="S118" s="131"/>
      <c r="AA118" s="466">
        <f>AA115+1</f>
        <v>85</v>
      </c>
    </row>
    <row r="119" spans="1:27" ht="15.6" x14ac:dyDescent="0.3">
      <c r="A119" s="139" t="str">
        <f t="shared" ca="1" si="15"/>
        <v>KW16 / 86</v>
      </c>
      <c r="B119" s="186" t="str">
        <f ca="1">OFFSET(Sprachen!A466,0,'Allg. Informationen'!$B$4-1,1,1)</f>
        <v>Jahr</v>
      </c>
      <c r="C119" s="904">
        <f ca="1">IFERROR(IF($D$5="Nein/Non/No","-",INDIRECT(CONCATENATE(E_prod_Eingabe!A2,"!")&amp;CONCATENATE(MID("CDEFGHIJKLMNOPQRSTUVWXYZ",HLOOKUP($A$2,E_prod_Eingabe!$C$5:$AS$6,2,FALSE),1),"8"))),"")</f>
        <v>0</v>
      </c>
      <c r="D119" s="905"/>
      <c r="E119" s="385"/>
      <c r="F119" s="385"/>
      <c r="G119" s="385"/>
      <c r="H119" s="856"/>
      <c r="I119" s="869"/>
      <c r="J119" s="869"/>
      <c r="K119" s="869"/>
      <c r="L119" s="869"/>
      <c r="M119" s="871"/>
      <c r="N119" s="872"/>
      <c r="O119" s="872"/>
      <c r="P119" s="872"/>
      <c r="Q119" s="873"/>
      <c r="R119" s="131"/>
      <c r="S119" s="131"/>
      <c r="AA119" s="466">
        <f t="shared" ref="AA119:AA124" si="16">AA118+1</f>
        <v>86</v>
      </c>
    </row>
    <row r="120" spans="1:27" ht="15.6" x14ac:dyDescent="0.3">
      <c r="A120" s="139" t="str">
        <f t="shared" ca="1" si="15"/>
        <v>KW16 / 87</v>
      </c>
      <c r="B120" s="187" t="str">
        <f ca="1">OFFSET(Sprachen!A467,0,'Allg. Informationen'!$B$4-1,1,1)</f>
        <v>Referenzmarkterlös  [CHF]</v>
      </c>
      <c r="C120" s="638" t="s">
        <v>24</v>
      </c>
      <c r="D120" s="379" t="s">
        <v>82</v>
      </c>
      <c r="E120" s="377"/>
      <c r="F120" s="377"/>
      <c r="G120" s="377"/>
      <c r="H120" s="380" t="str">
        <f ca="1">OFFSET(Sprachen!A336,0,'Allg. Informationen'!$B$4-1,1,1)</f>
        <v>Zentrale 1</v>
      </c>
      <c r="I120" s="186" t="str">
        <f ca="1">OFFSET(Sprachen!A337,0,'Allg. Informationen'!$B$4-1,1,1)</f>
        <v>Zentrale 2</v>
      </c>
      <c r="J120" s="592" t="str">
        <f ca="1">OFFSET(Sprachen!A338,0,'Allg. Informationen'!$B$4-1,1,1)</f>
        <v>Zentrale 3</v>
      </c>
      <c r="K120" s="592" t="str">
        <f ca="1">OFFSET(Sprachen!A339,0,'Allg. Informationen'!$B$4-1,1,1)</f>
        <v>Zentrale 4</v>
      </c>
      <c r="L120" s="592" t="str">
        <f ca="1">OFFSET(Sprachen!A340,0,'Allg. Informationen'!$B$4-1,1,1)</f>
        <v>Zentrale 5</v>
      </c>
      <c r="M120" s="592" t="str">
        <f ca="1">OFFSET(Sprachen!A341,0,'Allg. Informationen'!$B$4-1,1,1)</f>
        <v>Zentrale 6</v>
      </c>
      <c r="N120" s="592" t="str">
        <f ca="1">OFFSET(Sprachen!A342,0,'Allg. Informationen'!$B$4-1,1,1)</f>
        <v>Zentrale 7</v>
      </c>
      <c r="O120" s="592" t="str">
        <f ca="1">OFFSET(Sprachen!A343,0,'Allg. Informationen'!$B$4-1,1,1)</f>
        <v>Zentrale 8</v>
      </c>
      <c r="P120" s="592" t="str">
        <f ca="1">OFFSET(Sprachen!A344,0,'Allg. Informationen'!$B$4-1,1,1)</f>
        <v>Zentrale 9</v>
      </c>
      <c r="Q120" s="592" t="str">
        <f ca="1">OFFSET(Sprachen!A345,0,'Allg. Informationen'!$B$4-1,1,1)</f>
        <v>Zentrale 10</v>
      </c>
      <c r="R120" s="131"/>
      <c r="S120" s="131"/>
      <c r="AA120" s="466">
        <f t="shared" si="16"/>
        <v>87</v>
      </c>
    </row>
    <row r="121" spans="1:27" ht="15.6" x14ac:dyDescent="0.3">
      <c r="A121" s="139" t="str">
        <f t="shared" ca="1" si="15"/>
        <v>KW16 / 88</v>
      </c>
      <c r="B121" s="188" t="str">
        <f ca="1">OFFSET(Sprachen!A468,0,'Allg. Informationen'!$B$4-1,1,1)</f>
        <v>alle Zentralen</v>
      </c>
      <c r="C121" s="189"/>
      <c r="D121" s="593">
        <f ca="1">+SUM(H121:Q121)</f>
        <v>0</v>
      </c>
      <c r="E121" s="594"/>
      <c r="F121" s="594"/>
      <c r="G121" s="594"/>
      <c r="H121" s="595">
        <f ca="1">IFERROR(IF($D$5="Nein/Non/No","-",VLOOKUP(H$120,E_prod_Eingabe!$A$33:$AA$42,HLOOKUP($A$2,E_prod_Eingabe!$C$5:$AS$6,2,FALSE)+2,FALSE)),"")</f>
        <v>0</v>
      </c>
      <c r="I121" s="595">
        <f ca="1">IFERROR(IF($D$5="Nein/Non/No","-",VLOOKUP(I$120,E_prod_Eingabe!$A$33:$AA$42,HLOOKUP($A$2,E_prod_Eingabe!$C$5:$AS$6,2,FALSE)+2,FALSE)),"")</f>
        <v>0</v>
      </c>
      <c r="J121" s="595">
        <f ca="1">IFERROR(IF($D$5="Nein/Non/No","-",VLOOKUP(J$120,E_prod_Eingabe!$A$33:$AA$42,HLOOKUP($A$2,E_prod_Eingabe!$C$5:$AS$6,2,FALSE)+2,FALSE)),"")</f>
        <v>0</v>
      </c>
      <c r="K121" s="595">
        <f ca="1">IFERROR(IF($D$5="Nein/Non/No","-",VLOOKUP(K$120,E_prod_Eingabe!$A$33:$AA$42,HLOOKUP($A$2,E_prod_Eingabe!$C$5:$AS$6,2,FALSE)+2,FALSE)),"")</f>
        <v>0</v>
      </c>
      <c r="L121" s="595">
        <f ca="1">IFERROR(IF($D$5="Nein/Non/No","-",VLOOKUP(L$120,E_prod_Eingabe!$A$33:$AA$42,HLOOKUP($A$2,E_prod_Eingabe!$C$5:$AS$6,2,FALSE)+2,FALSE)),"")</f>
        <v>0</v>
      </c>
      <c r="M121" s="595">
        <f ca="1">IFERROR(IF($D$5="Nein/Non/No","-",VLOOKUP(M$120,E_prod_Eingabe!$A$33:$AA$42,HLOOKUP($A$2,E_prod_Eingabe!$C$5:$AS$6,2,FALSE)+2,FALSE)),"")</f>
        <v>0</v>
      </c>
      <c r="N121" s="595">
        <f ca="1">IFERROR(IF($D$5="Nein/Non/No","-",VLOOKUP(N$120,E_prod_Eingabe!$A$33:$AA$42,HLOOKUP($A$2,E_prod_Eingabe!$C$5:$AS$6,2,FALSE)+2,FALSE)),"")</f>
        <v>0</v>
      </c>
      <c r="O121" s="595">
        <f ca="1">IFERROR(IF($D$5="Nein/Non/No","-",VLOOKUP(O$120,E_prod_Eingabe!$A$33:$AA$42,HLOOKUP($A$2,E_prod_Eingabe!$C$5:$AS$6,2,FALSE)+2,FALSE)),"")</f>
        <v>0</v>
      </c>
      <c r="P121" s="595">
        <f ca="1">IFERROR(IF($D$5="Nein/Non/No","-",VLOOKUP(P$120,E_prod_Eingabe!$A$33:$AA$42,HLOOKUP($A$2,E_prod_Eingabe!$C$5:$AS$6,2,FALSE)+2,FALSE)),"")</f>
        <v>0</v>
      </c>
      <c r="Q121" s="595">
        <f ca="1">IFERROR(IF($D$5="Nein/Non/No","-",VLOOKUP(Q$120,E_prod_Eingabe!$A$33:$AA$42,HLOOKUP($A$2,E_prod_Eingabe!$C$5:$AS$6,2,FALSE)+2,FALSE)),"")</f>
        <v>0</v>
      </c>
      <c r="R121" s="131"/>
      <c r="S121" s="190"/>
      <c r="AA121" s="466">
        <f t="shared" si="16"/>
        <v>88</v>
      </c>
    </row>
    <row r="122" spans="1:27" ht="39.6" x14ac:dyDescent="0.3">
      <c r="A122" s="139" t="str">
        <f t="shared" ca="1" si="15"/>
        <v>KW16 / 89</v>
      </c>
      <c r="B122" s="529" t="str">
        <f ca="1">OFFSET(Sprachen!A469,0,'Allg. Informationen'!$B$4-1,1,1)</f>
        <v>Abzüglich nicht hydraulisch verbundener oder gemeinsam optimierter Anlagen</v>
      </c>
      <c r="C122" s="191"/>
      <c r="D122" s="593">
        <f>+SUM(H122:Q122)</f>
        <v>0</v>
      </c>
      <c r="E122" s="594"/>
      <c r="F122" s="594"/>
      <c r="G122" s="594"/>
      <c r="H122" s="595">
        <f>+IF(OR(H50="Nein",H50="Non",H50="No"),-H121,0)</f>
        <v>0</v>
      </c>
      <c r="I122" s="595">
        <f t="shared" ref="I122:Q122" si="17">+IF(OR(I50="Nein",I50="Non",I50="No"),-I121,0)</f>
        <v>0</v>
      </c>
      <c r="J122" s="595">
        <f t="shared" si="17"/>
        <v>0</v>
      </c>
      <c r="K122" s="595">
        <f t="shared" si="17"/>
        <v>0</v>
      </c>
      <c r="L122" s="595">
        <f t="shared" si="17"/>
        <v>0</v>
      </c>
      <c r="M122" s="595">
        <f t="shared" si="17"/>
        <v>0</v>
      </c>
      <c r="N122" s="595">
        <f t="shared" si="17"/>
        <v>0</v>
      </c>
      <c r="O122" s="595">
        <f t="shared" si="17"/>
        <v>0</v>
      </c>
      <c r="P122" s="595">
        <f t="shared" si="17"/>
        <v>0</v>
      </c>
      <c r="Q122" s="595">
        <f t="shared" si="17"/>
        <v>0</v>
      </c>
      <c r="R122" s="131"/>
      <c r="S122" s="163"/>
      <c r="AA122" s="466">
        <f t="shared" si="16"/>
        <v>89</v>
      </c>
    </row>
    <row r="123" spans="1:27" ht="16.2" thickBot="1" x14ac:dyDescent="0.35">
      <c r="A123" s="139" t="str">
        <f t="shared" ca="1" si="15"/>
        <v>KW16 / 90</v>
      </c>
      <c r="B123" s="188" t="str">
        <f ca="1">OFFSET(Sprachen!A470,0,'Allg. Informationen'!$B$4-1,1,1)</f>
        <v>Abzüglich KEV-Anlagen</v>
      </c>
      <c r="C123" s="192"/>
      <c r="D123" s="596">
        <f>+SUM(H123:Q123)</f>
        <v>0</v>
      </c>
      <c r="E123" s="594"/>
      <c r="F123" s="594"/>
      <c r="G123" s="594"/>
      <c r="H123" s="595">
        <f>+IF(OR(H56="Ja",H56="Oui",H56="Si"),IF(OR(H50="Ja",H50="Oui",H50="Si"),-H121,0),0)</f>
        <v>0</v>
      </c>
      <c r="I123" s="595">
        <f t="shared" ref="I123:Q123" si="18">+IF(OR(I56="Ja",I56="Oui",I56="Si"),IF(OR(I50="Ja",I50="Oui",I50="Si"),-I121,0),0)</f>
        <v>0</v>
      </c>
      <c r="J123" s="595">
        <f t="shared" si="18"/>
        <v>0</v>
      </c>
      <c r="K123" s="595">
        <f t="shared" si="18"/>
        <v>0</v>
      </c>
      <c r="L123" s="595">
        <f t="shared" si="18"/>
        <v>0</v>
      </c>
      <c r="M123" s="595">
        <f t="shared" si="18"/>
        <v>0</v>
      </c>
      <c r="N123" s="595">
        <f t="shared" si="18"/>
        <v>0</v>
      </c>
      <c r="O123" s="595">
        <f t="shared" si="18"/>
        <v>0</v>
      </c>
      <c r="P123" s="595">
        <f t="shared" si="18"/>
        <v>0</v>
      </c>
      <c r="Q123" s="595">
        <f t="shared" si="18"/>
        <v>0</v>
      </c>
      <c r="R123" s="131"/>
      <c r="S123" s="163"/>
      <c r="AA123" s="466">
        <f t="shared" si="16"/>
        <v>90</v>
      </c>
    </row>
    <row r="124" spans="1:27" ht="26.25" customHeight="1" thickBot="1" x14ac:dyDescent="0.35">
      <c r="A124" s="139" t="str">
        <f t="shared" ca="1" si="15"/>
        <v>KW16 / 91</v>
      </c>
      <c r="B124" s="891" t="str">
        <f ca="1">+CONCATENATE(OFFSET(Sprachen!A471,0,'Allg. Informationen'!$B$4-1,1,1)," ",IF(D13=0,"",D13))</f>
        <v>gültig für KW Bitte auswählen, Prière de sélectionner, Prego selezionare</v>
      </c>
      <c r="C124" s="892"/>
      <c r="D124" s="597">
        <f ca="1">IFERROR(+MAX(SUM(D121:D123),0),"")</f>
        <v>0</v>
      </c>
      <c r="E124" s="598"/>
      <c r="F124" s="598"/>
      <c r="G124" s="599"/>
      <c r="H124" s="595">
        <f ca="1">+IF(H121&lt;0,H121,MAX(SUM(H121:H123),0))</f>
        <v>0</v>
      </c>
      <c r="I124" s="595">
        <f t="shared" ref="I124:Q124" ca="1" si="19">+IF(I121&lt;0,I121,MAX(SUM(I121:I123),0))</f>
        <v>0</v>
      </c>
      <c r="J124" s="595">
        <f t="shared" ca="1" si="19"/>
        <v>0</v>
      </c>
      <c r="K124" s="595">
        <f t="shared" ca="1" si="19"/>
        <v>0</v>
      </c>
      <c r="L124" s="595">
        <f t="shared" ca="1" si="19"/>
        <v>0</v>
      </c>
      <c r="M124" s="595">
        <f t="shared" ca="1" si="19"/>
        <v>0</v>
      </c>
      <c r="N124" s="595">
        <f t="shared" ca="1" si="19"/>
        <v>0</v>
      </c>
      <c r="O124" s="595">
        <f t="shared" ca="1" si="19"/>
        <v>0</v>
      </c>
      <c r="P124" s="595">
        <f t="shared" ca="1" si="19"/>
        <v>0</v>
      </c>
      <c r="Q124" s="595">
        <f t="shared" ca="1" si="19"/>
        <v>0</v>
      </c>
      <c r="R124" s="131"/>
      <c r="S124" s="131"/>
      <c r="AA124" s="466">
        <f t="shared" si="16"/>
        <v>91</v>
      </c>
    </row>
    <row r="125" spans="1:27" ht="15.6" x14ac:dyDescent="0.3">
      <c r="D125" s="600"/>
      <c r="E125" s="600"/>
      <c r="F125" s="600"/>
      <c r="G125" s="600"/>
      <c r="R125" s="131"/>
      <c r="S125" s="131"/>
    </row>
    <row r="126" spans="1:27" ht="15.6" x14ac:dyDescent="0.3">
      <c r="R126" s="131"/>
      <c r="S126" s="131"/>
    </row>
    <row r="127" spans="1:27" ht="15.6" x14ac:dyDescent="0.3">
      <c r="R127" s="131"/>
      <c r="S127" s="131"/>
    </row>
    <row r="128" spans="1:27" ht="15.6" x14ac:dyDescent="0.3">
      <c r="D128" s="652"/>
      <c r="R128" s="131"/>
      <c r="S128" s="131"/>
    </row>
    <row r="129" spans="18:19" ht="15.6" x14ac:dyDescent="0.3">
      <c r="R129" s="131"/>
      <c r="S129" s="131"/>
    </row>
    <row r="130" spans="18:19" ht="15.6" x14ac:dyDescent="0.3">
      <c r="R130" s="131"/>
      <c r="S130" s="131"/>
    </row>
    <row r="131" spans="18:19" ht="15.6" x14ac:dyDescent="0.3">
      <c r="R131" s="131"/>
      <c r="S131" s="131"/>
    </row>
  </sheetData>
  <sheetProtection algorithmName="SHA-512" hashValue="GesGKH/lqnbFMjdITtMP9Ifo2gWV8i7Rcm0zylIqXU9GVjjlCreOPdxDyT63c6hAdvsELc6WA70xsjwm3veOhA==" saltValue="N7fQrSn904AgPoVBqU93Qg==" spinCount="100000" sheet="1" objects="1" scenarios="1"/>
  <protectedRanges>
    <protectedRange sqref="C5 L15 B14:B15 D16:D24 D26 D31:D32 D34:D35 D38:D40 D42 D44:D45 H49:Q53 H56:Q59 D64:D65 D69:D73 D77:K79 D80:D83 D90:D96 D98" name="Bereichzahlenfelder"/>
    <protectedRange sqref="C5 H6:J7 L6:N7 P6:R7 T6:U7 M13:U45 T48:U59 M62:U73 M74 Q77:U87 M90:U102 M118:Q119" name="Bereichvoll_kommentarfelder"/>
    <protectedRange sqref="C5 H8 L8 B14:B15 D16:D17 D29 D37 D40 D42 D101 D108 L15 M13 M16:M17 M29 M37 M40:M42 M101" name="bereichleer"/>
  </protectedRanges>
  <mergeCells count="192">
    <mergeCell ref="C119:D119"/>
    <mergeCell ref="H119:L119"/>
    <mergeCell ref="M119:Q119"/>
    <mergeCell ref="B124:C124"/>
    <mergeCell ref="H102:L102"/>
    <mergeCell ref="M102:U102"/>
    <mergeCell ref="H117:L117"/>
    <mergeCell ref="M117:Q117"/>
    <mergeCell ref="H118:L118"/>
    <mergeCell ref="M118:Q118"/>
    <mergeCell ref="H99:L99"/>
    <mergeCell ref="M99:U99"/>
    <mergeCell ref="H100:L100"/>
    <mergeCell ref="M100:U100"/>
    <mergeCell ref="H101:L101"/>
    <mergeCell ref="M101:U101"/>
    <mergeCell ref="H96:L96"/>
    <mergeCell ref="M96:U96"/>
    <mergeCell ref="H97:L97"/>
    <mergeCell ref="M97:U97"/>
    <mergeCell ref="H98:L98"/>
    <mergeCell ref="M98:U98"/>
    <mergeCell ref="H93:L93"/>
    <mergeCell ref="M93:U93"/>
    <mergeCell ref="H94:L94"/>
    <mergeCell ref="M94:U94"/>
    <mergeCell ref="H95:L95"/>
    <mergeCell ref="M95:U95"/>
    <mergeCell ref="H90:L90"/>
    <mergeCell ref="M90:U90"/>
    <mergeCell ref="H91:L91"/>
    <mergeCell ref="M91:U91"/>
    <mergeCell ref="H92:L92"/>
    <mergeCell ref="M92:U92"/>
    <mergeCell ref="H86:P86"/>
    <mergeCell ref="Q86:U86"/>
    <mergeCell ref="H87:P87"/>
    <mergeCell ref="Q87:U87"/>
    <mergeCell ref="H89:L89"/>
    <mergeCell ref="M89:U89"/>
    <mergeCell ref="H83:P83"/>
    <mergeCell ref="Q83:U83"/>
    <mergeCell ref="H84:P84"/>
    <mergeCell ref="Q84:U84"/>
    <mergeCell ref="H85:P85"/>
    <mergeCell ref="Q85:U85"/>
    <mergeCell ref="L80:P80"/>
    <mergeCell ref="Q80:U80"/>
    <mergeCell ref="L81:P81"/>
    <mergeCell ref="Q81:U81"/>
    <mergeCell ref="L82:P82"/>
    <mergeCell ref="Q82:U82"/>
    <mergeCell ref="M73:U73"/>
    <mergeCell ref="H74:L74"/>
    <mergeCell ref="M74:U74"/>
    <mergeCell ref="L76:P76"/>
    <mergeCell ref="Q76:U76"/>
    <mergeCell ref="L77:P79"/>
    <mergeCell ref="Q77:U79"/>
    <mergeCell ref="H64:L73"/>
    <mergeCell ref="M64:U64"/>
    <mergeCell ref="M65:U65"/>
    <mergeCell ref="M66:U66"/>
    <mergeCell ref="M67:U67"/>
    <mergeCell ref="M68:U68"/>
    <mergeCell ref="M69:U69"/>
    <mergeCell ref="M70:U70"/>
    <mergeCell ref="M71:U71"/>
    <mergeCell ref="M72:U72"/>
    <mergeCell ref="H61:L61"/>
    <mergeCell ref="M61:U61"/>
    <mergeCell ref="H62:L62"/>
    <mergeCell ref="M62:U62"/>
    <mergeCell ref="H63:L63"/>
    <mergeCell ref="M63:U63"/>
    <mergeCell ref="R57:S57"/>
    <mergeCell ref="T57:U57"/>
    <mergeCell ref="R58:S58"/>
    <mergeCell ref="T58:U58"/>
    <mergeCell ref="R59:S59"/>
    <mergeCell ref="T59:U59"/>
    <mergeCell ref="R53:S53"/>
    <mergeCell ref="T53:U53"/>
    <mergeCell ref="R54:S55"/>
    <mergeCell ref="T54:U54"/>
    <mergeCell ref="T55:U55"/>
    <mergeCell ref="R56:S56"/>
    <mergeCell ref="T56:U56"/>
    <mergeCell ref="R50:S50"/>
    <mergeCell ref="T50:U50"/>
    <mergeCell ref="R51:S51"/>
    <mergeCell ref="T51:U51"/>
    <mergeCell ref="R52:S52"/>
    <mergeCell ref="T52:U52"/>
    <mergeCell ref="H45:L45"/>
    <mergeCell ref="M45:U45"/>
    <mergeCell ref="R47:S47"/>
    <mergeCell ref="R48:S48"/>
    <mergeCell ref="T48:U48"/>
    <mergeCell ref="R49:S49"/>
    <mergeCell ref="T49:U49"/>
    <mergeCell ref="H42:L42"/>
    <mergeCell ref="M42:U42"/>
    <mergeCell ref="H43:L43"/>
    <mergeCell ref="M43:U43"/>
    <mergeCell ref="H44:L44"/>
    <mergeCell ref="M44:U44"/>
    <mergeCell ref="H39:L39"/>
    <mergeCell ref="M39:U39"/>
    <mergeCell ref="H40:L40"/>
    <mergeCell ref="M40:U40"/>
    <mergeCell ref="H41:L41"/>
    <mergeCell ref="M41:U41"/>
    <mergeCell ref="H36:L36"/>
    <mergeCell ref="M36:U36"/>
    <mergeCell ref="H37:L37"/>
    <mergeCell ref="M37:U37"/>
    <mergeCell ref="H38:L38"/>
    <mergeCell ref="M38:U38"/>
    <mergeCell ref="H33:L33"/>
    <mergeCell ref="M33:U33"/>
    <mergeCell ref="H34:L34"/>
    <mergeCell ref="M34:U34"/>
    <mergeCell ref="H35:L35"/>
    <mergeCell ref="M35:U35"/>
    <mergeCell ref="H30:L30"/>
    <mergeCell ref="M30:U30"/>
    <mergeCell ref="H31:L31"/>
    <mergeCell ref="M31:U31"/>
    <mergeCell ref="H32:L32"/>
    <mergeCell ref="M32:U32"/>
    <mergeCell ref="H27:L27"/>
    <mergeCell ref="M27:U27"/>
    <mergeCell ref="H28:L28"/>
    <mergeCell ref="M28:U28"/>
    <mergeCell ref="H29:L29"/>
    <mergeCell ref="M29:U29"/>
    <mergeCell ref="H24:L24"/>
    <mergeCell ref="M24:U24"/>
    <mergeCell ref="H25:L25"/>
    <mergeCell ref="M25:U25"/>
    <mergeCell ref="H26:L26"/>
    <mergeCell ref="M26:U26"/>
    <mergeCell ref="H20:L20"/>
    <mergeCell ref="M20:U20"/>
    <mergeCell ref="H21:L22"/>
    <mergeCell ref="M21:U21"/>
    <mergeCell ref="M22:U22"/>
    <mergeCell ref="H23:L23"/>
    <mergeCell ref="M23:U23"/>
    <mergeCell ref="B17:C17"/>
    <mergeCell ref="H17:L17"/>
    <mergeCell ref="M17:U17"/>
    <mergeCell ref="H18:L18"/>
    <mergeCell ref="M18:U18"/>
    <mergeCell ref="H19:L19"/>
    <mergeCell ref="M19:U19"/>
    <mergeCell ref="V13:V15"/>
    <mergeCell ref="W13:W15"/>
    <mergeCell ref="X13:X15"/>
    <mergeCell ref="Y13:Y15"/>
    <mergeCell ref="H15:K15"/>
    <mergeCell ref="B16:C16"/>
    <mergeCell ref="H16:L16"/>
    <mergeCell ref="M16:U16"/>
    <mergeCell ref="B12:D12"/>
    <mergeCell ref="E12:G12"/>
    <mergeCell ref="H12:L12"/>
    <mergeCell ref="M12:U12"/>
    <mergeCell ref="A13:A15"/>
    <mergeCell ref="C13:C15"/>
    <mergeCell ref="D13:D15"/>
    <mergeCell ref="H13:L14"/>
    <mergeCell ref="M13:U15"/>
    <mergeCell ref="B7:C7"/>
    <mergeCell ref="H7:J7"/>
    <mergeCell ref="L7:N7"/>
    <mergeCell ref="P7:R7"/>
    <mergeCell ref="T7:U7"/>
    <mergeCell ref="B8:C8"/>
    <mergeCell ref="H8:J8"/>
    <mergeCell ref="L8:N8"/>
    <mergeCell ref="H5:U5"/>
    <mergeCell ref="B6:C6"/>
    <mergeCell ref="D6:D7"/>
    <mergeCell ref="H6:J6"/>
    <mergeCell ref="K6:K7"/>
    <mergeCell ref="L6:N6"/>
    <mergeCell ref="O6:O7"/>
    <mergeCell ref="P6:R6"/>
    <mergeCell ref="S6:S7"/>
    <mergeCell ref="T6:U6"/>
  </mergeCells>
  <conditionalFormatting sqref="X13 X16:X25 X27:X30 X33 X36:X37 X46 X54:X55 X60 X75 X84:X86 X88 X97 X99 X101:X102">
    <cfRule type="containsText" dxfId="1439" priority="141" operator="containsText" text="nicht i.O.">
      <formula>NOT(ISERROR(SEARCH("nicht i.O.",X13)))</formula>
    </cfRule>
    <cfRule type="containsText" dxfId="1438" priority="142" operator="containsText" text="in Abklärung">
      <formula>NOT(ISERROR(SEARCH("in Abklärung",X13)))</formula>
    </cfRule>
    <cfRule type="containsText" dxfId="1437" priority="143" operator="containsText" text="i.O.">
      <formula>NOT(ISERROR(SEARCH("i.O.",X13)))</formula>
    </cfRule>
    <cfRule type="containsText" dxfId="1436" priority="144" operator="containsText" text="korrigiert">
      <formula>NOT(ISERROR(SEARCH("korrigiert",X13)))</formula>
    </cfRule>
  </conditionalFormatting>
  <conditionalFormatting sqref="V16:V25 V27:V30 V33 V36:V37 V46 V54:V55 V60 V75 V84:V86 V88 V97 V99 V101:V102">
    <cfRule type="containsText" dxfId="1435" priority="137" operator="containsText" text="nicht i.O.">
      <formula>NOT(ISERROR(SEARCH("nicht i.O.",V16)))</formula>
    </cfRule>
    <cfRule type="containsText" dxfId="1434" priority="138" operator="containsText" text="in Abklärung">
      <formula>NOT(ISERROR(SEARCH("in Abklärung",V16)))</formula>
    </cfRule>
    <cfRule type="containsText" dxfId="1433" priority="139" operator="containsText" text="i.O.">
      <formula>NOT(ISERROR(SEARCH("i.O.",V16)))</formula>
    </cfRule>
    <cfRule type="containsText" dxfId="1432" priority="140" operator="containsText" text="korrigiert">
      <formula>NOT(ISERROR(SEARCH("korrigiert",V16)))</formula>
    </cfRule>
  </conditionalFormatting>
  <conditionalFormatting sqref="X26">
    <cfRule type="containsText" dxfId="1431" priority="133" operator="containsText" text="nicht i.O.">
      <formula>NOT(ISERROR(SEARCH("nicht i.O.",X26)))</formula>
    </cfRule>
    <cfRule type="containsText" dxfId="1430" priority="134" operator="containsText" text="in Abklärung">
      <formula>NOT(ISERROR(SEARCH("in Abklärung",X26)))</formula>
    </cfRule>
    <cfRule type="containsText" dxfId="1429" priority="135" operator="containsText" text="i.O.">
      <formula>NOT(ISERROR(SEARCH("i.O.",X26)))</formula>
    </cfRule>
    <cfRule type="containsText" dxfId="1428" priority="136" operator="containsText" text="korrigiert">
      <formula>NOT(ISERROR(SEARCH("korrigiert",X26)))</formula>
    </cfRule>
  </conditionalFormatting>
  <conditionalFormatting sqref="V26">
    <cfRule type="containsText" dxfId="1427" priority="129" operator="containsText" text="nicht i.O.">
      <formula>NOT(ISERROR(SEARCH("nicht i.O.",V26)))</formula>
    </cfRule>
    <cfRule type="containsText" dxfId="1426" priority="130" operator="containsText" text="in Abklärung">
      <formula>NOT(ISERROR(SEARCH("in Abklärung",V26)))</formula>
    </cfRule>
    <cfRule type="containsText" dxfId="1425" priority="131" operator="containsText" text="i.O.">
      <formula>NOT(ISERROR(SEARCH("i.O.",V26)))</formula>
    </cfRule>
    <cfRule type="containsText" dxfId="1424" priority="132" operator="containsText" text="korrigiert">
      <formula>NOT(ISERROR(SEARCH("korrigiert",V26)))</formula>
    </cfRule>
  </conditionalFormatting>
  <conditionalFormatting sqref="X31">
    <cfRule type="containsText" dxfId="1423" priority="125" operator="containsText" text="nicht i.O.">
      <formula>NOT(ISERROR(SEARCH("nicht i.O.",X31)))</formula>
    </cfRule>
    <cfRule type="containsText" dxfId="1422" priority="126" operator="containsText" text="in Abklärung">
      <formula>NOT(ISERROR(SEARCH("in Abklärung",X31)))</formula>
    </cfRule>
    <cfRule type="containsText" dxfId="1421" priority="127" operator="containsText" text="i.O.">
      <formula>NOT(ISERROR(SEARCH("i.O.",X31)))</formula>
    </cfRule>
    <cfRule type="containsText" dxfId="1420" priority="128" operator="containsText" text="korrigiert">
      <formula>NOT(ISERROR(SEARCH("korrigiert",X31)))</formula>
    </cfRule>
  </conditionalFormatting>
  <conditionalFormatting sqref="V31">
    <cfRule type="containsText" dxfId="1419" priority="121" operator="containsText" text="nicht i.O.">
      <formula>NOT(ISERROR(SEARCH("nicht i.O.",V31)))</formula>
    </cfRule>
    <cfRule type="containsText" dxfId="1418" priority="122" operator="containsText" text="in Abklärung">
      <formula>NOT(ISERROR(SEARCH("in Abklärung",V31)))</formula>
    </cfRule>
    <cfRule type="containsText" dxfId="1417" priority="123" operator="containsText" text="i.O.">
      <formula>NOT(ISERROR(SEARCH("i.O.",V31)))</formula>
    </cfRule>
    <cfRule type="containsText" dxfId="1416" priority="124" operator="containsText" text="korrigiert">
      <formula>NOT(ISERROR(SEARCH("korrigiert",V31)))</formula>
    </cfRule>
  </conditionalFormatting>
  <conditionalFormatting sqref="X32">
    <cfRule type="containsText" dxfId="1415" priority="117" operator="containsText" text="nicht i.O.">
      <formula>NOT(ISERROR(SEARCH("nicht i.O.",X32)))</formula>
    </cfRule>
    <cfRule type="containsText" dxfId="1414" priority="118" operator="containsText" text="in Abklärung">
      <formula>NOT(ISERROR(SEARCH("in Abklärung",X32)))</formula>
    </cfRule>
    <cfRule type="containsText" dxfId="1413" priority="119" operator="containsText" text="i.O.">
      <formula>NOT(ISERROR(SEARCH("i.O.",X32)))</formula>
    </cfRule>
    <cfRule type="containsText" dxfId="1412" priority="120" operator="containsText" text="korrigiert">
      <formula>NOT(ISERROR(SEARCH("korrigiert",X32)))</formula>
    </cfRule>
  </conditionalFormatting>
  <conditionalFormatting sqref="V32">
    <cfRule type="containsText" dxfId="1411" priority="113" operator="containsText" text="nicht i.O.">
      <formula>NOT(ISERROR(SEARCH("nicht i.O.",V32)))</formula>
    </cfRule>
    <cfRule type="containsText" dxfId="1410" priority="114" operator="containsText" text="in Abklärung">
      <formula>NOT(ISERROR(SEARCH("in Abklärung",V32)))</formula>
    </cfRule>
    <cfRule type="containsText" dxfId="1409" priority="115" operator="containsText" text="i.O.">
      <formula>NOT(ISERROR(SEARCH("i.O.",V32)))</formula>
    </cfRule>
    <cfRule type="containsText" dxfId="1408" priority="116" operator="containsText" text="korrigiert">
      <formula>NOT(ISERROR(SEARCH("korrigiert",V32)))</formula>
    </cfRule>
  </conditionalFormatting>
  <conditionalFormatting sqref="X34">
    <cfRule type="containsText" dxfId="1407" priority="109" operator="containsText" text="nicht i.O.">
      <formula>NOT(ISERROR(SEARCH("nicht i.O.",X34)))</formula>
    </cfRule>
    <cfRule type="containsText" dxfId="1406" priority="110" operator="containsText" text="in Abklärung">
      <formula>NOT(ISERROR(SEARCH("in Abklärung",X34)))</formula>
    </cfRule>
    <cfRule type="containsText" dxfId="1405" priority="111" operator="containsText" text="i.O.">
      <formula>NOT(ISERROR(SEARCH("i.O.",X34)))</formula>
    </cfRule>
    <cfRule type="containsText" dxfId="1404" priority="112" operator="containsText" text="korrigiert">
      <formula>NOT(ISERROR(SEARCH("korrigiert",X34)))</formula>
    </cfRule>
  </conditionalFormatting>
  <conditionalFormatting sqref="V34">
    <cfRule type="containsText" dxfId="1403" priority="105" operator="containsText" text="nicht i.O.">
      <formula>NOT(ISERROR(SEARCH("nicht i.O.",V34)))</formula>
    </cfRule>
    <cfRule type="containsText" dxfId="1402" priority="106" operator="containsText" text="in Abklärung">
      <formula>NOT(ISERROR(SEARCH("in Abklärung",V34)))</formula>
    </cfRule>
    <cfRule type="containsText" dxfId="1401" priority="107" operator="containsText" text="i.O.">
      <formula>NOT(ISERROR(SEARCH("i.O.",V34)))</formula>
    </cfRule>
    <cfRule type="containsText" dxfId="1400" priority="108" operator="containsText" text="korrigiert">
      <formula>NOT(ISERROR(SEARCH("korrigiert",V34)))</formula>
    </cfRule>
  </conditionalFormatting>
  <conditionalFormatting sqref="X35">
    <cfRule type="containsText" dxfId="1399" priority="101" operator="containsText" text="nicht i.O.">
      <formula>NOT(ISERROR(SEARCH("nicht i.O.",X35)))</formula>
    </cfRule>
    <cfRule type="containsText" dxfId="1398" priority="102" operator="containsText" text="in Abklärung">
      <formula>NOT(ISERROR(SEARCH("in Abklärung",X35)))</formula>
    </cfRule>
    <cfRule type="containsText" dxfId="1397" priority="103" operator="containsText" text="i.O.">
      <formula>NOT(ISERROR(SEARCH("i.O.",X35)))</formula>
    </cfRule>
    <cfRule type="containsText" dxfId="1396" priority="104" operator="containsText" text="korrigiert">
      <formula>NOT(ISERROR(SEARCH("korrigiert",X35)))</formula>
    </cfRule>
  </conditionalFormatting>
  <conditionalFormatting sqref="V35">
    <cfRule type="containsText" dxfId="1395" priority="97" operator="containsText" text="nicht i.O.">
      <formula>NOT(ISERROR(SEARCH("nicht i.O.",V35)))</formula>
    </cfRule>
    <cfRule type="containsText" dxfId="1394" priority="98" operator="containsText" text="in Abklärung">
      <formula>NOT(ISERROR(SEARCH("in Abklärung",V35)))</formula>
    </cfRule>
    <cfRule type="containsText" dxfId="1393" priority="99" operator="containsText" text="i.O.">
      <formula>NOT(ISERROR(SEARCH("i.O.",V35)))</formula>
    </cfRule>
    <cfRule type="containsText" dxfId="1392" priority="100" operator="containsText" text="korrigiert">
      <formula>NOT(ISERROR(SEARCH("korrigiert",V35)))</formula>
    </cfRule>
  </conditionalFormatting>
  <conditionalFormatting sqref="X38">
    <cfRule type="containsText" dxfId="1391" priority="93" operator="containsText" text="nicht i.O.">
      <formula>NOT(ISERROR(SEARCH("nicht i.O.",X38)))</formula>
    </cfRule>
    <cfRule type="containsText" dxfId="1390" priority="94" operator="containsText" text="in Abklärung">
      <formula>NOT(ISERROR(SEARCH("in Abklärung",X38)))</formula>
    </cfRule>
    <cfRule type="containsText" dxfId="1389" priority="95" operator="containsText" text="i.O.">
      <formula>NOT(ISERROR(SEARCH("i.O.",X38)))</formula>
    </cfRule>
    <cfRule type="containsText" dxfId="1388" priority="96" operator="containsText" text="korrigiert">
      <formula>NOT(ISERROR(SEARCH("korrigiert",X38)))</formula>
    </cfRule>
  </conditionalFormatting>
  <conditionalFormatting sqref="V38">
    <cfRule type="containsText" dxfId="1387" priority="89" operator="containsText" text="nicht i.O.">
      <formula>NOT(ISERROR(SEARCH("nicht i.O.",V38)))</formula>
    </cfRule>
    <cfRule type="containsText" dxfId="1386" priority="90" operator="containsText" text="in Abklärung">
      <formula>NOT(ISERROR(SEARCH("in Abklärung",V38)))</formula>
    </cfRule>
    <cfRule type="containsText" dxfId="1385" priority="91" operator="containsText" text="i.O.">
      <formula>NOT(ISERROR(SEARCH("i.O.",V38)))</formula>
    </cfRule>
    <cfRule type="containsText" dxfId="1384" priority="92" operator="containsText" text="korrigiert">
      <formula>NOT(ISERROR(SEARCH("korrigiert",V38)))</formula>
    </cfRule>
  </conditionalFormatting>
  <conditionalFormatting sqref="X39">
    <cfRule type="containsText" dxfId="1383" priority="85" operator="containsText" text="nicht i.O.">
      <formula>NOT(ISERROR(SEARCH("nicht i.O.",X39)))</formula>
    </cfRule>
    <cfRule type="containsText" dxfId="1382" priority="86" operator="containsText" text="in Abklärung">
      <formula>NOT(ISERROR(SEARCH("in Abklärung",X39)))</formula>
    </cfRule>
    <cfRule type="containsText" dxfId="1381" priority="87" operator="containsText" text="i.O.">
      <formula>NOT(ISERROR(SEARCH("i.O.",X39)))</formula>
    </cfRule>
    <cfRule type="containsText" dxfId="1380" priority="88" operator="containsText" text="korrigiert">
      <formula>NOT(ISERROR(SEARCH("korrigiert",X39)))</formula>
    </cfRule>
  </conditionalFormatting>
  <conditionalFormatting sqref="V39">
    <cfRule type="containsText" dxfId="1379" priority="81" operator="containsText" text="nicht i.O.">
      <formula>NOT(ISERROR(SEARCH("nicht i.O.",V39)))</formula>
    </cfRule>
    <cfRule type="containsText" dxfId="1378" priority="82" operator="containsText" text="in Abklärung">
      <formula>NOT(ISERROR(SEARCH("in Abklärung",V39)))</formula>
    </cfRule>
    <cfRule type="containsText" dxfId="1377" priority="83" operator="containsText" text="i.O.">
      <formula>NOT(ISERROR(SEARCH("i.O.",V39)))</formula>
    </cfRule>
    <cfRule type="containsText" dxfId="1376" priority="84" operator="containsText" text="korrigiert">
      <formula>NOT(ISERROR(SEARCH("korrigiert",V39)))</formula>
    </cfRule>
  </conditionalFormatting>
  <conditionalFormatting sqref="X40:X45">
    <cfRule type="containsText" dxfId="1375" priority="77" operator="containsText" text="nicht i.O.">
      <formula>NOT(ISERROR(SEARCH("nicht i.O.",X40)))</formula>
    </cfRule>
    <cfRule type="containsText" dxfId="1374" priority="78" operator="containsText" text="in Abklärung">
      <formula>NOT(ISERROR(SEARCH("in Abklärung",X40)))</formula>
    </cfRule>
    <cfRule type="containsText" dxfId="1373" priority="79" operator="containsText" text="i.O.">
      <formula>NOT(ISERROR(SEARCH("i.O.",X40)))</formula>
    </cfRule>
    <cfRule type="containsText" dxfId="1372" priority="80" operator="containsText" text="korrigiert">
      <formula>NOT(ISERROR(SEARCH("korrigiert",X40)))</formula>
    </cfRule>
  </conditionalFormatting>
  <conditionalFormatting sqref="V40:V45">
    <cfRule type="containsText" dxfId="1371" priority="73" operator="containsText" text="nicht i.O.">
      <formula>NOT(ISERROR(SEARCH("nicht i.O.",V40)))</formula>
    </cfRule>
    <cfRule type="containsText" dxfId="1370" priority="74" operator="containsText" text="in Abklärung">
      <formula>NOT(ISERROR(SEARCH("in Abklärung",V40)))</formula>
    </cfRule>
    <cfRule type="containsText" dxfId="1369" priority="75" operator="containsText" text="i.O.">
      <formula>NOT(ISERROR(SEARCH("i.O.",V40)))</formula>
    </cfRule>
    <cfRule type="containsText" dxfId="1368" priority="76" operator="containsText" text="korrigiert">
      <formula>NOT(ISERROR(SEARCH("korrigiert",V40)))</formula>
    </cfRule>
  </conditionalFormatting>
  <conditionalFormatting sqref="X48">
    <cfRule type="containsText" dxfId="1367" priority="69" operator="containsText" text="nicht i.O.">
      <formula>NOT(ISERROR(SEARCH("nicht i.O.",X48)))</formula>
    </cfRule>
    <cfRule type="containsText" dxfId="1366" priority="70" operator="containsText" text="in Abklärung">
      <formula>NOT(ISERROR(SEARCH("in Abklärung",X48)))</formula>
    </cfRule>
    <cfRule type="containsText" dxfId="1365" priority="71" operator="containsText" text="i.O.">
      <formula>NOT(ISERROR(SEARCH("i.O.",X48)))</formula>
    </cfRule>
    <cfRule type="containsText" dxfId="1364" priority="72" operator="containsText" text="korrigiert">
      <formula>NOT(ISERROR(SEARCH("korrigiert",X48)))</formula>
    </cfRule>
  </conditionalFormatting>
  <conditionalFormatting sqref="V48">
    <cfRule type="containsText" dxfId="1363" priority="65" operator="containsText" text="nicht i.O.">
      <formula>NOT(ISERROR(SEARCH("nicht i.O.",V48)))</formula>
    </cfRule>
    <cfRule type="containsText" dxfId="1362" priority="66" operator="containsText" text="in Abklärung">
      <formula>NOT(ISERROR(SEARCH("in Abklärung",V48)))</formula>
    </cfRule>
    <cfRule type="containsText" dxfId="1361" priority="67" operator="containsText" text="i.O.">
      <formula>NOT(ISERROR(SEARCH("i.O.",V48)))</formula>
    </cfRule>
    <cfRule type="containsText" dxfId="1360" priority="68" operator="containsText" text="korrigiert">
      <formula>NOT(ISERROR(SEARCH("korrigiert",V48)))</formula>
    </cfRule>
  </conditionalFormatting>
  <conditionalFormatting sqref="X49:X53">
    <cfRule type="containsText" dxfId="1359" priority="61" operator="containsText" text="nicht i.O.">
      <formula>NOT(ISERROR(SEARCH("nicht i.O.",X49)))</formula>
    </cfRule>
    <cfRule type="containsText" dxfId="1358" priority="62" operator="containsText" text="in Abklärung">
      <formula>NOT(ISERROR(SEARCH("in Abklärung",X49)))</formula>
    </cfRule>
    <cfRule type="containsText" dxfId="1357" priority="63" operator="containsText" text="i.O.">
      <formula>NOT(ISERROR(SEARCH("i.O.",X49)))</formula>
    </cfRule>
    <cfRule type="containsText" dxfId="1356" priority="64" operator="containsText" text="korrigiert">
      <formula>NOT(ISERROR(SEARCH("korrigiert",X49)))</formula>
    </cfRule>
  </conditionalFormatting>
  <conditionalFormatting sqref="V49:V53">
    <cfRule type="containsText" dxfId="1355" priority="57" operator="containsText" text="nicht i.O.">
      <formula>NOT(ISERROR(SEARCH("nicht i.O.",V49)))</formula>
    </cfRule>
    <cfRule type="containsText" dxfId="1354" priority="58" operator="containsText" text="in Abklärung">
      <formula>NOT(ISERROR(SEARCH("in Abklärung",V49)))</formula>
    </cfRule>
    <cfRule type="containsText" dxfId="1353" priority="59" operator="containsText" text="i.O.">
      <formula>NOT(ISERROR(SEARCH("i.O.",V49)))</formula>
    </cfRule>
    <cfRule type="containsText" dxfId="1352" priority="60" operator="containsText" text="korrigiert">
      <formula>NOT(ISERROR(SEARCH("korrigiert",V49)))</formula>
    </cfRule>
  </conditionalFormatting>
  <conditionalFormatting sqref="X56:X59">
    <cfRule type="containsText" dxfId="1351" priority="53" operator="containsText" text="nicht i.O.">
      <formula>NOT(ISERROR(SEARCH("nicht i.O.",X56)))</formula>
    </cfRule>
    <cfRule type="containsText" dxfId="1350" priority="54" operator="containsText" text="in Abklärung">
      <formula>NOT(ISERROR(SEARCH("in Abklärung",X56)))</formula>
    </cfRule>
    <cfRule type="containsText" dxfId="1349" priority="55" operator="containsText" text="i.O.">
      <formula>NOT(ISERROR(SEARCH("i.O.",X56)))</formula>
    </cfRule>
    <cfRule type="containsText" dxfId="1348" priority="56" operator="containsText" text="korrigiert">
      <formula>NOT(ISERROR(SEARCH("korrigiert",X56)))</formula>
    </cfRule>
  </conditionalFormatting>
  <conditionalFormatting sqref="V56:V59">
    <cfRule type="containsText" dxfId="1347" priority="49" operator="containsText" text="nicht i.O.">
      <formula>NOT(ISERROR(SEARCH("nicht i.O.",V56)))</formula>
    </cfRule>
    <cfRule type="containsText" dxfId="1346" priority="50" operator="containsText" text="in Abklärung">
      <formula>NOT(ISERROR(SEARCH("in Abklärung",V56)))</formula>
    </cfRule>
    <cfRule type="containsText" dxfId="1345" priority="51" operator="containsText" text="i.O.">
      <formula>NOT(ISERROR(SEARCH("i.O.",V56)))</formula>
    </cfRule>
    <cfRule type="containsText" dxfId="1344" priority="52" operator="containsText" text="korrigiert">
      <formula>NOT(ISERROR(SEARCH("korrigiert",V56)))</formula>
    </cfRule>
  </conditionalFormatting>
  <conditionalFormatting sqref="X62:X74">
    <cfRule type="containsText" dxfId="1343" priority="45" operator="containsText" text="nicht i.O.">
      <formula>NOT(ISERROR(SEARCH("nicht i.O.",X62)))</formula>
    </cfRule>
    <cfRule type="containsText" dxfId="1342" priority="46" operator="containsText" text="in Abklärung">
      <formula>NOT(ISERROR(SEARCH("in Abklärung",X62)))</formula>
    </cfRule>
    <cfRule type="containsText" dxfId="1341" priority="47" operator="containsText" text="i.O.">
      <formula>NOT(ISERROR(SEARCH("i.O.",X62)))</formula>
    </cfRule>
    <cfRule type="containsText" dxfId="1340" priority="48" operator="containsText" text="korrigiert">
      <formula>NOT(ISERROR(SEARCH("korrigiert",X62)))</formula>
    </cfRule>
  </conditionalFormatting>
  <conditionalFormatting sqref="V62:V74">
    <cfRule type="containsText" dxfId="1339" priority="41" operator="containsText" text="nicht i.O.">
      <formula>NOT(ISERROR(SEARCH("nicht i.O.",V62)))</formula>
    </cfRule>
    <cfRule type="containsText" dxfId="1338" priority="42" operator="containsText" text="in Abklärung">
      <formula>NOT(ISERROR(SEARCH("in Abklärung",V62)))</formula>
    </cfRule>
    <cfRule type="containsText" dxfId="1337" priority="43" operator="containsText" text="i.O.">
      <formula>NOT(ISERROR(SEARCH("i.O.",V62)))</formula>
    </cfRule>
    <cfRule type="containsText" dxfId="1336" priority="44" operator="containsText" text="korrigiert">
      <formula>NOT(ISERROR(SEARCH("korrigiert",V62)))</formula>
    </cfRule>
  </conditionalFormatting>
  <conditionalFormatting sqref="X77:X83">
    <cfRule type="containsText" dxfId="1335" priority="37" operator="containsText" text="nicht i.O.">
      <formula>NOT(ISERROR(SEARCH("nicht i.O.",X77)))</formula>
    </cfRule>
    <cfRule type="containsText" dxfId="1334" priority="38" operator="containsText" text="in Abklärung">
      <formula>NOT(ISERROR(SEARCH("in Abklärung",X77)))</formula>
    </cfRule>
    <cfRule type="containsText" dxfId="1333" priority="39" operator="containsText" text="i.O.">
      <formula>NOT(ISERROR(SEARCH("i.O.",X77)))</formula>
    </cfRule>
    <cfRule type="containsText" dxfId="1332" priority="40" operator="containsText" text="korrigiert">
      <formula>NOT(ISERROR(SEARCH("korrigiert",X77)))</formula>
    </cfRule>
  </conditionalFormatting>
  <conditionalFormatting sqref="V77:V83">
    <cfRule type="containsText" dxfId="1331" priority="33" operator="containsText" text="nicht i.O.">
      <formula>NOT(ISERROR(SEARCH("nicht i.O.",V77)))</formula>
    </cfRule>
    <cfRule type="containsText" dxfId="1330" priority="34" operator="containsText" text="in Abklärung">
      <formula>NOT(ISERROR(SEARCH("in Abklärung",V77)))</formula>
    </cfRule>
    <cfRule type="containsText" dxfId="1329" priority="35" operator="containsText" text="i.O.">
      <formula>NOT(ISERROR(SEARCH("i.O.",V77)))</formula>
    </cfRule>
    <cfRule type="containsText" dxfId="1328" priority="36" operator="containsText" text="korrigiert">
      <formula>NOT(ISERROR(SEARCH("korrigiert",V77)))</formula>
    </cfRule>
  </conditionalFormatting>
  <conditionalFormatting sqref="X87">
    <cfRule type="containsText" dxfId="1327" priority="29" operator="containsText" text="nicht i.O.">
      <formula>NOT(ISERROR(SEARCH("nicht i.O.",X87)))</formula>
    </cfRule>
    <cfRule type="containsText" dxfId="1326" priority="30" operator="containsText" text="in Abklärung">
      <formula>NOT(ISERROR(SEARCH("in Abklärung",X87)))</formula>
    </cfRule>
    <cfRule type="containsText" dxfId="1325" priority="31" operator="containsText" text="i.O.">
      <formula>NOT(ISERROR(SEARCH("i.O.",X87)))</formula>
    </cfRule>
    <cfRule type="containsText" dxfId="1324" priority="32" operator="containsText" text="korrigiert">
      <formula>NOT(ISERROR(SEARCH("korrigiert",X87)))</formula>
    </cfRule>
  </conditionalFormatting>
  <conditionalFormatting sqref="V87">
    <cfRule type="containsText" dxfId="1323" priority="25" operator="containsText" text="nicht i.O.">
      <formula>NOT(ISERROR(SEARCH("nicht i.O.",V87)))</formula>
    </cfRule>
    <cfRule type="containsText" dxfId="1322" priority="26" operator="containsText" text="in Abklärung">
      <formula>NOT(ISERROR(SEARCH("in Abklärung",V87)))</formula>
    </cfRule>
    <cfRule type="containsText" dxfId="1321" priority="27" operator="containsText" text="i.O.">
      <formula>NOT(ISERROR(SEARCH("i.O.",V87)))</formula>
    </cfRule>
    <cfRule type="containsText" dxfId="1320" priority="28" operator="containsText" text="korrigiert">
      <formula>NOT(ISERROR(SEARCH("korrigiert",V87)))</formula>
    </cfRule>
  </conditionalFormatting>
  <conditionalFormatting sqref="X90:X96">
    <cfRule type="containsText" dxfId="1319" priority="21" operator="containsText" text="nicht i.O.">
      <formula>NOT(ISERROR(SEARCH("nicht i.O.",X90)))</formula>
    </cfRule>
    <cfRule type="containsText" dxfId="1318" priority="22" operator="containsText" text="in Abklärung">
      <formula>NOT(ISERROR(SEARCH("in Abklärung",X90)))</formula>
    </cfRule>
    <cfRule type="containsText" dxfId="1317" priority="23" operator="containsText" text="i.O.">
      <formula>NOT(ISERROR(SEARCH("i.O.",X90)))</formula>
    </cfRule>
    <cfRule type="containsText" dxfId="1316" priority="24" operator="containsText" text="korrigiert">
      <formula>NOT(ISERROR(SEARCH("korrigiert",X90)))</formula>
    </cfRule>
  </conditionalFormatting>
  <conditionalFormatting sqref="V90:V96">
    <cfRule type="containsText" dxfId="1315" priority="17" operator="containsText" text="nicht i.O.">
      <formula>NOT(ISERROR(SEARCH("nicht i.O.",V90)))</formula>
    </cfRule>
    <cfRule type="containsText" dxfId="1314" priority="18" operator="containsText" text="in Abklärung">
      <formula>NOT(ISERROR(SEARCH("in Abklärung",V90)))</formula>
    </cfRule>
    <cfRule type="containsText" dxfId="1313" priority="19" operator="containsText" text="i.O.">
      <formula>NOT(ISERROR(SEARCH("i.O.",V90)))</formula>
    </cfRule>
    <cfRule type="containsText" dxfId="1312" priority="20" operator="containsText" text="korrigiert">
      <formula>NOT(ISERROR(SEARCH("korrigiert",V90)))</formula>
    </cfRule>
  </conditionalFormatting>
  <conditionalFormatting sqref="X98">
    <cfRule type="containsText" dxfId="1311" priority="13" operator="containsText" text="nicht i.O.">
      <formula>NOT(ISERROR(SEARCH("nicht i.O.",X98)))</formula>
    </cfRule>
    <cfRule type="containsText" dxfId="1310" priority="14" operator="containsText" text="in Abklärung">
      <formula>NOT(ISERROR(SEARCH("in Abklärung",X98)))</formula>
    </cfRule>
    <cfRule type="containsText" dxfId="1309" priority="15" operator="containsText" text="i.O.">
      <formula>NOT(ISERROR(SEARCH("i.O.",X98)))</formula>
    </cfRule>
    <cfRule type="containsText" dxfId="1308" priority="16" operator="containsText" text="korrigiert">
      <formula>NOT(ISERROR(SEARCH("korrigiert",X98)))</formula>
    </cfRule>
  </conditionalFormatting>
  <conditionalFormatting sqref="V98">
    <cfRule type="containsText" dxfId="1307" priority="9" operator="containsText" text="nicht i.O.">
      <formula>NOT(ISERROR(SEARCH("nicht i.O.",V98)))</formula>
    </cfRule>
    <cfRule type="containsText" dxfId="1306" priority="10" operator="containsText" text="in Abklärung">
      <formula>NOT(ISERROR(SEARCH("in Abklärung",V98)))</formula>
    </cfRule>
    <cfRule type="containsText" dxfId="1305" priority="11" operator="containsText" text="i.O.">
      <formula>NOT(ISERROR(SEARCH("i.O.",V98)))</formula>
    </cfRule>
    <cfRule type="containsText" dxfId="1304" priority="12" operator="containsText" text="korrigiert">
      <formula>NOT(ISERROR(SEARCH("korrigiert",V98)))</formula>
    </cfRule>
  </conditionalFormatting>
  <conditionalFormatting sqref="X100">
    <cfRule type="containsText" dxfId="1303" priority="5" operator="containsText" text="nicht i.O.">
      <formula>NOT(ISERROR(SEARCH("nicht i.O.",X100)))</formula>
    </cfRule>
    <cfRule type="containsText" dxfId="1302" priority="6" operator="containsText" text="in Abklärung">
      <formula>NOT(ISERROR(SEARCH("in Abklärung",X100)))</formula>
    </cfRule>
    <cfRule type="containsText" dxfId="1301" priority="7" operator="containsText" text="i.O.">
      <formula>NOT(ISERROR(SEARCH("i.O.",X100)))</formula>
    </cfRule>
    <cfRule type="containsText" dxfId="1300" priority="8" operator="containsText" text="korrigiert">
      <formula>NOT(ISERROR(SEARCH("korrigiert",X100)))</formula>
    </cfRule>
  </conditionalFormatting>
  <conditionalFormatting sqref="V100">
    <cfRule type="containsText" dxfId="1299" priority="1" operator="containsText" text="nicht i.O.">
      <formula>NOT(ISERROR(SEARCH("nicht i.O.",V100)))</formula>
    </cfRule>
    <cfRule type="containsText" dxfId="1298" priority="2" operator="containsText" text="in Abklärung">
      <formula>NOT(ISERROR(SEARCH("in Abklärung",V100)))</formula>
    </cfRule>
    <cfRule type="containsText" dxfId="1297" priority="3" operator="containsText" text="i.O.">
      <formula>NOT(ISERROR(SEARCH("i.O.",V100)))</formula>
    </cfRule>
    <cfRule type="containsText" dxfId="1296" priority="4" operator="containsText" text="korrigiert">
      <formula>NOT(ISERROR(SEARCH("korrigiert",V100)))</formula>
    </cfRule>
  </conditionalFormatting>
  <dataValidations count="5">
    <dataValidation type="date" operator="lessThan" allowBlank="1" showInputMessage="1" showErrorMessage="1" sqref="D21" xr:uid="{694686EB-8A0D-45D5-920B-955724AEAFA0}">
      <formula1>44197</formula1>
    </dataValidation>
    <dataValidation type="list" allowBlank="1" showInputMessage="1" showErrorMessage="1" sqref="X16:X17 X13 X101" xr:uid="{A4611584-95F9-4AAF-A91F-6524CFB385D7}">
      <formula1>"',i.O.,in Abklärung,nicht i.O.,korrigiert"</formula1>
    </dataValidation>
    <dataValidation type="date" operator="greaterThan" allowBlank="1" showInputMessage="1" showErrorMessage="1" sqref="D44:G44" xr:uid="{F521FAAA-D2C0-4414-B118-91943BDB1F77}">
      <formula1>42370</formula1>
    </dataValidation>
    <dataValidation type="date" operator="greaterThan" allowBlank="1" showInputMessage="1" showErrorMessage="1" sqref="D22:G22" xr:uid="{46CDC3D3-02F1-4949-8211-09920C735864}">
      <formula1>D21</formula1>
    </dataValidation>
    <dataValidation type="date" operator="lessThan" allowBlank="1" showInputMessage="1" showErrorMessage="1" sqref="E21:G21" xr:uid="{AD464EEA-24DB-4DDB-9907-ABF7D30ED381}">
      <formula1>43101</formula1>
    </dataValidation>
  </dataValidations>
  <hyperlinks>
    <hyperlink ref="L80:P80" r:id="rId1" display="download" xr:uid="{C6BAACE9-52DF-441D-B6BE-E2064AE1DFC8}"/>
    <hyperlink ref="H74:L74" r:id="rId2" display="download" xr:uid="{03A6844D-2743-4DCB-BF61-9CF377F0E5F9}"/>
  </hyperlinks>
  <pageMargins left="0.70866141732283472" right="0.70866141732283472" top="0.78740157480314965" bottom="0.78740157480314965" header="0.31496062992125984" footer="0.31496062992125984"/>
  <pageSetup paperSize="8" scale="67" fitToHeight="0" orientation="landscape" r:id="rId3"/>
  <headerFooter>
    <oddHeader>&amp;LBFE-MP&amp;C &amp;A&amp;R&amp;D</oddHeader>
    <oddFooter>&amp;L&amp;F, &amp;T&amp;RS. &amp;P / &amp;N</oddFooter>
  </headerFooter>
  <drawing r:id="rId4"/>
  <legacyDrawing r:id="rId5"/>
  <controls>
    <mc:AlternateContent xmlns:mc="http://schemas.openxmlformats.org/markup-compatibility/2006">
      <mc:Choice Requires="x14">
        <control shapeId="124930" r:id="rId6" name="CheckBox2">
          <controlPr locked="0" defaultSize="0" autoLine="0" r:id="rId7">
            <anchor moveWithCells="1">
              <from>
                <xdr:col>2</xdr:col>
                <xdr:colOff>236220</xdr:colOff>
                <xdr:row>4</xdr:row>
                <xdr:rowOff>106680</xdr:rowOff>
              </from>
              <to>
                <xdr:col>2</xdr:col>
                <xdr:colOff>403860</xdr:colOff>
                <xdr:row>4</xdr:row>
                <xdr:rowOff>297180</xdr:rowOff>
              </to>
            </anchor>
          </controlPr>
        </control>
      </mc:Choice>
      <mc:Fallback>
        <control shapeId="124930" r:id="rId6" name="CheckBox2"/>
      </mc:Fallback>
    </mc:AlternateContent>
    <mc:AlternateContent xmlns:mc="http://schemas.openxmlformats.org/markup-compatibility/2006">
      <mc:Choice Requires="x14">
        <control shapeId="124929" r:id="rId8" name="CheckBox1">
          <controlPr locked="0" defaultSize="0" autoLine="0" r:id="rId9">
            <anchor moveWithCells="1">
              <from>
                <xdr:col>11</xdr:col>
                <xdr:colOff>304800</xdr:colOff>
                <xdr:row>14</xdr:row>
                <xdr:rowOff>45720</xdr:rowOff>
              </from>
              <to>
                <xdr:col>11</xdr:col>
                <xdr:colOff>464820</xdr:colOff>
                <xdr:row>14</xdr:row>
                <xdr:rowOff>198120</xdr:rowOff>
              </to>
            </anchor>
          </controlPr>
        </control>
      </mc:Choice>
      <mc:Fallback>
        <control shapeId="124929" r:id="rId8" name="CheckBox1"/>
      </mc:Fallback>
    </mc:AlternateContent>
  </controls>
  <extLst>
    <ext xmlns:x14="http://schemas.microsoft.com/office/spreadsheetml/2009/9/main" uri="{CCE6A557-97BC-4b89-ADB6-D9C93CAAB3DF}">
      <x14:dataValidations xmlns:xm="http://schemas.microsoft.com/office/excel/2006/main" count="13">
        <x14:dataValidation type="list" allowBlank="1" showInputMessage="1" showErrorMessage="1" xr:uid="{829F9B1F-6536-4410-A3A6-03E0D591AFB9}">
          <x14:formula1>
            <xm:f>OFFSET(Dropdown!$AS$7:$AU$19,0,'Allg. Informationen'!$B$4-1,4,1)</xm:f>
          </x14:formula1>
          <xm:sqref>X18:X24 X26 X31:X32 X34:X35 X38:X45 X48:X53 X56:X59 X100 X77:X83 X87 X90:X96 X98 X62:X74</xm:sqref>
        </x14:dataValidation>
        <x14:dataValidation type="list" allowBlank="1" showInputMessage="1" showErrorMessage="1" xr:uid="{30FEFDDB-63B4-4B5C-8F7C-D697BA7BDBA7}">
          <x14:formula1>
            <xm:f>OFFSET(Dropdown!$AP$7:$AR$19,0,'Allg. Informationen'!$B$4-1,3,1)</xm:f>
          </x14:formula1>
          <xm:sqref>V13:V15 V18:V24 V26 V31:V32 V34:V35 V38:V45 V48:V53 V56:V59 V100 V77:V83 V87 V90:V96 V98 V62:V74</xm:sqref>
        </x14:dataValidation>
        <x14:dataValidation type="list" allowBlank="1" showInputMessage="1" showErrorMessage="1" xr:uid="{DD86B9A4-DA51-4F54-AF65-AA9D315F605B}">
          <x14:formula1>
            <xm:f>OFFSET(Dropdown!$P$7:$R$10,0,'Allg. Informationen'!$B$4-1,4,1)</xm:f>
          </x14:formula1>
          <xm:sqref>D77</xm:sqref>
        </x14:dataValidation>
        <x14:dataValidation type="list" allowBlank="1" showInputMessage="1" showErrorMessage="1" xr:uid="{C918ACA5-F3D0-4311-8238-4B06584287E2}">
          <x14:formula1>
            <xm:f>OFFSET(Dropdown!$D$7:$F$8,0,'Allg. Informationen'!$B$4-1,2,1)</xm:f>
          </x14:formula1>
          <xm:sqref>H50:Q50 H56:Q56</xm:sqref>
        </x14:dataValidation>
        <x14:dataValidation type="list" allowBlank="1" showInputMessage="1" showErrorMessage="1" xr:uid="{B9B36CB7-6D70-4A8C-B7AD-448E3D6C8759}">
          <x14:formula1>
            <xm:f>OFFSET(Dropdown!$M$7:$O$11,0,'Allg. Informationen'!$B$4-1,5,1)</xm:f>
          </x14:formula1>
          <xm:sqref>D45</xm:sqref>
        </x14:dataValidation>
        <x14:dataValidation type="list" allowBlank="1" showInputMessage="1" showErrorMessage="1" xr:uid="{A7D3A834-6BBD-4244-AEF1-C31D2EB609C9}">
          <x14:formula1>
            <xm:f>OFFSET(Dropdown!$A$7:$C$9,0,'Allg. Informationen'!$B$4-1,3,1)</xm:f>
          </x14:formula1>
          <xm:sqref>D42</xm:sqref>
        </x14:dataValidation>
        <x14:dataValidation type="list" allowBlank="1" showInputMessage="1" showErrorMessage="1" xr:uid="{E1373EC9-EDE1-45E3-BE92-DAA162917558}">
          <x14:formula1>
            <xm:f>OFFSET(Dropdown!$G$7:$I$11,0,'Allg. Informationen'!$B$4-1,5,1)</xm:f>
          </x14:formula1>
          <xm:sqref>D20</xm:sqref>
        </x14:dataValidation>
        <x14:dataValidation type="list" allowBlank="1" showInputMessage="1" showErrorMessage="1" xr:uid="{03EA8D86-2246-4280-A07B-FEA9E396A9AA}">
          <x14:formula1>
            <xm:f>Dropdown!$AP$7:$AP$9</xm:f>
          </x14:formula1>
          <xm:sqref>V84:V86 V33 V54:V55 V36:V37 V25 V27:V30 V97 V99 V101:V102</xm:sqref>
        </x14:dataValidation>
        <x14:dataValidation type="list" allowBlank="1" showInputMessage="1" showErrorMessage="1" xr:uid="{F7EC047A-58D7-44CE-9E3D-22CC5930A088}">
          <x14:formula1>
            <xm:f>Dropdown!$P$7:$P$10</xm:f>
          </x14:formula1>
          <xm:sqref>E77:K77</xm:sqref>
        </x14:dataValidation>
        <x14:dataValidation type="list" allowBlank="1" showInputMessage="1" showErrorMessage="1" xr:uid="{68C74228-9AAC-434F-B716-A41289EF8102}">
          <x14:formula1>
            <xm:f>Dropdown!$G$7:$G$11</xm:f>
          </x14:formula1>
          <xm:sqref>E20:G20</xm:sqref>
        </x14:dataValidation>
        <x14:dataValidation type="list" allowBlank="1" showInputMessage="1" showErrorMessage="1" xr:uid="{A1DFF578-CD09-4844-B287-1CFE940C231F}">
          <x14:formula1>
            <xm:f>Dropdown!$A$7:$A$9</xm:f>
          </x14:formula1>
          <xm:sqref>E42:G42</xm:sqref>
        </x14:dataValidation>
        <x14:dataValidation type="list" allowBlank="1" showInputMessage="1" showErrorMessage="1" xr:uid="{B1157211-B6DD-49CE-9AB8-581B70828EC4}">
          <x14:formula1>
            <xm:f>Dropdown!$M$7:$M$11</xm:f>
          </x14:formula1>
          <xm:sqref>E45:G45</xm:sqref>
        </x14:dataValidation>
        <x14:dataValidation type="list" allowBlank="1" showInputMessage="1" showErrorMessage="1" xr:uid="{38452239-5985-4000-993B-5FD2242DD3ED}">
          <x14:formula1>
            <xm:f>Dropdown!$AI$6:$AI$136</xm:f>
          </x14:formula1>
          <xm:sqref>B14</xm:sqref>
        </x14:dataValidation>
      </x14:dataValidations>
    </ext>
  </extLs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6A8496-6CF6-4327-8437-3F625FEC30BA}">
  <sheetPr codeName="Tabelle28">
    <tabColor theme="7" tint="0.39997558519241921"/>
    <pageSetUpPr fitToPage="1"/>
  </sheetPr>
  <dimension ref="A1:AC131"/>
  <sheetViews>
    <sheetView workbookViewId="0">
      <selection activeCell="A20" sqref="A20"/>
    </sheetView>
  </sheetViews>
  <sheetFormatPr baseColWidth="10" defaultColWidth="11.44140625" defaultRowHeight="13.2" outlineLevelCol="1" x14ac:dyDescent="0.25"/>
  <cols>
    <col min="1" max="1" width="11" style="466" customWidth="1"/>
    <col min="2" max="2" width="40.5546875" style="31" customWidth="1"/>
    <col min="3" max="3" width="10.5546875" style="31" customWidth="1"/>
    <col min="4" max="4" width="18.5546875" style="31" customWidth="1"/>
    <col min="5" max="7" width="18.5546875" style="31" hidden="1" customWidth="1"/>
    <col min="8" max="9" width="13.109375" style="31" customWidth="1"/>
    <col min="10" max="10" width="13.33203125" style="466" customWidth="1"/>
    <col min="11" max="11" width="13.5546875" style="466" customWidth="1"/>
    <col min="12" max="14" width="11.88671875" style="466" customWidth="1"/>
    <col min="15" max="15" width="13" style="466" customWidth="1"/>
    <col min="16" max="17" width="11.88671875" style="466" customWidth="1"/>
    <col min="18" max="18" width="12.5546875" style="466" customWidth="1"/>
    <col min="19" max="19" width="14.88671875" style="466" customWidth="1"/>
    <col min="20" max="20" width="11.5546875" style="466" customWidth="1"/>
    <col min="21" max="21" width="16.44140625" style="466" customWidth="1"/>
    <col min="22" max="22" width="16.44140625" style="531" hidden="1" customWidth="1" outlineLevel="1"/>
    <col min="23" max="23" width="16.44140625" style="466" hidden="1" customWidth="1" outlineLevel="1"/>
    <col min="24" max="24" width="11.44140625" style="466" hidden="1" customWidth="1" outlineLevel="1"/>
    <col min="25" max="25" width="23.5546875" style="466" hidden="1" customWidth="1" outlineLevel="1"/>
    <col min="26" max="26" width="5.5546875" style="466" customWidth="1" collapsed="1"/>
    <col min="27" max="27" width="8.5546875" style="466" hidden="1" customWidth="1"/>
    <col min="28" max="16384" width="11.44140625" style="466"/>
  </cols>
  <sheetData>
    <row r="1" spans="1:29" ht="21" x14ac:dyDescent="0.4">
      <c r="A1" s="490" t="str">
        <f>VLOOKUP(D13,Dropdown!$AI$6:$AI$136,1,FALSE)</f>
        <v>Bitte auswählen, Prière de sélectionner, Prego selezionare</v>
      </c>
      <c r="B1" s="48"/>
      <c r="C1" s="488"/>
      <c r="D1" s="489"/>
      <c r="E1" s="48"/>
      <c r="F1" s="48"/>
      <c r="G1" s="48"/>
      <c r="H1" s="48"/>
      <c r="I1" s="48"/>
      <c r="J1" s="59"/>
      <c r="K1" s="59"/>
      <c r="L1" s="59"/>
      <c r="M1" s="59"/>
      <c r="N1" s="59"/>
      <c r="O1" s="59"/>
      <c r="P1" s="59"/>
      <c r="Q1" s="59"/>
      <c r="R1" s="59"/>
      <c r="S1" s="59"/>
      <c r="T1" s="59"/>
      <c r="U1" s="59"/>
      <c r="V1" s="59"/>
      <c r="W1" s="59"/>
      <c r="X1" s="59"/>
      <c r="Y1" s="59"/>
    </row>
    <row r="2" spans="1:29" s="531" customFormat="1" ht="15.6" x14ac:dyDescent="0.3">
      <c r="A2" s="530" t="str">
        <f ca="1">IF(D17="",IF(D13=Dropdown!$AI$6,CONCATENATE(OFFSET(Sprachen!A369,0,'Allg. Informationen'!$B$4-1,1,1),_xlfn.SHEET()-9),VLOOKUP($D$13,Dropdown!$AI$6:$AJ$136,2,FALSE)),D17)</f>
        <v>KW17</v>
      </c>
      <c r="B2" s="177" t="str">
        <f ca="1">CONCATENATE(Gesuchsteller!$A$4,": ",Gesuchsteller!$B$4)</f>
        <v>Gesuchsnummer: MP.24.xxx</v>
      </c>
      <c r="C2" s="10"/>
      <c r="E2" s="47"/>
      <c r="F2" s="47"/>
      <c r="G2" s="47"/>
      <c r="H2" s="120"/>
      <c r="J2" s="120"/>
      <c r="K2" s="120"/>
      <c r="L2" s="120"/>
      <c r="M2" s="120"/>
      <c r="N2" s="120"/>
      <c r="O2" s="120"/>
      <c r="P2" s="120"/>
      <c r="Q2" s="47"/>
      <c r="R2" s="120"/>
      <c r="U2" s="532"/>
      <c r="V2" s="532"/>
      <c r="W2" s="532"/>
    </row>
    <row r="3" spans="1:29" s="531" customFormat="1" ht="15.6" x14ac:dyDescent="0.3">
      <c r="A3" s="530"/>
      <c r="B3" s="10"/>
      <c r="C3" s="10"/>
      <c r="E3" s="47"/>
      <c r="F3" s="47"/>
      <c r="G3" s="47"/>
      <c r="H3" s="120"/>
      <c r="I3" s="630"/>
      <c r="J3" s="120"/>
      <c r="K3" s="120"/>
      <c r="L3" s="120"/>
      <c r="M3" s="120"/>
      <c r="N3" s="120"/>
      <c r="O3" s="120"/>
      <c r="P3" s="120"/>
      <c r="Q3" s="47"/>
      <c r="R3" s="120"/>
      <c r="U3" s="532"/>
      <c r="V3" s="532"/>
      <c r="W3" s="532"/>
    </row>
    <row r="4" spans="1:29" s="531" customFormat="1" ht="17.399999999999999" x14ac:dyDescent="0.3">
      <c r="A4" s="133" t="str">
        <f ca="1">OFFSET(Sprachen!A351,0,'Allg. Informationen'!$B$4-1,1,1)</f>
        <v>i. Vollmacht und Auskunftsberechtigung</v>
      </c>
      <c r="C4" s="131"/>
      <c r="E4" s="347"/>
      <c r="F4" s="398"/>
      <c r="G4" s="348"/>
    </row>
    <row r="5" spans="1:29" s="531" customFormat="1" ht="30.75" customHeight="1" x14ac:dyDescent="0.25">
      <c r="B5" s="655" t="str">
        <f ca="1">OFFSET(Sprachen!A352,0,'Allg. Informationen'!$B$4-1,1,1)</f>
        <v>Gesuchsteller ist Kraftwerksbevollmächtigter</v>
      </c>
      <c r="C5" s="601"/>
      <c r="D5" s="533" t="s">
        <v>1706</v>
      </c>
      <c r="H5" s="886" t="str">
        <f ca="1">OFFSET(Sprachen!A356,0,'Allg. Informationen'!$B$4-1,1,1)</f>
        <v>Falls Gesuchsteller nicht kraftwerksbevollmächtigt ist, aber am Kraftwerk beteiligt ist, bitte Kästchen in Zelle C5 nicht ankreuzen. Die kraftwerkspezifischen Daten werden automatisch vom Kraftwerksbevollmächtigten während der Gesuchsprüfung übernommen</v>
      </c>
      <c r="I5" s="886"/>
      <c r="J5" s="886"/>
      <c r="K5" s="886"/>
      <c r="L5" s="886"/>
      <c r="M5" s="886"/>
      <c r="N5" s="886"/>
      <c r="O5" s="886"/>
      <c r="P5" s="886"/>
      <c r="Q5" s="886"/>
      <c r="R5" s="886"/>
      <c r="S5" s="886"/>
      <c r="T5" s="886"/>
      <c r="U5" s="886"/>
    </row>
    <row r="6" spans="1:29" s="531" customFormat="1" ht="18" customHeight="1" x14ac:dyDescent="0.25">
      <c r="B6" s="806" t="str">
        <f ca="1">OFFSET(Sprachen!A353,0,'Allg. Informationen'!$B$4-1,1,1)</f>
        <v>Auskunftsberechtigte Person zu diesem KW</v>
      </c>
      <c r="C6" s="806"/>
      <c r="D6" s="888" t="str">
        <f ca="1">OFFSET(Sprachen!A357,0,'Allg. Informationen'!$B$4-1,1,1)</f>
        <v>Name</v>
      </c>
      <c r="H6" s="887"/>
      <c r="I6" s="887"/>
      <c r="J6" s="887"/>
      <c r="K6" s="889" t="str">
        <f ca="1">OFFSET(Sprachen!A358,0,'Allg. Informationen'!$B$4-1,1,1)</f>
        <v>Organisation</v>
      </c>
      <c r="L6" s="887"/>
      <c r="M6" s="887"/>
      <c r="N6" s="887"/>
      <c r="O6" s="889" t="str">
        <f ca="1">OFFSET(Sprachen!A359,0,'Allg. Informationen'!$B$4-1,1,1)</f>
        <v>Email</v>
      </c>
      <c r="P6" s="887"/>
      <c r="Q6" s="887"/>
      <c r="R6" s="887"/>
      <c r="S6" s="890" t="str">
        <f ca="1">OFFSET(Sprachen!A360,0,'Allg. Informationen'!$B$4-1,1,1)</f>
        <v>Telefon</v>
      </c>
      <c r="T6" s="887"/>
      <c r="U6" s="887"/>
    </row>
    <row r="7" spans="1:29" s="531" customFormat="1" ht="17.25" customHeight="1" x14ac:dyDescent="0.25">
      <c r="B7" s="899" t="str">
        <f ca="1">OFFSET(Sprachen!A354,0,'Allg. Informationen'!$B$4-1,1,1)</f>
        <v>Stellvertretend auskunftsberechtigte Person</v>
      </c>
      <c r="C7" s="899"/>
      <c r="D7" s="888"/>
      <c r="H7" s="887"/>
      <c r="I7" s="887"/>
      <c r="J7" s="887"/>
      <c r="K7" s="889"/>
      <c r="L7" s="887"/>
      <c r="M7" s="887"/>
      <c r="N7" s="887"/>
      <c r="O7" s="889"/>
      <c r="P7" s="887"/>
      <c r="Q7" s="887"/>
      <c r="R7" s="887"/>
      <c r="S7" s="890"/>
      <c r="T7" s="887"/>
      <c r="U7" s="887"/>
      <c r="V7" s="429"/>
      <c r="W7" s="398"/>
      <c r="X7" s="398"/>
      <c r="Y7" s="429"/>
      <c r="Z7" s="429"/>
      <c r="AA7" s="429"/>
      <c r="AC7" s="132"/>
    </row>
    <row r="8" spans="1:29" s="531" customFormat="1" ht="39" hidden="1" customHeight="1" x14ac:dyDescent="0.25">
      <c r="B8" s="864" t="str">
        <f ca="1">OFFSET(Sprachen!A355,0,'Allg. Informationen'!$B$4-1,1,1)</f>
        <v>Zur Prüfung des Gesuchs kann das BFE die Daten und Angaben des Kraftwerksbevollmächtigten übernehmen von:</v>
      </c>
      <c r="C8" s="865"/>
      <c r="D8" s="675" t="str">
        <f ca="1">OFFSET(Sprachen!A361,0,'Allg. Informationen'!$B$4-1,1,1)</f>
        <v>Gesuchsnummer</v>
      </c>
      <c r="E8" s="534"/>
      <c r="F8" s="534"/>
      <c r="G8" s="534"/>
      <c r="H8" s="900"/>
      <c r="I8" s="900"/>
      <c r="J8" s="900"/>
      <c r="K8" s="675" t="str">
        <f ca="1">OFFSET(Sprachen!A362,0,'Allg. Informationen'!$B$4-1,1,1)</f>
        <v>Datum</v>
      </c>
      <c r="L8" s="900"/>
      <c r="M8" s="900"/>
      <c r="N8" s="900"/>
    </row>
    <row r="9" spans="1:29" s="531" customFormat="1" x14ac:dyDescent="0.25"/>
    <row r="10" spans="1:29" ht="17.399999999999999" x14ac:dyDescent="0.25">
      <c r="A10" s="133" t="str">
        <f ca="1">OFFSET(Sprachen!A363,0,'Allg. Informationen'!$B$4-1,1,1)</f>
        <v>A. Angaben zu Kraftwerksanlage und Zentralen</v>
      </c>
      <c r="D10" s="430"/>
      <c r="E10" s="430"/>
      <c r="F10" s="430"/>
      <c r="G10" s="430"/>
      <c r="H10" s="431"/>
      <c r="I10" s="26"/>
      <c r="J10" s="531"/>
      <c r="K10" s="531"/>
      <c r="L10" s="531"/>
      <c r="M10" s="398"/>
      <c r="N10" s="398"/>
      <c r="O10" s="398"/>
      <c r="P10" s="398"/>
      <c r="Q10" s="398"/>
      <c r="R10" s="398"/>
      <c r="S10" s="398"/>
      <c r="T10" s="398"/>
      <c r="U10" s="398"/>
      <c r="V10" s="398"/>
      <c r="W10" s="398"/>
      <c r="X10" s="398"/>
      <c r="Y10" s="429"/>
      <c r="Z10" s="429"/>
      <c r="AA10" s="429"/>
      <c r="AB10" s="531"/>
      <c r="AC10" s="132"/>
    </row>
    <row r="11" spans="1:29" ht="15.6" x14ac:dyDescent="0.3">
      <c r="A11" s="386"/>
      <c r="B11" s="386"/>
      <c r="C11" s="386"/>
      <c r="D11" s="386"/>
      <c r="E11" s="386"/>
      <c r="F11" s="386"/>
      <c r="G11" s="386"/>
      <c r="H11" s="386"/>
      <c r="I11" s="386"/>
      <c r="J11" s="386"/>
      <c r="K11" s="386"/>
      <c r="L11" s="386"/>
      <c r="M11" s="386"/>
      <c r="N11" s="386"/>
      <c r="O11" s="386"/>
      <c r="P11" s="386"/>
      <c r="Q11" s="386"/>
      <c r="R11" s="386"/>
      <c r="S11" s="386"/>
      <c r="T11" s="386"/>
      <c r="U11" s="386"/>
      <c r="V11" s="386"/>
      <c r="W11" s="386"/>
      <c r="X11" s="386"/>
      <c r="Y11" s="386"/>
    </row>
    <row r="12" spans="1:29" ht="26.4" x14ac:dyDescent="0.25">
      <c r="A12" s="134" t="str">
        <f ca="1">OFFSET(Sprachen!A364,0,'Allg. Informationen'!$B$4-1,1,1)</f>
        <v>Ziffer</v>
      </c>
      <c r="B12" s="875" t="str">
        <f ca="1">OFFSET(Sprachen!A365,0,'Allg. Informationen'!$B$4-1,1,1)</f>
        <v>A1. Angaben zur Kraftwerksanlage</v>
      </c>
      <c r="C12" s="876"/>
      <c r="D12" s="877"/>
      <c r="E12" s="901" t="s">
        <v>428</v>
      </c>
      <c r="F12" s="902"/>
      <c r="G12" s="903"/>
      <c r="H12" s="838" t="str">
        <f ca="1">OFFSET(Sprachen!A366,0,'Allg. Informationen'!$B$4-1,1,1)</f>
        <v>Anmerkungen BFE</v>
      </c>
      <c r="I12" s="839"/>
      <c r="J12" s="839"/>
      <c r="K12" s="839"/>
      <c r="L12" s="840"/>
      <c r="M12" s="836" t="str">
        <f ca="1">OFFSET(Sprachen!A367,0,'Allg. Informationen'!$B$4-1,1,1)</f>
        <v>Bemerkungen Gesuchsteller</v>
      </c>
      <c r="N12" s="836"/>
      <c r="O12" s="836"/>
      <c r="P12" s="836"/>
      <c r="Q12" s="836"/>
      <c r="R12" s="836"/>
      <c r="S12" s="836"/>
      <c r="T12" s="836"/>
      <c r="U12" s="836"/>
      <c r="V12" s="450" t="str">
        <f ca="1">OFFSET(Sprachen!A506,0,'Allg. Informationen'!$B$4-1,1,1)</f>
        <v>Prüfung auf Plausibilität</v>
      </c>
      <c r="W12" s="135" t="str">
        <f ca="1">OFFSET(Sprachen!A507,0,'Allg. Informationen'!$B$4-1,1,1)</f>
        <v>Bemerkungen Plausibilität</v>
      </c>
      <c r="X12" s="450" t="str">
        <f ca="1">OFFSET(Sprachen!A508,0,'Allg. Informationen'!$B$4-1,1,1)</f>
        <v>Materielle Prüfung</v>
      </c>
      <c r="Y12" s="135" t="str">
        <f ca="1">OFFSET(Sprachen!A509,0,'Allg. Informationen'!$B$4-1,1,1)</f>
        <v>Bemerkungen Materielle Prüfung</v>
      </c>
    </row>
    <row r="13" spans="1:29" ht="21" x14ac:dyDescent="0.25">
      <c r="A13" s="781" t="str">
        <f ca="1">CONCATENATE($A$2," / ",AA14)</f>
        <v>KW17 / 1</v>
      </c>
      <c r="B13" s="145" t="str">
        <f ca="1">OFFSET(Sprachen!A368,0,'Allg. Informationen'!$B$4-1,1,1)</f>
        <v>Name Kraftwerksanlage:</v>
      </c>
      <c r="C13" s="719"/>
      <c r="D13" s="785" t="str">
        <f>B14</f>
        <v>Bitte auswählen, Prière de sélectionner, Prego selezionare</v>
      </c>
      <c r="E13" s="695"/>
      <c r="F13" s="695"/>
      <c r="G13" s="695"/>
      <c r="H13" s="788" t="str">
        <f ca="1">OFFSET(Sprachen!A472,0,'Allg. Informationen'!$B$4-1,1,1)</f>
        <v>Bitte zuerst die Energieproduktion im Blatt E_prod_Eingabe für dieses Kraftwerk eingeben! Falls Gesuchsteller nicht kraftwerksbevollmächtigt ist, so werden die Daten während der Gesuchsprüfung automatisch vom Kraftwerksbevollmächtigten übernommen. Der Gesuchsteller braucht nur die reduzierten Felder auszufüllen. Dabei sind Kennzahlen mit Ziffern endend auf -G vom Kraftwerksbevollmächtigten zu übernehmen. Massgebend für die MP ist die Bruttoleistung, wobei in der Liste Kraftwerke ab 10 MW installierter Leistung erscheinen können.</v>
      </c>
      <c r="I13" s="789"/>
      <c r="J13" s="789"/>
      <c r="K13" s="789"/>
      <c r="L13" s="790"/>
      <c r="M13" s="793"/>
      <c r="N13" s="794"/>
      <c r="O13" s="794"/>
      <c r="P13" s="794"/>
      <c r="Q13" s="794"/>
      <c r="R13" s="794"/>
      <c r="S13" s="794"/>
      <c r="T13" s="794"/>
      <c r="U13" s="795"/>
      <c r="V13" s="802"/>
      <c r="W13" s="769"/>
      <c r="X13" s="721" t="s">
        <v>185</v>
      </c>
      <c r="Y13" s="769"/>
    </row>
    <row r="14" spans="1:29" ht="117" customHeight="1" x14ac:dyDescent="0.25">
      <c r="A14" s="782"/>
      <c r="B14" s="631" t="s">
        <v>1000</v>
      </c>
      <c r="C14" s="784"/>
      <c r="D14" s="786"/>
      <c r="E14" s="696" t="s">
        <v>1758</v>
      </c>
      <c r="F14" s="696" t="s">
        <v>438</v>
      </c>
      <c r="G14" s="696" t="s">
        <v>429</v>
      </c>
      <c r="H14" s="791"/>
      <c r="I14" s="755"/>
      <c r="J14" s="755"/>
      <c r="K14" s="755"/>
      <c r="L14" s="792"/>
      <c r="M14" s="796"/>
      <c r="N14" s="797"/>
      <c r="O14" s="797"/>
      <c r="P14" s="797"/>
      <c r="Q14" s="797"/>
      <c r="R14" s="797"/>
      <c r="S14" s="797"/>
      <c r="T14" s="797"/>
      <c r="U14" s="798"/>
      <c r="V14" s="803"/>
      <c r="W14" s="821"/>
      <c r="X14" s="823"/>
      <c r="Y14" s="821"/>
      <c r="AA14" s="466">
        <v>1</v>
      </c>
    </row>
    <row r="15" spans="1:29" ht="21.75" customHeight="1" x14ac:dyDescent="0.25">
      <c r="A15" s="783"/>
      <c r="B15" s="456"/>
      <c r="C15" s="720"/>
      <c r="D15" s="787"/>
      <c r="E15" s="696"/>
      <c r="F15" s="696"/>
      <c r="G15" s="696"/>
      <c r="H15" s="826" t="str">
        <f ca="1">OFFSET(Sprachen!A473,0,'Allg. Informationen'!$B$4-1,1,1)</f>
        <v>Falls KW in Liste nicht vorhanden, bitte ankreuzen:</v>
      </c>
      <c r="I15" s="827"/>
      <c r="J15" s="827"/>
      <c r="K15" s="827"/>
      <c r="L15" s="536"/>
      <c r="M15" s="799"/>
      <c r="N15" s="800"/>
      <c r="O15" s="800"/>
      <c r="P15" s="800"/>
      <c r="Q15" s="800"/>
      <c r="R15" s="800"/>
      <c r="S15" s="800"/>
      <c r="T15" s="800"/>
      <c r="U15" s="801"/>
      <c r="V15" s="804"/>
      <c r="W15" s="822"/>
      <c r="X15" s="722"/>
      <c r="Y15" s="822"/>
    </row>
    <row r="16" spans="1:29" ht="38.1" hidden="1" customHeight="1" x14ac:dyDescent="0.25">
      <c r="A16" s="680" t="str">
        <f ca="1">CONCATENATE($A$2," / ",AA16)</f>
        <v>KW17 / 1-G1</v>
      </c>
      <c r="B16" s="833" t="str">
        <f ca="1">OFFSET(Sprachen!A370,0,'Allg. Informationen'!$B$4-1,1,1)</f>
        <v>Kraftwerkname (Angabe Gesuchsteller falls nicht in Liste)</v>
      </c>
      <c r="C16" s="833"/>
      <c r="D16" s="650"/>
      <c r="E16" s="535"/>
      <c r="F16" s="535"/>
      <c r="G16" s="535"/>
      <c r="H16" s="845" t="str">
        <f ca="1">OFFSET(Sprachen!A474,0,'Allg. Informationen'!$B$4-1,1,1)</f>
        <v>Bitte nur eintragen, falls Kraftwerk nicht in Liste</v>
      </c>
      <c r="I16" s="845"/>
      <c r="J16" s="845"/>
      <c r="K16" s="845"/>
      <c r="L16" s="846"/>
      <c r="M16" s="849"/>
      <c r="N16" s="849"/>
      <c r="O16" s="849"/>
      <c r="P16" s="849"/>
      <c r="Q16" s="849"/>
      <c r="R16" s="849"/>
      <c r="S16" s="849"/>
      <c r="T16" s="849"/>
      <c r="U16" s="850"/>
      <c r="V16" s="672"/>
      <c r="W16" s="671"/>
      <c r="X16" s="672"/>
      <c r="Y16" s="538"/>
      <c r="AA16" s="422" t="s">
        <v>537</v>
      </c>
    </row>
    <row r="17" spans="1:27" ht="44.1" hidden="1" customHeight="1" x14ac:dyDescent="0.25">
      <c r="A17" s="539" t="str">
        <f ca="1">CONCATENATE($A$2," / ",AA17)</f>
        <v>KW17 / 1-G2</v>
      </c>
      <c r="B17" s="833" t="str">
        <f ca="1">OFFSET(Sprachen!A371,0,'Allg. Informationen'!$B$4-1,1,1)</f>
        <v>Kürzelvorschlag  (Angabe Gesuchsteller falls nicht in Liste)</v>
      </c>
      <c r="C17" s="833"/>
      <c r="D17" s="651"/>
      <c r="E17" s="540"/>
      <c r="F17" s="540"/>
      <c r="G17" s="540"/>
      <c r="H17" s="847" t="str">
        <f ca="1">OFFSET(Sprachen!A475,0,'Allg. Informationen'!$B$4-1,1,1)</f>
        <v>Bitte nur eintragen, falls Kraftwerk nicht in Liste vorhanden. Auswahl nochmals auf "Bitte auswählen" stellen, damit vorgeschlagenes Kürzel übernommen wird.</v>
      </c>
      <c r="I17" s="847"/>
      <c r="J17" s="847"/>
      <c r="K17" s="847"/>
      <c r="L17" s="848"/>
      <c r="M17" s="851"/>
      <c r="N17" s="851"/>
      <c r="O17" s="851"/>
      <c r="P17" s="851"/>
      <c r="Q17" s="851"/>
      <c r="R17" s="851"/>
      <c r="S17" s="851"/>
      <c r="T17" s="851"/>
      <c r="U17" s="852"/>
      <c r="V17" s="541"/>
      <c r="W17" s="297"/>
      <c r="X17" s="541"/>
      <c r="Y17" s="152"/>
      <c r="AA17" s="424" t="s">
        <v>538</v>
      </c>
    </row>
    <row r="18" spans="1:27" x14ac:dyDescent="0.25">
      <c r="A18" s="139" t="str">
        <f t="shared" ref="A18:A45" ca="1" si="0">CONCATENATE($A$2," / ",AA18)</f>
        <v>KW17 / 2</v>
      </c>
      <c r="B18" s="538" t="str">
        <f ca="1">OFFSET(Sprachen!A372,0,'Allg. Informationen'!$B$4-1,1,1)</f>
        <v>Standortgemeinde(n)</v>
      </c>
      <c r="C18" s="159"/>
      <c r="D18" s="542"/>
      <c r="E18" s="543"/>
      <c r="F18" s="543"/>
      <c r="G18" s="543"/>
      <c r="H18" s="908"/>
      <c r="I18" s="908"/>
      <c r="J18" s="908"/>
      <c r="K18" s="908"/>
      <c r="L18" s="908"/>
      <c r="M18" s="807"/>
      <c r="N18" s="807"/>
      <c r="O18" s="807"/>
      <c r="P18" s="807"/>
      <c r="Q18" s="807"/>
      <c r="R18" s="807"/>
      <c r="S18" s="807"/>
      <c r="T18" s="807"/>
      <c r="U18" s="807"/>
      <c r="V18" s="541"/>
      <c r="W18" s="297"/>
      <c r="X18" s="541" t="s">
        <v>185</v>
      </c>
      <c r="Y18" s="152"/>
      <c r="AA18" s="466">
        <f>+AA14+1</f>
        <v>2</v>
      </c>
    </row>
    <row r="19" spans="1:27" x14ac:dyDescent="0.25">
      <c r="A19" s="139" t="str">
        <f t="shared" ca="1" si="0"/>
        <v>KW17 / 3</v>
      </c>
      <c r="B19" s="538" t="str">
        <f ca="1">OFFSET(Sprachen!A373,0,'Allg. Informationen'!$B$4-1,1,1)</f>
        <v>Standortkanton</v>
      </c>
      <c r="C19" s="100"/>
      <c r="D19" s="193"/>
      <c r="E19" s="349"/>
      <c r="F19" s="349"/>
      <c r="G19" s="349"/>
      <c r="H19" s="805"/>
      <c r="I19" s="805"/>
      <c r="J19" s="805"/>
      <c r="K19" s="805"/>
      <c r="L19" s="805"/>
      <c r="M19" s="807"/>
      <c r="N19" s="807"/>
      <c r="O19" s="807"/>
      <c r="P19" s="807"/>
      <c r="Q19" s="807"/>
      <c r="R19" s="807"/>
      <c r="S19" s="807"/>
      <c r="T19" s="807"/>
      <c r="U19" s="807"/>
      <c r="V19" s="541"/>
      <c r="W19" s="297"/>
      <c r="X19" s="541" t="s">
        <v>185</v>
      </c>
      <c r="Y19" s="152"/>
      <c r="AA19" s="466">
        <f t="shared" ref="AA19:AA45" si="1">+AA18+1</f>
        <v>3</v>
      </c>
    </row>
    <row r="20" spans="1:27" ht="46.5" customHeight="1" x14ac:dyDescent="0.25">
      <c r="A20" s="139" t="str">
        <f t="shared" ca="1" si="0"/>
        <v>KW17 / 4</v>
      </c>
      <c r="B20" s="159" t="str">
        <f ca="1">OFFSET(Sprachen!A374,0,'Allg. Informationen'!$B$4-1,1,1)</f>
        <v>Nutzungsrecht</v>
      </c>
      <c r="C20" s="100"/>
      <c r="D20" s="193"/>
      <c r="E20" s="349"/>
      <c r="F20" s="349"/>
      <c r="G20" s="349"/>
      <c r="H20" s="834" t="str">
        <f ca="1">OFFSET(Sprachen!A476,0,'Allg. Informationen'!$B$4-1,1,1)</f>
        <v>Vertrag für Nutzungsrecht dem Gesuch beilegen.
Falls weder Konzession noch ehaftes Recht, bitte im Bemerkungsfeld spezifizieren.</v>
      </c>
      <c r="I20" s="834"/>
      <c r="J20" s="834"/>
      <c r="K20" s="834"/>
      <c r="L20" s="834"/>
      <c r="M20" s="807"/>
      <c r="N20" s="807"/>
      <c r="O20" s="807"/>
      <c r="P20" s="807"/>
      <c r="Q20" s="807"/>
      <c r="R20" s="807"/>
      <c r="S20" s="807"/>
      <c r="T20" s="807"/>
      <c r="U20" s="807"/>
      <c r="V20" s="541"/>
      <c r="W20" s="297"/>
      <c r="X20" s="541" t="s">
        <v>185</v>
      </c>
      <c r="Y20" s="152"/>
      <c r="AA20" s="466">
        <f t="shared" si="1"/>
        <v>4</v>
      </c>
    </row>
    <row r="21" spans="1:27" ht="12.75" customHeight="1" x14ac:dyDescent="0.25">
      <c r="A21" s="139" t="str">
        <f t="shared" ca="1" si="0"/>
        <v>KW17 / 5</v>
      </c>
      <c r="B21" s="538" t="str">
        <f ca="1">OFFSET(Sprachen!A375,0,'Allg. Informationen'!$B$4-1,1,1)</f>
        <v>Datum der Vergabe des Nutzungsrechts</v>
      </c>
      <c r="C21" s="100" t="s">
        <v>46</v>
      </c>
      <c r="D21" s="544"/>
      <c r="E21" s="545"/>
      <c r="F21" s="545"/>
      <c r="G21" s="545"/>
      <c r="H21" s="841" t="str">
        <f ca="1">OFFSET(Sprachen!A477,0,'Allg. Informationen'!$B$4-1,1,1)</f>
        <v>Frühestes Ende bei zentralenspezifischen Unterschieden.</v>
      </c>
      <c r="I21" s="842"/>
      <c r="J21" s="842"/>
      <c r="K21" s="842"/>
      <c r="L21" s="843"/>
      <c r="M21" s="807"/>
      <c r="N21" s="807"/>
      <c r="O21" s="807"/>
      <c r="P21" s="807"/>
      <c r="Q21" s="807"/>
      <c r="R21" s="807"/>
      <c r="S21" s="807"/>
      <c r="T21" s="807"/>
      <c r="U21" s="807"/>
      <c r="V21" s="541"/>
      <c r="W21" s="297"/>
      <c r="X21" s="541" t="s">
        <v>185</v>
      </c>
      <c r="Y21" s="152"/>
      <c r="AA21" s="466">
        <f t="shared" si="1"/>
        <v>5</v>
      </c>
    </row>
    <row r="22" spans="1:27" ht="12.75" customHeight="1" x14ac:dyDescent="0.25">
      <c r="A22" s="139" t="str">
        <f t="shared" ca="1" si="0"/>
        <v>KW17 / 6</v>
      </c>
      <c r="B22" s="538" t="str">
        <f ca="1">OFFSET(Sprachen!A376,0,'Allg. Informationen'!$B$4-1,1,1)</f>
        <v>Ende des Nutzungsrechts</v>
      </c>
      <c r="C22" s="100" t="s">
        <v>46</v>
      </c>
      <c r="D22" s="544"/>
      <c r="E22" s="545"/>
      <c r="F22" s="545"/>
      <c r="G22" s="545"/>
      <c r="H22" s="826"/>
      <c r="I22" s="827"/>
      <c r="J22" s="827"/>
      <c r="K22" s="827"/>
      <c r="L22" s="844"/>
      <c r="M22" s="807"/>
      <c r="N22" s="807"/>
      <c r="O22" s="807"/>
      <c r="P22" s="807"/>
      <c r="Q22" s="807"/>
      <c r="R22" s="807"/>
      <c r="S22" s="807"/>
      <c r="T22" s="807"/>
      <c r="U22" s="807"/>
      <c r="V22" s="541"/>
      <c r="W22" s="297"/>
      <c r="X22" s="541" t="s">
        <v>185</v>
      </c>
      <c r="Y22" s="152" t="s">
        <v>602</v>
      </c>
      <c r="AA22" s="466">
        <f t="shared" si="1"/>
        <v>6</v>
      </c>
    </row>
    <row r="23" spans="1:27" x14ac:dyDescent="0.25">
      <c r="A23" s="139" t="str">
        <f t="shared" ca="1" si="0"/>
        <v>KW17 / 7</v>
      </c>
      <c r="B23" s="538" t="str">
        <f ca="1">OFFSET(Sprachen!A377,0,'Allg. Informationen'!$B$4-1,1,1)</f>
        <v>Anzahl Zentralen</v>
      </c>
      <c r="C23" s="100" t="s">
        <v>47</v>
      </c>
      <c r="D23" s="207"/>
      <c r="E23" s="350"/>
      <c r="F23" s="350"/>
      <c r="G23" s="350"/>
      <c r="H23" s="805"/>
      <c r="I23" s="805"/>
      <c r="J23" s="805"/>
      <c r="K23" s="805"/>
      <c r="L23" s="805"/>
      <c r="M23" s="837"/>
      <c r="N23" s="807"/>
      <c r="O23" s="807"/>
      <c r="P23" s="807"/>
      <c r="Q23" s="807"/>
      <c r="R23" s="807"/>
      <c r="S23" s="807"/>
      <c r="T23" s="807"/>
      <c r="U23" s="807"/>
      <c r="V23" s="541"/>
      <c r="W23" s="297"/>
      <c r="X23" s="541" t="s">
        <v>185</v>
      </c>
      <c r="Y23" s="152"/>
      <c r="AA23" s="466">
        <f t="shared" si="1"/>
        <v>7</v>
      </c>
    </row>
    <row r="24" spans="1:27" x14ac:dyDescent="0.25">
      <c r="A24" s="139" t="str">
        <f t="shared" ca="1" si="0"/>
        <v>KW17 / 8</v>
      </c>
      <c r="B24" s="538" t="str">
        <f ca="1">OFFSET(Sprachen!A378,0,'Allg. Informationen'!$B$4-1,1,1)</f>
        <v>Hoheitsanteil Schweiz</v>
      </c>
      <c r="C24" s="100" t="s">
        <v>4</v>
      </c>
      <c r="D24" s="546"/>
      <c r="E24" s="547"/>
      <c r="F24" s="547"/>
      <c r="G24" s="547"/>
      <c r="H24" s="805"/>
      <c r="I24" s="805"/>
      <c r="J24" s="805"/>
      <c r="K24" s="805"/>
      <c r="L24" s="805"/>
      <c r="M24" s="807"/>
      <c r="N24" s="807"/>
      <c r="O24" s="807"/>
      <c r="P24" s="807"/>
      <c r="Q24" s="807"/>
      <c r="R24" s="807"/>
      <c r="S24" s="807"/>
      <c r="T24" s="807"/>
      <c r="U24" s="807"/>
      <c r="V24" s="541"/>
      <c r="W24" s="297"/>
      <c r="X24" s="541" t="s">
        <v>185</v>
      </c>
      <c r="Y24" s="152"/>
      <c r="AA24" s="466">
        <f t="shared" si="1"/>
        <v>8</v>
      </c>
    </row>
    <row r="25" spans="1:27" x14ac:dyDescent="0.25">
      <c r="A25" s="139" t="str">
        <f t="shared" ca="1" si="0"/>
        <v>KW17 / 9</v>
      </c>
      <c r="B25" s="538" t="str">
        <f ca="1">OFFSET(Sprachen!A379,0,'Allg. Informationen'!$B$4-1,1,1)</f>
        <v>mittlere mechanische Bruttoleistung</v>
      </c>
      <c r="C25" s="100" t="s">
        <v>6</v>
      </c>
      <c r="D25" s="141">
        <f>D51</f>
        <v>0</v>
      </c>
      <c r="E25" s="351"/>
      <c r="F25" s="351"/>
      <c r="G25" s="351"/>
      <c r="H25" s="805"/>
      <c r="I25" s="805"/>
      <c r="J25" s="805"/>
      <c r="K25" s="805"/>
      <c r="L25" s="805"/>
      <c r="M25" s="807"/>
      <c r="N25" s="807"/>
      <c r="O25" s="807"/>
      <c r="P25" s="807"/>
      <c r="Q25" s="807"/>
      <c r="R25" s="807"/>
      <c r="S25" s="807"/>
      <c r="T25" s="807"/>
      <c r="U25" s="807"/>
      <c r="V25" s="548"/>
      <c r="W25" s="300"/>
      <c r="X25" s="548"/>
      <c r="Y25" s="548"/>
      <c r="AA25" s="466">
        <f t="shared" si="1"/>
        <v>9</v>
      </c>
    </row>
    <row r="26" spans="1:27" ht="33.75" customHeight="1" x14ac:dyDescent="0.25">
      <c r="A26" s="139" t="str">
        <f t="shared" ca="1" si="0"/>
        <v>KW17 / 10</v>
      </c>
      <c r="B26" s="159" t="str">
        <f ca="1">OFFSET(Sprachen!A380,0,'Allg. Informationen'!$B$4-1,1,1)</f>
        <v>Kantonales Wasserzinsregime</v>
      </c>
      <c r="C26" s="156" t="s">
        <v>370</v>
      </c>
      <c r="D26" s="549"/>
      <c r="E26" s="550"/>
      <c r="F26" s="550"/>
      <c r="G26" s="550"/>
      <c r="H26" s="834" t="str">
        <f ca="1">OFFSET(Sprachen!A478,0,'Allg. Informationen'!$B$4-1,1,1)</f>
        <v>Wasserzinssatz oder Bemessung aller äquivalenten kantonalen Abgaben angeben.</v>
      </c>
      <c r="I26" s="834"/>
      <c r="J26" s="834"/>
      <c r="K26" s="834"/>
      <c r="L26" s="834"/>
      <c r="M26" s="807"/>
      <c r="N26" s="807"/>
      <c r="O26" s="807"/>
      <c r="P26" s="807"/>
      <c r="Q26" s="807"/>
      <c r="R26" s="807"/>
      <c r="S26" s="807"/>
      <c r="T26" s="807"/>
      <c r="U26" s="807"/>
      <c r="V26" s="541"/>
      <c r="W26" s="297"/>
      <c r="X26" s="541" t="s">
        <v>185</v>
      </c>
      <c r="Y26" s="551" t="s">
        <v>185</v>
      </c>
      <c r="AA26" s="466">
        <f t="shared" si="1"/>
        <v>10</v>
      </c>
    </row>
    <row r="27" spans="1:27" x14ac:dyDescent="0.25">
      <c r="A27" s="139" t="str">
        <f t="shared" ca="1" si="0"/>
        <v>KW17 / 11</v>
      </c>
      <c r="B27" s="538" t="str">
        <f ca="1">OFFSET(Sprachen!A381,0,'Allg. Informationen'!$B$4-1,1,1)</f>
        <v>Installierte Turbinenleistung</v>
      </c>
      <c r="C27" s="100" t="s">
        <v>6</v>
      </c>
      <c r="D27" s="141">
        <f>D52</f>
        <v>0</v>
      </c>
      <c r="E27" s="351"/>
      <c r="F27" s="351"/>
      <c r="G27" s="351"/>
      <c r="H27" s="805"/>
      <c r="I27" s="805"/>
      <c r="J27" s="805"/>
      <c r="K27" s="805"/>
      <c r="L27" s="805"/>
      <c r="M27" s="807"/>
      <c r="N27" s="807"/>
      <c r="O27" s="807"/>
      <c r="P27" s="807"/>
      <c r="Q27" s="807"/>
      <c r="R27" s="807"/>
      <c r="S27" s="807"/>
      <c r="T27" s="807"/>
      <c r="U27" s="807"/>
      <c r="V27" s="548"/>
      <c r="W27" s="300"/>
      <c r="X27" s="548"/>
      <c r="Y27" s="548"/>
      <c r="AA27" s="466">
        <f t="shared" si="1"/>
        <v>11</v>
      </c>
    </row>
    <row r="28" spans="1:27" x14ac:dyDescent="0.25">
      <c r="A28" s="139" t="str">
        <f t="shared" ca="1" si="0"/>
        <v>KW17 / 12</v>
      </c>
      <c r="B28" s="538" t="str">
        <f ca="1">OFFSET(Sprachen!A382,0,'Allg. Informationen'!$B$4-1,1,1)</f>
        <v>Max. mögliche Leistung ab Generator</v>
      </c>
      <c r="C28" s="100" t="s">
        <v>6</v>
      </c>
      <c r="D28" s="141">
        <f>D53</f>
        <v>0</v>
      </c>
      <c r="E28" s="351"/>
      <c r="F28" s="351"/>
      <c r="G28" s="351"/>
      <c r="H28" s="805"/>
      <c r="I28" s="805"/>
      <c r="J28" s="805"/>
      <c r="K28" s="805"/>
      <c r="L28" s="805"/>
      <c r="M28" s="807"/>
      <c r="N28" s="807"/>
      <c r="O28" s="807"/>
      <c r="P28" s="807"/>
      <c r="Q28" s="807"/>
      <c r="R28" s="807"/>
      <c r="S28" s="807"/>
      <c r="T28" s="807"/>
      <c r="U28" s="807"/>
      <c r="V28" s="548"/>
      <c r="W28" s="300"/>
      <c r="X28" s="548"/>
      <c r="Y28" s="548"/>
      <c r="AA28" s="466">
        <f t="shared" si="1"/>
        <v>12</v>
      </c>
    </row>
    <row r="29" spans="1:27" hidden="1" x14ac:dyDescent="0.25">
      <c r="A29" s="139" t="str">
        <f t="shared" ca="1" si="0"/>
        <v>KW17 / 12-G</v>
      </c>
      <c r="B29" s="538" t="str">
        <f ca="1">OFFSET(Sprachen!A383,0,'Allg. Informationen'!$B$4-1,1,1)</f>
        <v>Max. mögliche Leistung ab Generator</v>
      </c>
      <c r="C29" s="100" t="s">
        <v>6</v>
      </c>
      <c r="D29" s="439"/>
      <c r="E29" s="351"/>
      <c r="F29" s="351"/>
      <c r="G29" s="351"/>
      <c r="H29" s="805"/>
      <c r="I29" s="805"/>
      <c r="J29" s="805"/>
      <c r="K29" s="805"/>
      <c r="L29" s="805"/>
      <c r="M29" s="807"/>
      <c r="N29" s="807"/>
      <c r="O29" s="807"/>
      <c r="P29" s="807"/>
      <c r="Q29" s="807"/>
      <c r="R29" s="807"/>
      <c r="S29" s="807"/>
      <c r="T29" s="807"/>
      <c r="U29" s="807"/>
      <c r="V29" s="548"/>
      <c r="W29" s="300"/>
      <c r="X29" s="548"/>
      <c r="Y29" s="548"/>
      <c r="AA29" s="424" t="s">
        <v>546</v>
      </c>
    </row>
    <row r="30" spans="1:27" x14ac:dyDescent="0.25">
      <c r="A30" s="139" t="str">
        <f t="shared" ca="1" si="0"/>
        <v>KW17 / 13</v>
      </c>
      <c r="B30" s="538" t="str">
        <f ca="1">OFFSET(Sprachen!A384,0,'Allg. Informationen'!$B$4-1,1,1)</f>
        <v>Bruttoproduktion Jahr 2023</v>
      </c>
      <c r="C30" s="100" t="s">
        <v>8</v>
      </c>
      <c r="D30" s="142">
        <f>D31+D32+D33</f>
        <v>0</v>
      </c>
      <c r="E30" s="352"/>
      <c r="F30" s="352"/>
      <c r="G30" s="352"/>
      <c r="H30" s="805"/>
      <c r="I30" s="805"/>
      <c r="J30" s="805"/>
      <c r="K30" s="805"/>
      <c r="L30" s="805"/>
      <c r="M30" s="807"/>
      <c r="N30" s="807"/>
      <c r="O30" s="807"/>
      <c r="P30" s="807"/>
      <c r="Q30" s="807"/>
      <c r="R30" s="807"/>
      <c r="S30" s="807"/>
      <c r="T30" s="807"/>
      <c r="U30" s="807"/>
      <c r="V30" s="548"/>
      <c r="W30" s="300"/>
      <c r="X30" s="548"/>
      <c r="Y30" s="548"/>
      <c r="AA30" s="466">
        <f>+AA28+1</f>
        <v>13</v>
      </c>
    </row>
    <row r="31" spans="1:27" ht="27.6" customHeight="1" x14ac:dyDescent="0.25">
      <c r="A31" s="139" t="str">
        <f t="shared" ca="1" si="0"/>
        <v>KW17 / 14</v>
      </c>
      <c r="B31" s="448" t="str">
        <f ca="1">OFFSET(Sprachen!A385,0,'Allg. Informationen'!$B$4-1,1,1)</f>
        <v>Eigenbedarf Strom (exkl. Pumpenergie)</v>
      </c>
      <c r="C31" s="100" t="s">
        <v>8</v>
      </c>
      <c r="D31" s="552"/>
      <c r="E31" s="553"/>
      <c r="F31" s="553"/>
      <c r="G31" s="553"/>
      <c r="H31" s="806" t="str">
        <f ca="1">OFFSET(Sprachen!A479,0,'Allg. Informationen'!$B$4-1,1,1)</f>
        <v>ist von Nettoproduktion abzuziehen</v>
      </c>
      <c r="I31" s="806"/>
      <c r="J31" s="806"/>
      <c r="K31" s="806"/>
      <c r="L31" s="806"/>
      <c r="M31" s="807"/>
      <c r="N31" s="807"/>
      <c r="O31" s="807"/>
      <c r="P31" s="807"/>
      <c r="Q31" s="807"/>
      <c r="R31" s="807"/>
      <c r="S31" s="807"/>
      <c r="T31" s="807"/>
      <c r="U31" s="807"/>
      <c r="V31" s="541"/>
      <c r="W31" s="297"/>
      <c r="X31" s="541" t="s">
        <v>185</v>
      </c>
      <c r="Y31" s="399"/>
      <c r="AA31" s="466">
        <f t="shared" si="1"/>
        <v>14</v>
      </c>
    </row>
    <row r="32" spans="1:27" x14ac:dyDescent="0.25">
      <c r="A32" s="139" t="str">
        <f t="shared" ca="1" si="0"/>
        <v>KW17 / 15</v>
      </c>
      <c r="B32" s="538" t="str">
        <f ca="1">OFFSET(Sprachen!A386,0,'Allg. Informationen'!$B$4-1,1,1)</f>
        <v>Trafo- und Leitungsverluste</v>
      </c>
      <c r="C32" s="100" t="s">
        <v>8</v>
      </c>
      <c r="D32" s="552"/>
      <c r="E32" s="553"/>
      <c r="F32" s="553"/>
      <c r="G32" s="553"/>
      <c r="H32" s="805" t="str">
        <f ca="1">OFFSET(Sprachen!A480,0,'Allg. Informationen'!$B$4-1,1,1)</f>
        <v>ist von Nettoproduktion abzuziehen</v>
      </c>
      <c r="I32" s="805"/>
      <c r="J32" s="805"/>
      <c r="K32" s="805"/>
      <c r="L32" s="805"/>
      <c r="M32" s="807"/>
      <c r="N32" s="807"/>
      <c r="O32" s="807"/>
      <c r="P32" s="807"/>
      <c r="Q32" s="807"/>
      <c r="R32" s="807"/>
      <c r="S32" s="807"/>
      <c r="T32" s="807"/>
      <c r="U32" s="807"/>
      <c r="V32" s="541"/>
      <c r="W32" s="297"/>
      <c r="X32" s="541" t="s">
        <v>185</v>
      </c>
      <c r="Y32" s="399"/>
      <c r="AA32" s="466">
        <f t="shared" si="1"/>
        <v>15</v>
      </c>
    </row>
    <row r="33" spans="1:27" ht="27" customHeight="1" x14ac:dyDescent="0.25">
      <c r="A33" s="139" t="str">
        <f t="shared" ca="1" si="0"/>
        <v>KW17 / 16</v>
      </c>
      <c r="B33" s="159" t="str">
        <f ca="1">OFFSET(Sprachen!A387,0,'Allg. Informationen'!$B$4-1,1,1)</f>
        <v>Nettoproduktion Jahr 2023</v>
      </c>
      <c r="C33" s="100" t="s">
        <v>8</v>
      </c>
      <c r="D33" s="142">
        <f>D55</f>
        <v>0</v>
      </c>
      <c r="E33" s="352"/>
      <c r="F33" s="352"/>
      <c r="G33" s="352"/>
      <c r="H33" s="835" t="str">
        <f ca="1">OFFSET(Sprachen!A481,0,'Allg. Informationen'!$B$4-1,1,1)</f>
        <v>Trafo- und Leitungsverluste sowie Eigenbedarf müssen abgezogen sein.</v>
      </c>
      <c r="I33" s="835"/>
      <c r="J33" s="835"/>
      <c r="K33" s="835"/>
      <c r="L33" s="835"/>
      <c r="M33" s="807"/>
      <c r="N33" s="807"/>
      <c r="O33" s="807"/>
      <c r="P33" s="807"/>
      <c r="Q33" s="807"/>
      <c r="R33" s="807"/>
      <c r="S33" s="807"/>
      <c r="T33" s="807"/>
      <c r="U33" s="807"/>
      <c r="V33" s="548"/>
      <c r="W33" s="300"/>
      <c r="X33" s="548"/>
      <c r="Y33" s="548"/>
      <c r="AA33" s="466">
        <f t="shared" si="1"/>
        <v>16</v>
      </c>
    </row>
    <row r="34" spans="1:27" ht="36" customHeight="1" x14ac:dyDescent="0.25">
      <c r="A34" s="139" t="str">
        <f t="shared" ca="1" si="0"/>
        <v>KW17 / 17a</v>
      </c>
      <c r="B34" s="448" t="str">
        <f ca="1">OFFSET(Sprachen!A388,0,'Allg. Informationen'!$B$4-1,1,1)</f>
        <v>Abgabe von Einstauersatz / Austauschenergie</v>
      </c>
      <c r="C34" s="100" t="s">
        <v>8</v>
      </c>
      <c r="D34" s="552"/>
      <c r="E34" s="553"/>
      <c r="F34" s="553"/>
      <c r="G34" s="553"/>
      <c r="H34" s="833" t="str">
        <f ca="1">OFFSET(Sprachen!A482,0,'Allg. Informationen'!$B$4-1,1,1)</f>
        <v>Angabe aller Energiemengen. Bitte bei mehreren Energiemengen, detaillierte Auflistung in A.5.xxx.7 auflisten und Summe übertragen.</v>
      </c>
      <c r="I34" s="833"/>
      <c r="J34" s="833"/>
      <c r="K34" s="833"/>
      <c r="L34" s="833"/>
      <c r="M34" s="807"/>
      <c r="N34" s="807"/>
      <c r="O34" s="807"/>
      <c r="P34" s="807"/>
      <c r="Q34" s="807"/>
      <c r="R34" s="807"/>
      <c r="S34" s="807"/>
      <c r="T34" s="807"/>
      <c r="U34" s="807"/>
      <c r="V34" s="541"/>
      <c r="W34" s="297"/>
      <c r="X34" s="541" t="s">
        <v>185</v>
      </c>
      <c r="Y34" s="551" t="s">
        <v>185</v>
      </c>
      <c r="AA34" s="520" t="s">
        <v>946</v>
      </c>
    </row>
    <row r="35" spans="1:27" s="531" customFormat="1" ht="39.6" x14ac:dyDescent="0.25">
      <c r="A35" s="449" t="str">
        <f t="shared" ca="1" si="0"/>
        <v>KW17 / 17b</v>
      </c>
      <c r="B35" s="428" t="str">
        <f ca="1">OFFSET(Sprachen!A389,0,'Allg. Informationen'!$B$4-1,1,1)</f>
        <v>Lieferant / Empfänger von Einstauersatz/Austauschenergie</v>
      </c>
      <c r="C35" s="674" t="s">
        <v>202</v>
      </c>
      <c r="D35" s="682"/>
      <c r="E35" s="554"/>
      <c r="F35" s="554"/>
      <c r="G35" s="554"/>
      <c r="H35" s="806" t="str">
        <f ca="1">OFFSET(Sprachen!A483,0,'Allg. Informationen'!$B$4-1,1,1)</f>
        <v>Lieferung von wem an wen?</v>
      </c>
      <c r="I35" s="806"/>
      <c r="J35" s="806"/>
      <c r="K35" s="806"/>
      <c r="L35" s="806"/>
      <c r="M35" s="807"/>
      <c r="N35" s="807"/>
      <c r="O35" s="807"/>
      <c r="P35" s="807"/>
      <c r="Q35" s="807"/>
      <c r="R35" s="807"/>
      <c r="S35" s="807"/>
      <c r="T35" s="807"/>
      <c r="U35" s="807"/>
      <c r="V35" s="541"/>
      <c r="W35" s="675"/>
      <c r="X35" s="541" t="s">
        <v>185</v>
      </c>
      <c r="Y35" s="551" t="s">
        <v>185</v>
      </c>
      <c r="AA35" s="522" t="s">
        <v>947</v>
      </c>
    </row>
    <row r="36" spans="1:27" ht="26.4" x14ac:dyDescent="0.25">
      <c r="A36" s="139" t="str">
        <f t="shared" ca="1" si="0"/>
        <v>KW17 / 19</v>
      </c>
      <c r="B36" s="428" t="str">
        <f ca="1">OFFSET(Sprachen!A390,0,'Allg. Informationen'!$B$4-1,1,1)</f>
        <v>Jahresenergie zur Verfügung der Energiebezüger</v>
      </c>
      <c r="C36" s="100" t="s">
        <v>8</v>
      </c>
      <c r="D36" s="142">
        <f>D34+D33</f>
        <v>0</v>
      </c>
      <c r="E36" s="352"/>
      <c r="F36" s="352"/>
      <c r="G36" s="352"/>
      <c r="H36" s="805"/>
      <c r="I36" s="805"/>
      <c r="J36" s="805"/>
      <c r="K36" s="805"/>
      <c r="L36" s="805"/>
      <c r="M36" s="807"/>
      <c r="N36" s="807"/>
      <c r="O36" s="807"/>
      <c r="P36" s="807"/>
      <c r="Q36" s="807"/>
      <c r="R36" s="807"/>
      <c r="S36" s="807"/>
      <c r="T36" s="807"/>
      <c r="U36" s="807"/>
      <c r="V36" s="548"/>
      <c r="W36" s="300"/>
      <c r="X36" s="548"/>
      <c r="Y36" s="548"/>
      <c r="AA36" s="422" t="s">
        <v>536</v>
      </c>
    </row>
    <row r="37" spans="1:27" ht="30.75" hidden="1" customHeight="1" x14ac:dyDescent="0.25">
      <c r="A37" s="139" t="str">
        <f t="shared" ca="1" si="0"/>
        <v>KW17 / 19-G</v>
      </c>
      <c r="B37" s="448" t="str">
        <f ca="1">OFFSET(Sprachen!A391,0,'Allg. Informationen'!$B$4-1,1,1)</f>
        <v>Jahresenergie zur Verfügung der Energiebezüger (Angabe Gesuchsteller)</v>
      </c>
      <c r="C37" s="100" t="s">
        <v>8</v>
      </c>
      <c r="D37" s="423"/>
      <c r="E37" s="352"/>
      <c r="F37" s="352"/>
      <c r="G37" s="352"/>
      <c r="H37" s="833" t="str">
        <f ca="1">OFFSET(Sprachen!A484,0,'Allg. Informationen'!$B$4-1,1,1)</f>
        <v>Zahl aus Position xxx / 19 einzutragen, kommuniziert durch Kraftwerksbevollmächtigter</v>
      </c>
      <c r="I37" s="833"/>
      <c r="J37" s="833"/>
      <c r="K37" s="833"/>
      <c r="L37" s="833"/>
      <c r="M37" s="807"/>
      <c r="N37" s="807"/>
      <c r="O37" s="807"/>
      <c r="P37" s="807"/>
      <c r="Q37" s="807"/>
      <c r="R37" s="807"/>
      <c r="S37" s="807"/>
      <c r="T37" s="807"/>
      <c r="U37" s="807"/>
      <c r="V37" s="548"/>
      <c r="W37" s="300"/>
      <c r="X37" s="548"/>
      <c r="Y37" s="548"/>
      <c r="AA37" s="422" t="s">
        <v>535</v>
      </c>
    </row>
    <row r="38" spans="1:27" ht="134.25" customHeight="1" x14ac:dyDescent="0.25">
      <c r="A38" s="139" t="str">
        <f t="shared" ca="1" si="0"/>
        <v>KW17 / 20</v>
      </c>
      <c r="B38" s="159" t="str">
        <f ca="1">OFFSET(Sprachen!A392,0,'Allg. Informationen'!$B$4-1,1,1)</f>
        <v>Eigentümerstruktur</v>
      </c>
      <c r="C38" s="100"/>
      <c r="D38" s="681"/>
      <c r="E38" s="349"/>
      <c r="F38" s="349"/>
      <c r="G38" s="349"/>
      <c r="H38" s="832"/>
      <c r="I38" s="832"/>
      <c r="J38" s="832"/>
      <c r="K38" s="832"/>
      <c r="L38" s="832"/>
      <c r="M38" s="807"/>
      <c r="N38" s="807"/>
      <c r="O38" s="807"/>
      <c r="P38" s="807"/>
      <c r="Q38" s="807"/>
      <c r="R38" s="807"/>
      <c r="S38" s="807"/>
      <c r="T38" s="807"/>
      <c r="U38" s="807"/>
      <c r="V38" s="541"/>
      <c r="W38" s="297"/>
      <c r="X38" s="541" t="s">
        <v>185</v>
      </c>
      <c r="Y38" s="152"/>
      <c r="AA38" s="466">
        <v>20</v>
      </c>
    </row>
    <row r="39" spans="1:27" ht="32.25" customHeight="1" x14ac:dyDescent="0.25">
      <c r="A39" s="139" t="str">
        <f t="shared" ca="1" si="0"/>
        <v>KW17 / 21</v>
      </c>
      <c r="B39" s="159" t="str">
        <f ca="1">OFFSET(Sprachen!A393,0,'Allg. Informationen'!$B$4-1,1,1)</f>
        <v>Struktur Energiebezug Kraftwerk</v>
      </c>
      <c r="C39" s="100"/>
      <c r="D39" s="193"/>
      <c r="E39" s="349"/>
      <c r="F39" s="349"/>
      <c r="G39" s="349"/>
      <c r="H39" s="834" t="str">
        <f ca="1">OFFSET(Sprachen!A485,0,'Allg. Informationen'!$B$4-1,1,1)</f>
        <v>Angabe aller Energiebezüger Kraftwerk; 
wenn leer = wie Eigentümerstruktur.</v>
      </c>
      <c r="I39" s="834"/>
      <c r="J39" s="834"/>
      <c r="K39" s="834"/>
      <c r="L39" s="834"/>
      <c r="M39" s="807"/>
      <c r="N39" s="807"/>
      <c r="O39" s="807"/>
      <c r="P39" s="807"/>
      <c r="Q39" s="807"/>
      <c r="R39" s="807"/>
      <c r="S39" s="807"/>
      <c r="T39" s="807"/>
      <c r="U39" s="807"/>
      <c r="V39" s="541"/>
      <c r="W39" s="297"/>
      <c r="X39" s="541" t="s">
        <v>185</v>
      </c>
      <c r="Y39" s="152"/>
      <c r="AA39" s="466">
        <f t="shared" si="1"/>
        <v>21</v>
      </c>
    </row>
    <row r="40" spans="1:27" x14ac:dyDescent="0.25">
      <c r="A40" s="139" t="str">
        <f t="shared" ca="1" si="0"/>
        <v>KW17 / 22</v>
      </c>
      <c r="B40" s="538" t="str">
        <f ca="1">OFFSET(Sprachen!A394,0,'Allg. Informationen'!$B$4-1,1,1)</f>
        <v>Anteil Energiebezug Gesuchsteller</v>
      </c>
      <c r="C40" s="100" t="s">
        <v>4</v>
      </c>
      <c r="D40" s="555"/>
      <c r="E40" s="556"/>
      <c r="F40" s="556"/>
      <c r="G40" s="556"/>
      <c r="H40" s="805"/>
      <c r="I40" s="805"/>
      <c r="J40" s="805"/>
      <c r="K40" s="805"/>
      <c r="L40" s="805"/>
      <c r="M40" s="807"/>
      <c r="N40" s="807"/>
      <c r="O40" s="807"/>
      <c r="P40" s="807"/>
      <c r="Q40" s="807"/>
      <c r="R40" s="807"/>
      <c r="S40" s="807"/>
      <c r="T40" s="807"/>
      <c r="U40" s="807"/>
      <c r="V40" s="541"/>
      <c r="W40" s="297"/>
      <c r="X40" s="541" t="s">
        <v>185</v>
      </c>
      <c r="Y40" s="152"/>
      <c r="AA40" s="466">
        <f t="shared" si="1"/>
        <v>22</v>
      </c>
    </row>
    <row r="41" spans="1:27" x14ac:dyDescent="0.25">
      <c r="A41" s="139" t="str">
        <f t="shared" ca="1" si="0"/>
        <v>KW17 / 23</v>
      </c>
      <c r="B41" s="538" t="str">
        <f ca="1">OFFSET(Sprachen!A395,0,'Allg. Informationen'!$B$4-1,1,1)</f>
        <v>Jahresenergie Anteil Gesuchsteller</v>
      </c>
      <c r="C41" s="100" t="s">
        <v>8</v>
      </c>
      <c r="D41" s="143">
        <f>IF(D5="Ja/Oui/Si",D36*D40,D37*D40)</f>
        <v>0</v>
      </c>
      <c r="E41" s="353"/>
      <c r="F41" s="353"/>
      <c r="G41" s="353"/>
      <c r="H41" s="805"/>
      <c r="I41" s="805"/>
      <c r="J41" s="805"/>
      <c r="K41" s="805"/>
      <c r="L41" s="805"/>
      <c r="M41" s="807"/>
      <c r="N41" s="807"/>
      <c r="O41" s="807"/>
      <c r="P41" s="807"/>
      <c r="Q41" s="807"/>
      <c r="R41" s="807"/>
      <c r="S41" s="807"/>
      <c r="T41" s="807"/>
      <c r="U41" s="807"/>
      <c r="V41" s="541"/>
      <c r="W41" s="297"/>
      <c r="X41" s="541" t="s">
        <v>185</v>
      </c>
      <c r="Y41" s="152"/>
      <c r="AA41" s="466">
        <v>23</v>
      </c>
    </row>
    <row r="42" spans="1:27" ht="37.5" customHeight="1" x14ac:dyDescent="0.25">
      <c r="A42" s="139" t="str">
        <f t="shared" ca="1" si="0"/>
        <v>KW17 / 24</v>
      </c>
      <c r="B42" s="159" t="str">
        <f ca="1">OFFSET(Sprachen!A396,0,'Allg. Informationen'!$B$4-1,1,1)</f>
        <v>Bezug Gesuchsteller zum Kraftwerk</v>
      </c>
      <c r="C42" s="100"/>
      <c r="D42" s="194"/>
      <c r="E42" s="557"/>
      <c r="F42" s="557"/>
      <c r="G42" s="557"/>
      <c r="H42" s="833" t="str">
        <f ca="1">OFFSET(Sprachen!A486,0,'Allg. Informationen'!$B$4-1,1,1)</f>
        <v>Abnahmevertrag und Bestätgigung der Riskotragung von Betreiber und Eigentümer / Partner in Anhang beilegen</v>
      </c>
      <c r="I42" s="833"/>
      <c r="J42" s="833"/>
      <c r="K42" s="833"/>
      <c r="L42" s="833"/>
      <c r="M42" s="807"/>
      <c r="N42" s="807"/>
      <c r="O42" s="807"/>
      <c r="P42" s="807"/>
      <c r="Q42" s="807"/>
      <c r="R42" s="807"/>
      <c r="S42" s="807"/>
      <c r="T42" s="807"/>
      <c r="U42" s="807"/>
      <c r="V42" s="541"/>
      <c r="W42" s="297"/>
      <c r="X42" s="541" t="s">
        <v>185</v>
      </c>
      <c r="Y42" s="558"/>
      <c r="AA42" s="466">
        <v>24</v>
      </c>
    </row>
    <row r="43" spans="1:27" ht="30.75" customHeight="1" x14ac:dyDescent="0.25">
      <c r="A43" s="139" t="str">
        <f t="shared" ca="1" si="0"/>
        <v>KW17 / 25</v>
      </c>
      <c r="B43" s="159" t="str">
        <f ca="1">OFFSET(Sprachen!A397,0,'Allg. Informationen'!$B$4-1,1,1)</f>
        <v>Geschäftsperiode</v>
      </c>
      <c r="C43" s="100"/>
      <c r="D43" s="144">
        <f ca="1">C119</f>
        <v>0</v>
      </c>
      <c r="E43" s="354"/>
      <c r="F43" s="354"/>
      <c r="G43" s="354"/>
      <c r="H43" s="833" t="str">
        <f ca="1">OFFSET(Sprachen!A487,0,'Allg. Informationen'!$B$4-1,1,1)</f>
        <v>Nur Kalenderjahr oder hydrologisches Jahr (1. Okt. – 30. ‎Sept.) möglich, für alle Zentralen ‎gleich.</v>
      </c>
      <c r="I43" s="833"/>
      <c r="J43" s="833"/>
      <c r="K43" s="833"/>
      <c r="L43" s="833"/>
      <c r="M43" s="807"/>
      <c r="N43" s="807"/>
      <c r="O43" s="807"/>
      <c r="P43" s="807"/>
      <c r="Q43" s="807"/>
      <c r="R43" s="807"/>
      <c r="S43" s="807"/>
      <c r="T43" s="807"/>
      <c r="U43" s="807"/>
      <c r="V43" s="541"/>
      <c r="W43" s="297"/>
      <c r="X43" s="541" t="s">
        <v>185</v>
      </c>
      <c r="Y43" s="558"/>
      <c r="AA43" s="466">
        <f t="shared" si="1"/>
        <v>25</v>
      </c>
    </row>
    <row r="44" spans="1:27" x14ac:dyDescent="0.25">
      <c r="A44" s="139" t="str">
        <f t="shared" ca="1" si="0"/>
        <v>KW17 / 26</v>
      </c>
      <c r="B44" s="538" t="str">
        <f ca="1">OFFSET(Sprachen!A398,0,'Allg. Informationen'!$B$4-1,1,1)</f>
        <v>Datum testierter Einzelabschluss Kraftwerk</v>
      </c>
      <c r="C44" s="100"/>
      <c r="D44" s="195"/>
      <c r="E44" s="355"/>
      <c r="F44" s="355"/>
      <c r="G44" s="355"/>
      <c r="H44" s="806" t="str">
        <f ca="1">OFFSET(Sprachen!A488,0,'Allg. Informationen'!$B$4-1,1,1)</f>
        <v>Einzelabschluss Kraftwerk in Anhang beilegen.</v>
      </c>
      <c r="I44" s="806"/>
      <c r="J44" s="806"/>
      <c r="K44" s="806"/>
      <c r="L44" s="806"/>
      <c r="M44" s="807"/>
      <c r="N44" s="807"/>
      <c r="O44" s="807"/>
      <c r="P44" s="807"/>
      <c r="Q44" s="807"/>
      <c r="R44" s="807"/>
      <c r="S44" s="807"/>
      <c r="T44" s="807"/>
      <c r="U44" s="807"/>
      <c r="V44" s="541"/>
      <c r="W44" s="297"/>
      <c r="X44" s="541" t="s">
        <v>185</v>
      </c>
      <c r="Y44" s="152"/>
      <c r="AA44" s="466">
        <f t="shared" si="1"/>
        <v>26</v>
      </c>
    </row>
    <row r="45" spans="1:27" x14ac:dyDescent="0.25">
      <c r="A45" s="139" t="str">
        <f t="shared" ca="1" si="0"/>
        <v>KW17 / 27</v>
      </c>
      <c r="B45" s="538" t="str">
        <f ca="1">OFFSET(Sprachen!A399,0,'Allg. Informationen'!$B$4-1,1,1)</f>
        <v>Rechnungslegungsstandard</v>
      </c>
      <c r="C45" s="145"/>
      <c r="D45" s="559"/>
      <c r="E45" s="560"/>
      <c r="F45" s="560"/>
      <c r="G45" s="560"/>
      <c r="H45" s="858"/>
      <c r="I45" s="858"/>
      <c r="J45" s="858"/>
      <c r="K45" s="858"/>
      <c r="L45" s="858"/>
      <c r="M45" s="807"/>
      <c r="N45" s="807"/>
      <c r="O45" s="807"/>
      <c r="P45" s="807"/>
      <c r="Q45" s="807"/>
      <c r="R45" s="807"/>
      <c r="S45" s="807"/>
      <c r="T45" s="807"/>
      <c r="U45" s="807"/>
      <c r="V45" s="541"/>
      <c r="W45" s="297"/>
      <c r="X45" s="541" t="s">
        <v>185</v>
      </c>
      <c r="Y45" s="152"/>
      <c r="AA45" s="466">
        <f t="shared" si="1"/>
        <v>27</v>
      </c>
    </row>
    <row r="46" spans="1:27" ht="15.6" x14ac:dyDescent="0.3">
      <c r="A46" s="146"/>
      <c r="B46" s="147"/>
      <c r="C46" s="147"/>
      <c r="D46" s="147"/>
      <c r="E46" s="147"/>
      <c r="F46" s="147"/>
      <c r="G46" s="147"/>
      <c r="H46" s="147"/>
      <c r="I46" s="147"/>
      <c r="J46" s="147"/>
      <c r="K46" s="147"/>
      <c r="L46" s="147"/>
      <c r="M46" s="147"/>
      <c r="N46" s="147"/>
      <c r="O46" s="147"/>
      <c r="P46" s="147"/>
      <c r="Q46" s="147"/>
      <c r="R46" s="147"/>
      <c r="S46" s="147"/>
      <c r="T46" s="147"/>
      <c r="U46" s="147"/>
      <c r="V46" s="147"/>
      <c r="W46" s="561"/>
      <c r="X46" s="147"/>
      <c r="Y46" s="147"/>
      <c r="Z46" s="562"/>
    </row>
    <row r="47" spans="1:27" ht="26.4" x14ac:dyDescent="0.25">
      <c r="A47" s="139"/>
      <c r="B47" s="148" t="str">
        <f ca="1">OFFSET(Sprachen!A400,0,'Allg. Informationen'!$B$4-1,1,1)</f>
        <v>A2. Angaben zu den Zentralen</v>
      </c>
      <c r="C47" s="100"/>
      <c r="D47" s="100"/>
      <c r="E47" s="356"/>
      <c r="F47" s="356"/>
      <c r="G47" s="356"/>
      <c r="H47" s="673" t="str">
        <f ca="1">OFFSET(Sprachen!A336,0,'Allg. Informationen'!$B$4-1,1,1)</f>
        <v>Zentrale 1</v>
      </c>
      <c r="I47" s="673" t="str">
        <f ca="1">OFFSET(Sprachen!A337,0,'Allg. Informationen'!$B$4-1,1,1)</f>
        <v>Zentrale 2</v>
      </c>
      <c r="J47" s="673" t="str">
        <f ca="1">OFFSET(Sprachen!A338,0,'Allg. Informationen'!$B$4-1,1,1)</f>
        <v>Zentrale 3</v>
      </c>
      <c r="K47" s="673" t="str">
        <f ca="1">OFFSET(Sprachen!A339,0,'Allg. Informationen'!$B$4-1,1,1)</f>
        <v>Zentrale 4</v>
      </c>
      <c r="L47" s="673" t="str">
        <f ca="1">OFFSET(Sprachen!A340,0,'Allg. Informationen'!$B$4-1,1,1)</f>
        <v>Zentrale 5</v>
      </c>
      <c r="M47" s="673" t="str">
        <f ca="1">OFFSET(Sprachen!A341,0,'Allg. Informationen'!$B$4-1,1,1)</f>
        <v>Zentrale 6</v>
      </c>
      <c r="N47" s="673" t="str">
        <f ca="1">OFFSET(Sprachen!A342,0,'Allg. Informationen'!$B$4-1,1,1)</f>
        <v>Zentrale 7</v>
      </c>
      <c r="O47" s="673" t="str">
        <f ca="1">OFFSET(Sprachen!A343,0,'Allg. Informationen'!$B$4-1,1,1)</f>
        <v>Zentrale 8</v>
      </c>
      <c r="P47" s="673" t="str">
        <f ca="1">OFFSET(Sprachen!A344,0,'Allg. Informationen'!$B$4-1,1,1)</f>
        <v>Zentrale 9</v>
      </c>
      <c r="Q47" s="673" t="str">
        <f ca="1">OFFSET(Sprachen!A345,0,'Allg. Informationen'!$B$4-1,1,1)</f>
        <v>Zentrale 10</v>
      </c>
      <c r="R47" s="830" t="str">
        <f ca="1">H12</f>
        <v>Anmerkungen BFE</v>
      </c>
      <c r="S47" s="831"/>
      <c r="T47" s="676" t="str">
        <f ca="1">M12</f>
        <v>Bemerkungen Gesuchsteller</v>
      </c>
      <c r="U47" s="677"/>
      <c r="V47" s="450" t="str">
        <f ca="1">V12</f>
        <v>Prüfung auf Plausibilität</v>
      </c>
      <c r="W47" s="450" t="str">
        <f t="shared" ref="W47:Y47" ca="1" si="2">W12</f>
        <v>Bemerkungen Plausibilität</v>
      </c>
      <c r="X47" s="450" t="str">
        <f t="shared" ca="1" si="2"/>
        <v>Materielle Prüfung</v>
      </c>
      <c r="Y47" s="450" t="str">
        <f t="shared" ca="1" si="2"/>
        <v>Bemerkungen Materielle Prüfung</v>
      </c>
      <c r="Z47" s="562"/>
    </row>
    <row r="48" spans="1:27" ht="81.75" customHeight="1" x14ac:dyDescent="0.25">
      <c r="A48" s="139" t="str">
        <f t="shared" ref="A48:A59" ca="1" si="3">CONCATENATE($A$2," / ",AA48)</f>
        <v>KW17 / 28</v>
      </c>
      <c r="B48" s="150" t="str">
        <f ca="1">OFFSET(Sprachen!A401,0,'Allg. Informationen'!$B$4-1,1,1)</f>
        <v>Name Zentrale (oder Einzelanlage im Sinne von Art. 88 EnFV)</v>
      </c>
      <c r="C48" s="100"/>
      <c r="D48" s="388"/>
      <c r="E48" s="356"/>
      <c r="F48" s="356"/>
      <c r="G48" s="356"/>
      <c r="H48" s="635">
        <f ca="1">IFERROR(IF($D$5="Nein","-",VLOOKUP(H$47,E_prod_Eingabe!$A$10:$AA$19,HLOOKUP($A$2,E_prod_Eingabe!$C$5:$AS$6,2,FALSE)+2,FALSE)),"")</f>
        <v>0</v>
      </c>
      <c r="I48" s="635">
        <f ca="1">IFERROR(IF($D$5="Nein","-",VLOOKUP(I$47,E_prod_Eingabe!$A$10:$AA$19,HLOOKUP($A$2,E_prod_Eingabe!$C$5:$AS$6,2,FALSE)+2,FALSE)),"")</f>
        <v>0</v>
      </c>
      <c r="J48" s="635">
        <f ca="1">IFERROR(IF($D$5="Nein","-",VLOOKUP(J$47,E_prod_Eingabe!$A$10:$AA$19,HLOOKUP($A$2,E_prod_Eingabe!$C$5:$AS$6,2,FALSE)+2,FALSE)),"")</f>
        <v>0</v>
      </c>
      <c r="K48" s="635">
        <f ca="1">IFERROR(IF($D$5="Nein","-",VLOOKUP(K$47,E_prod_Eingabe!$A$10:$AA$19,HLOOKUP($A$2,E_prod_Eingabe!$C$5:$AS$6,2,FALSE)+2,FALSE)),"")</f>
        <v>0</v>
      </c>
      <c r="L48" s="635">
        <f ca="1">IFERROR(IF($D$5="Nein","-",VLOOKUP(L$47,E_prod_Eingabe!$A$10:$AA$19,HLOOKUP($A$2,E_prod_Eingabe!$C$5:$AS$6,2,FALSE)+2,FALSE)),"")</f>
        <v>0</v>
      </c>
      <c r="M48" s="635">
        <f ca="1">IFERROR(IF($D$5="Nein","-",VLOOKUP(M$47,E_prod_Eingabe!$A$10:$AA$19,HLOOKUP($A$2,E_prod_Eingabe!$C$5:$AS$6,2,FALSE)+2,FALSE)),"")</f>
        <v>0</v>
      </c>
      <c r="N48" s="635">
        <f ca="1">IFERROR(IF($D$5="Nein","-",VLOOKUP(N$47,E_prod_Eingabe!$A$10:$AA$19,HLOOKUP($A$2,E_prod_Eingabe!$C$5:$AS$6,2,FALSE)+2,FALSE)),"")</f>
        <v>0</v>
      </c>
      <c r="O48" s="635">
        <f ca="1">IFERROR(IF($D$5="Nein","-",VLOOKUP(O$47,E_prod_Eingabe!$A$10:$AA$19,HLOOKUP($A$2,E_prod_Eingabe!$C$5:$AS$6,2,FALSE)+2,FALSE)),"")</f>
        <v>0</v>
      </c>
      <c r="P48" s="635">
        <f ca="1">IFERROR(IF($D$5="Nein","-",VLOOKUP(P$47,E_prod_Eingabe!$A$10:$AA$19,HLOOKUP($A$2,E_prod_Eingabe!$C$5:$AS$6,2,FALSE)+2,FALSE)),"")</f>
        <v>0</v>
      </c>
      <c r="Q48" s="635">
        <f ca="1">IFERROR(IF($D$5="Nein","-",VLOOKUP(Q$47,E_prod_Eingabe!$A$10:$AA$19,HLOOKUP($A$2,E_prod_Eingabe!$C$5:$AS$6,2,FALSE)+2,FALSE)),"")</f>
        <v>0</v>
      </c>
      <c r="R48" s="867" t="str">
        <f ca="1">OFFSET(Sprachen!A491,0,'Allg. Informationen'!$B$4-1,1,1)</f>
        <v>Vertrag für Nutzungsrecht beilegen.</v>
      </c>
      <c r="S48" s="868"/>
      <c r="T48" s="828"/>
      <c r="U48" s="829"/>
      <c r="V48" s="541"/>
      <c r="W48" s="297"/>
      <c r="X48" s="541" t="s">
        <v>185</v>
      </c>
      <c r="Y48" s="152"/>
      <c r="Z48" s="562"/>
      <c r="AA48" s="466">
        <f>+AA45+1</f>
        <v>28</v>
      </c>
    </row>
    <row r="49" spans="1:27" x14ac:dyDescent="0.25">
      <c r="A49" s="139" t="str">
        <f t="shared" ca="1" si="3"/>
        <v>KW17 / 29</v>
      </c>
      <c r="B49" s="136" t="str">
        <f ca="1">OFFSET(Sprachen!A402,0,'Allg. Informationen'!$B$4-1,1,1)</f>
        <v>Nr. Zentrale aus WASTA</v>
      </c>
      <c r="C49" s="100"/>
      <c r="D49" s="388"/>
      <c r="E49" s="356"/>
      <c r="F49" s="356"/>
      <c r="G49" s="356"/>
      <c r="H49" s="193"/>
      <c r="I49" s="193"/>
      <c r="J49" s="193"/>
      <c r="K49" s="193"/>
      <c r="L49" s="193"/>
      <c r="M49" s="193"/>
      <c r="N49" s="563"/>
      <c r="O49" s="563"/>
      <c r="P49" s="563"/>
      <c r="Q49" s="563"/>
      <c r="R49" s="859"/>
      <c r="S49" s="860"/>
      <c r="T49" s="828"/>
      <c r="U49" s="829"/>
      <c r="V49" s="541"/>
      <c r="W49" s="297"/>
      <c r="X49" s="541" t="s">
        <v>185</v>
      </c>
      <c r="Y49" s="152"/>
      <c r="Z49" s="562"/>
      <c r="AA49" s="466">
        <f>+AA48+1</f>
        <v>29</v>
      </c>
    </row>
    <row r="50" spans="1:27" ht="26.4" x14ac:dyDescent="0.25">
      <c r="A50" s="139" t="str">
        <f t="shared" ca="1" si="3"/>
        <v>KW17 / 30</v>
      </c>
      <c r="B50" s="136" t="str">
        <f ca="1">OFFSET(Sprachen!A403,0,'Allg. Informationen'!$B$4-1,1,1)</f>
        <v>Hydraulische Verknüpfung und gemeinsame Optimierung vorhanden</v>
      </c>
      <c r="C50" s="100" t="str">
        <f ca="1">OFFSET(Sprachen!A404,0,'Allg. Informationen'!$B$4-1,1,1)</f>
        <v>[Ja/Nein]</v>
      </c>
      <c r="D50" s="153"/>
      <c r="E50" s="357"/>
      <c r="F50" s="357"/>
      <c r="G50" s="357"/>
      <c r="H50" s="564"/>
      <c r="I50" s="564"/>
      <c r="J50" s="564"/>
      <c r="K50" s="564"/>
      <c r="L50" s="564"/>
      <c r="M50" s="564"/>
      <c r="N50" s="564"/>
      <c r="O50" s="564"/>
      <c r="P50" s="564"/>
      <c r="Q50" s="564"/>
      <c r="R50" s="824" t="str">
        <f ca="1">OFFSET(Sprachen!A492,0,'Allg. Informationen'!$B$4-1,1,1)</f>
        <v>Plan der Kraftwerksanlage beilegen.</v>
      </c>
      <c r="S50" s="825"/>
      <c r="T50" s="828"/>
      <c r="U50" s="829"/>
      <c r="V50" s="541"/>
      <c r="W50" s="297"/>
      <c r="X50" s="541" t="s">
        <v>185</v>
      </c>
      <c r="Y50" s="565"/>
      <c r="Z50" s="562"/>
      <c r="AA50" s="466">
        <f t="shared" ref="AA50:AA57" si="4">+AA49+1</f>
        <v>30</v>
      </c>
    </row>
    <row r="51" spans="1:27" x14ac:dyDescent="0.25">
      <c r="A51" s="139" t="str">
        <f t="shared" ca="1" si="3"/>
        <v>KW17 / 31</v>
      </c>
      <c r="B51" s="136" t="str">
        <f ca="1">OFFSET(Sprachen!A405,0,'Allg. Informationen'!$B$4-1,1,1)</f>
        <v>mittlere mechanische Bruttoleistung</v>
      </c>
      <c r="C51" s="100" t="s">
        <v>6</v>
      </c>
      <c r="D51" s="646">
        <f>SUMIF($H$50:$Q$50,"Ja",H51:Q51)+SUMIF($H$50:$Q$50,"Oui",H51:Q51)+SUMIF($H$50:$Q$50,"Si",H51:Q51)</f>
        <v>0</v>
      </c>
      <c r="E51" s="351"/>
      <c r="F51" s="351"/>
      <c r="G51" s="351"/>
      <c r="H51" s="566"/>
      <c r="I51" s="566"/>
      <c r="J51" s="566"/>
      <c r="K51" s="566"/>
      <c r="L51" s="566"/>
      <c r="M51" s="566"/>
      <c r="N51" s="566"/>
      <c r="O51" s="566"/>
      <c r="P51" s="566"/>
      <c r="Q51" s="566"/>
      <c r="R51" s="859"/>
      <c r="S51" s="860"/>
      <c r="T51" s="828"/>
      <c r="U51" s="829"/>
      <c r="V51" s="541"/>
      <c r="W51" s="297"/>
      <c r="X51" s="541" t="s">
        <v>185</v>
      </c>
      <c r="Y51" s="565" t="s">
        <v>185</v>
      </c>
      <c r="Z51" s="562"/>
      <c r="AA51" s="466">
        <f t="shared" si="4"/>
        <v>31</v>
      </c>
    </row>
    <row r="52" spans="1:27" x14ac:dyDescent="0.25">
      <c r="A52" s="139" t="str">
        <f t="shared" ca="1" si="3"/>
        <v>KW17 / 32</v>
      </c>
      <c r="B52" s="136" t="str">
        <f ca="1">OFFSET(Sprachen!A406,0,'Allg. Informationen'!$B$4-1,1,1)</f>
        <v>Installierte Turbinenleistung</v>
      </c>
      <c r="C52" s="100" t="s">
        <v>6</v>
      </c>
      <c r="D52" s="646">
        <f>SUMIF($H$50:$Q$50,"Ja",H52:Q52)+SUMIF($H$50:$Q$50,"Oui",H52:Q52)+SUMIF($H$50:$Q$50,"Si",H52:Q52)</f>
        <v>0</v>
      </c>
      <c r="E52" s="351"/>
      <c r="F52" s="351"/>
      <c r="G52" s="351"/>
      <c r="H52" s="566"/>
      <c r="I52" s="566"/>
      <c r="J52" s="566"/>
      <c r="K52" s="566"/>
      <c r="L52" s="566"/>
      <c r="M52" s="566"/>
      <c r="N52" s="566"/>
      <c r="O52" s="566"/>
      <c r="P52" s="566"/>
      <c r="Q52" s="566"/>
      <c r="R52" s="859"/>
      <c r="S52" s="860"/>
      <c r="T52" s="828"/>
      <c r="U52" s="829"/>
      <c r="V52" s="541"/>
      <c r="W52" s="297"/>
      <c r="X52" s="541" t="s">
        <v>185</v>
      </c>
      <c r="Y52" s="152"/>
      <c r="Z52" s="562"/>
      <c r="AA52" s="466">
        <f t="shared" si="4"/>
        <v>32</v>
      </c>
    </row>
    <row r="53" spans="1:27" x14ac:dyDescent="0.25">
      <c r="A53" s="139" t="str">
        <f t="shared" ca="1" si="3"/>
        <v>KW17 / 33</v>
      </c>
      <c r="B53" s="136" t="str">
        <f ca="1">OFFSET(Sprachen!A407,0,'Allg. Informationen'!$B$4-1,1,1)</f>
        <v>Max. mögliche Leistung ab Generator</v>
      </c>
      <c r="C53" s="100" t="s">
        <v>6</v>
      </c>
      <c r="D53" s="646">
        <f>SUMIF($H$50:$Q$50,"Ja",H53:Q53)+SUMIF($H$50:$Q$50,"Oui",H53:Q53)+SUMIF($H$50:$Q$50,"Si",H53:Q53)</f>
        <v>0</v>
      </c>
      <c r="E53" s="351"/>
      <c r="F53" s="351"/>
      <c r="G53" s="351"/>
      <c r="H53" s="566"/>
      <c r="I53" s="566"/>
      <c r="J53" s="566"/>
      <c r="K53" s="566"/>
      <c r="L53" s="566"/>
      <c r="M53" s="566"/>
      <c r="N53" s="566"/>
      <c r="O53" s="566"/>
      <c r="P53" s="566"/>
      <c r="Q53" s="566"/>
      <c r="R53" s="859"/>
      <c r="S53" s="860"/>
      <c r="T53" s="828"/>
      <c r="U53" s="829"/>
      <c r="V53" s="541"/>
      <c r="W53" s="297"/>
      <c r="X53" s="541" t="s">
        <v>185</v>
      </c>
      <c r="Y53" s="152"/>
      <c r="Z53" s="562"/>
      <c r="AA53" s="466">
        <f t="shared" si="4"/>
        <v>33</v>
      </c>
    </row>
    <row r="54" spans="1:27" ht="31.5" customHeight="1" x14ac:dyDescent="0.25">
      <c r="A54" s="139" t="str">
        <f t="shared" ca="1" si="3"/>
        <v>KW17 / 34</v>
      </c>
      <c r="B54" s="136" t="str">
        <f ca="1">OFFSET(Sprachen!A408,0,'Allg. Informationen'!$B$4-1,1,1)</f>
        <v>Nettoproduktion alle Zentralen</v>
      </c>
      <c r="C54" s="100" t="s">
        <v>8</v>
      </c>
      <c r="D54" s="647">
        <f ca="1">IFERROR(SUM(H54:Q54),"")</f>
        <v>0</v>
      </c>
      <c r="E54" s="358"/>
      <c r="F54" s="358"/>
      <c r="G54" s="358"/>
      <c r="H54" s="154">
        <f ca="1">IFERROR(IF($D$5="Nein/Non/No","-",VLOOKUP(H$47,E_prod_Eingabe!$A$21:$AA$30,HLOOKUP($A$2,E_prod_Eingabe!$C$5:$AS$6,2,FALSE)+2,FALSE)),"")</f>
        <v>0</v>
      </c>
      <c r="I54" s="154">
        <f ca="1">IFERROR(IF($D$5="Nein/Non/No","-",VLOOKUP(I$47,E_prod_Eingabe!$A$21:$AA$30,HLOOKUP($A$2,E_prod_Eingabe!$C$5:$AS$6,2,FALSE)+2,FALSE)),"")</f>
        <v>0</v>
      </c>
      <c r="J54" s="154">
        <f ca="1">IFERROR(IF($D$5="Nein/Non/No","-",VLOOKUP(J$47,E_prod_Eingabe!$A$21:$AA$30,HLOOKUP($A$2,E_prod_Eingabe!$C$5:$AS$6,2,FALSE)+2,FALSE)),"")</f>
        <v>0</v>
      </c>
      <c r="K54" s="154">
        <f ca="1">IFERROR(IF($D$5="Nein/Non/No","-",VLOOKUP(K$47,E_prod_Eingabe!$A$21:$AA$30,HLOOKUP($A$2,E_prod_Eingabe!$C$5:$AS$6,2,FALSE)+2,FALSE)),"")</f>
        <v>0</v>
      </c>
      <c r="L54" s="154">
        <f ca="1">IFERROR(IF($D$5="Nein/Non/No","-",VLOOKUP(L$47,E_prod_Eingabe!$A$21:$AA$30,HLOOKUP($A$2,E_prod_Eingabe!$C$5:$AS$6,2,FALSE)+2,FALSE)),"")</f>
        <v>0</v>
      </c>
      <c r="M54" s="154">
        <f ca="1">IFERROR(IF($D$5="Nein/Non/No","-",VLOOKUP(M$47,E_prod_Eingabe!$A$21:$AA$30,HLOOKUP($A$2,E_prod_Eingabe!$C$5:$AS$6,2,FALSE)+2,FALSE)),"")</f>
        <v>0</v>
      </c>
      <c r="N54" s="154">
        <f ca="1">IFERROR(IF($D$5="Nein/Non/No","-",VLOOKUP(N$47,E_prod_Eingabe!$A$21:$AA$30,HLOOKUP($A$2,E_prod_Eingabe!$C$5:$AS$6,2,FALSE)+2,FALSE)),"")</f>
        <v>0</v>
      </c>
      <c r="O54" s="154">
        <f ca="1">IFERROR(IF($D$5="Nein/Non/No","-",VLOOKUP(O$47,E_prod_Eingabe!$A$21:$AA$30,HLOOKUP($A$2,E_prod_Eingabe!$C$5:$AS$6,2,FALSE)+2,FALSE)),"")</f>
        <v>0</v>
      </c>
      <c r="P54" s="154">
        <f ca="1">IFERROR(IF($D$5="Nein/Non/No","-",VLOOKUP(P$47,E_prod_Eingabe!$A$21:$AA$30,HLOOKUP($A$2,E_prod_Eingabe!$C$5:$AS$6,2,FALSE)+2,FALSE)),"")</f>
        <v>0</v>
      </c>
      <c r="Q54" s="154">
        <f ca="1">IFERROR(IF($D$5="Nein/Non/No","-",VLOOKUP(Q$47,E_prod_Eingabe!$A$21:$AA$30,HLOOKUP($A$2,E_prod_Eingabe!$C$5:$AS$6,2,FALSE)+2,FALSE)),"")</f>
        <v>0</v>
      </c>
      <c r="R54" s="862" t="str">
        <f ca="1">OFFSET(Sprachen!A493,0,'Allg. Informationen'!$B$4-1,1,1)</f>
        <v>Nur hydraulisch verknüpfte und gemeinsam optimierte Anlagen werden berücksichtigt.</v>
      </c>
      <c r="S54" s="863"/>
      <c r="T54" s="861"/>
      <c r="U54" s="861"/>
      <c r="V54" s="567"/>
      <c r="W54" s="300"/>
      <c r="X54" s="567"/>
      <c r="Y54" s="400"/>
      <c r="Z54" s="562"/>
      <c r="AA54" s="466">
        <f t="shared" si="4"/>
        <v>34</v>
      </c>
    </row>
    <row r="55" spans="1:27" ht="31.5" customHeight="1" x14ac:dyDescent="0.25">
      <c r="A55" s="139" t="str">
        <f t="shared" ca="1" si="3"/>
        <v>KW17 / 35</v>
      </c>
      <c r="B55" s="136" t="str">
        <f ca="1">OFFSET(Sprachen!A409,0,'Allg. Informationen'!$B$4-1,1,1)</f>
        <v>Nettoproduktion hydraulisch verknüpfter und gemeinsam optimierter Anlagen</v>
      </c>
      <c r="C55" s="100" t="s">
        <v>8</v>
      </c>
      <c r="D55" s="647">
        <f>SUM(H55:Q55)</f>
        <v>0</v>
      </c>
      <c r="E55" s="358"/>
      <c r="F55" s="358"/>
      <c r="G55" s="358"/>
      <c r="H55" s="154">
        <f>+IF(H50="Ja",H54,0)+IF(H50="Oui",H54,0)+IF(H50="Si",H54,0)</f>
        <v>0</v>
      </c>
      <c r="I55" s="154">
        <f t="shared" ref="I55:Q55" si="5">+IF(I50="Ja",I54,0)+IF(I50="Oui",I54,0)+IF(I50="Si",I54,0)</f>
        <v>0</v>
      </c>
      <c r="J55" s="154">
        <f t="shared" si="5"/>
        <v>0</v>
      </c>
      <c r="K55" s="154">
        <f t="shared" si="5"/>
        <v>0</v>
      </c>
      <c r="L55" s="154">
        <f t="shared" si="5"/>
        <v>0</v>
      </c>
      <c r="M55" s="154">
        <f t="shared" si="5"/>
        <v>0</v>
      </c>
      <c r="N55" s="154">
        <f t="shared" si="5"/>
        <v>0</v>
      </c>
      <c r="O55" s="154">
        <f t="shared" si="5"/>
        <v>0</v>
      </c>
      <c r="P55" s="154">
        <f t="shared" si="5"/>
        <v>0</v>
      </c>
      <c r="Q55" s="154">
        <f t="shared" si="5"/>
        <v>0</v>
      </c>
      <c r="R55" s="864"/>
      <c r="S55" s="865"/>
      <c r="T55" s="861"/>
      <c r="U55" s="861"/>
      <c r="V55" s="567"/>
      <c r="W55" s="300"/>
      <c r="X55" s="567"/>
      <c r="Y55" s="400"/>
      <c r="Z55" s="562"/>
      <c r="AA55" s="466">
        <f t="shared" si="4"/>
        <v>35</v>
      </c>
    </row>
    <row r="56" spans="1:27" x14ac:dyDescent="0.25">
      <c r="A56" s="139" t="str">
        <f t="shared" ca="1" si="3"/>
        <v>KW17 / 36</v>
      </c>
      <c r="B56" s="136" t="str">
        <f ca="1">OFFSET(Sprachen!A410,0,'Allg. Informationen'!$B$4-1,1,1)</f>
        <v>Bezug EV/KEV</v>
      </c>
      <c r="C56" s="100" t="str">
        <f ca="1">OFFSET(Sprachen!A404,0,'Allg. Informationen'!$B$4-1,1,1)</f>
        <v>[Ja/Nein]</v>
      </c>
      <c r="D56" s="648">
        <f>IF(COUNTIF(H56:Q56,"Ja")&gt;0,COUNTIF(H56:Q56,"Ja"),0)</f>
        <v>0</v>
      </c>
      <c r="E56" s="359"/>
      <c r="F56" s="359"/>
      <c r="G56" s="359"/>
      <c r="H56" s="564"/>
      <c r="I56" s="564"/>
      <c r="J56" s="564"/>
      <c r="K56" s="564"/>
      <c r="L56" s="564"/>
      <c r="M56" s="564"/>
      <c r="N56" s="564"/>
      <c r="O56" s="564"/>
      <c r="P56" s="564"/>
      <c r="Q56" s="564"/>
      <c r="R56" s="824"/>
      <c r="S56" s="825"/>
      <c r="T56" s="828"/>
      <c r="U56" s="829"/>
      <c r="V56" s="541"/>
      <c r="W56" s="297"/>
      <c r="X56" s="541" t="s">
        <v>185</v>
      </c>
      <c r="Y56" s="565" t="s">
        <v>185</v>
      </c>
      <c r="Z56" s="562"/>
      <c r="AA56" s="466">
        <f t="shared" si="4"/>
        <v>36</v>
      </c>
    </row>
    <row r="57" spans="1:27" x14ac:dyDescent="0.25">
      <c r="A57" s="139" t="str">
        <f t="shared" ca="1" si="3"/>
        <v>KW17 / 37</v>
      </c>
      <c r="B57" s="136" t="str">
        <f ca="1">OFFSET(Sprachen!A411,0,'Allg. Informationen'!$B$4-1,1,1)</f>
        <v>Erlös EV/KEV Jahr</v>
      </c>
      <c r="C57" s="100" t="s">
        <v>24</v>
      </c>
      <c r="D57" s="649">
        <f>SUMIF(H50:Q50,"Ja",H57:Q57)+SUMIF(H50:Q50,"Oui",H57:Q57)+SUMIF(H50:Q50,"Si",H57:Q57)</f>
        <v>0</v>
      </c>
      <c r="E57" s="360"/>
      <c r="F57" s="360"/>
      <c r="G57" s="360"/>
      <c r="H57" s="207"/>
      <c r="I57" s="207"/>
      <c r="J57" s="207"/>
      <c r="K57" s="207"/>
      <c r="L57" s="207"/>
      <c r="M57" s="207"/>
      <c r="N57" s="207"/>
      <c r="O57" s="207"/>
      <c r="P57" s="207"/>
      <c r="Q57" s="207"/>
      <c r="R57" s="859"/>
      <c r="S57" s="860"/>
      <c r="T57" s="828"/>
      <c r="U57" s="829"/>
      <c r="V57" s="541"/>
      <c r="W57" s="297"/>
      <c r="X57" s="541" t="s">
        <v>185</v>
      </c>
      <c r="Y57" s="565" t="s">
        <v>185</v>
      </c>
      <c r="Z57" s="562"/>
      <c r="AA57" s="466">
        <f t="shared" si="4"/>
        <v>37</v>
      </c>
    </row>
    <row r="58" spans="1:27" ht="26.4" x14ac:dyDescent="0.25">
      <c r="A58" s="139" t="str">
        <f t="shared" ca="1" si="3"/>
        <v>KW17 / 39</v>
      </c>
      <c r="B58" s="136" t="str">
        <f ca="1">OFFSET(Sprachen!A412,0,'Allg. Informationen'!$B$4-1,1,1)</f>
        <v>Erlös aus Entschädigungen Sanierungen nach Gewässerschutzgesetz</v>
      </c>
      <c r="C58" s="157" t="s">
        <v>24</v>
      </c>
      <c r="D58" s="649">
        <f>SUMIF($H$50:$Q$50,"Ja",H58:Q58)+SUMIF($H$50:$Q$50,"Oui",H58:Q58)+SUMIF($H$50:$Q$50,"Si",H58:Q58)</f>
        <v>0</v>
      </c>
      <c r="E58" s="360"/>
      <c r="F58" s="360"/>
      <c r="G58" s="360"/>
      <c r="H58" s="207"/>
      <c r="I58" s="207"/>
      <c r="J58" s="207"/>
      <c r="K58" s="207"/>
      <c r="L58" s="207"/>
      <c r="M58" s="207"/>
      <c r="N58" s="207"/>
      <c r="O58" s="207"/>
      <c r="P58" s="207"/>
      <c r="Q58" s="207"/>
      <c r="R58" s="813"/>
      <c r="S58" s="814"/>
      <c r="T58" s="828"/>
      <c r="U58" s="829"/>
      <c r="V58" s="541"/>
      <c r="W58" s="297"/>
      <c r="X58" s="541" t="s">
        <v>185</v>
      </c>
      <c r="Y58" s="565" t="s">
        <v>185</v>
      </c>
      <c r="Z58" s="562"/>
      <c r="AA58" s="466">
        <v>39</v>
      </c>
    </row>
    <row r="59" spans="1:27" ht="26.4" x14ac:dyDescent="0.25">
      <c r="A59" s="139" t="str">
        <f t="shared" ca="1" si="3"/>
        <v>KW17 / 41</v>
      </c>
      <c r="B59" s="136" t="str">
        <f ca="1">OFFSET(Sprachen!A413,0,'Allg. Informationen'!$B$4-1,1,1)</f>
        <v>Erlös aus weiterer Förderung der öffentlichen Hand</v>
      </c>
      <c r="C59" s="157" t="s">
        <v>24</v>
      </c>
      <c r="D59" s="649">
        <f>SUMIF(H50:Q50,"Ja",H59:Q59)+SUMIF(H50:Q50,"Qui",H59:Q59)+SUMIF(H50:Q50,"Si",H59:Q59)</f>
        <v>0</v>
      </c>
      <c r="E59" s="360"/>
      <c r="F59" s="360"/>
      <c r="G59" s="360"/>
      <c r="H59" s="207"/>
      <c r="I59" s="207"/>
      <c r="J59" s="207"/>
      <c r="K59" s="207"/>
      <c r="L59" s="207"/>
      <c r="M59" s="207"/>
      <c r="N59" s="207"/>
      <c r="O59" s="207"/>
      <c r="P59" s="207"/>
      <c r="Q59" s="207"/>
      <c r="R59" s="813"/>
      <c r="S59" s="814"/>
      <c r="T59" s="828"/>
      <c r="U59" s="829"/>
      <c r="V59" s="541"/>
      <c r="W59" s="297"/>
      <c r="X59" s="541" t="s">
        <v>185</v>
      </c>
      <c r="Y59" s="152"/>
      <c r="Z59" s="562"/>
      <c r="AA59" s="466">
        <v>41</v>
      </c>
    </row>
    <row r="60" spans="1:27" ht="15.6" x14ac:dyDescent="0.3">
      <c r="A60" s="146"/>
      <c r="B60" s="147"/>
      <c r="C60" s="147"/>
      <c r="D60" s="147"/>
      <c r="E60" s="147"/>
      <c r="F60" s="147"/>
      <c r="G60" s="147"/>
      <c r="H60" s="147"/>
      <c r="I60" s="147"/>
      <c r="J60" s="147"/>
      <c r="K60" s="147"/>
      <c r="L60" s="147"/>
      <c r="M60" s="147"/>
      <c r="N60" s="147"/>
      <c r="O60" s="147"/>
      <c r="P60" s="147"/>
      <c r="Q60" s="147"/>
      <c r="R60" s="147"/>
      <c r="S60" s="147"/>
      <c r="T60" s="147"/>
      <c r="U60" s="147"/>
      <c r="V60" s="147"/>
      <c r="W60" s="561"/>
      <c r="X60" s="147"/>
      <c r="Y60" s="147"/>
      <c r="Z60" s="562"/>
    </row>
    <row r="61" spans="1:27" ht="26.4" x14ac:dyDescent="0.25">
      <c r="A61" s="158" t="str">
        <f ca="1">OFFSET(Sprachen!A414,0,'Allg. Informationen'!$B$4-1,1,1)</f>
        <v>B. Angaben zu den Gestehungskosten</v>
      </c>
      <c r="B61" s="158"/>
      <c r="C61" s="159"/>
      <c r="D61" s="160"/>
      <c r="E61" s="361"/>
      <c r="F61" s="361"/>
      <c r="G61" s="361"/>
      <c r="H61" s="866" t="str">
        <f ca="1">R47</f>
        <v>Anmerkungen BFE</v>
      </c>
      <c r="I61" s="866"/>
      <c r="J61" s="866"/>
      <c r="K61" s="866"/>
      <c r="L61" s="866"/>
      <c r="M61" s="809" t="str">
        <f ca="1">T47</f>
        <v>Bemerkungen Gesuchsteller</v>
      </c>
      <c r="N61" s="810"/>
      <c r="O61" s="810"/>
      <c r="P61" s="810"/>
      <c r="Q61" s="810"/>
      <c r="R61" s="810"/>
      <c r="S61" s="810"/>
      <c r="T61" s="810"/>
      <c r="U61" s="811"/>
      <c r="V61" s="450" t="str">
        <f ca="1">V47</f>
        <v>Prüfung auf Plausibilität</v>
      </c>
      <c r="W61" s="450" t="str">
        <f t="shared" ref="W61:Y61" ca="1" si="6">W47</f>
        <v>Bemerkungen Plausibilität</v>
      </c>
      <c r="X61" s="450" t="str">
        <f t="shared" ca="1" si="6"/>
        <v>Materielle Prüfung</v>
      </c>
      <c r="Y61" s="450" t="str">
        <f t="shared" ca="1" si="6"/>
        <v>Bemerkungen Materielle Prüfung</v>
      </c>
    </row>
    <row r="62" spans="1:27" ht="27.75" customHeight="1" x14ac:dyDescent="0.25">
      <c r="A62" s="139"/>
      <c r="B62" s="161" t="str">
        <f ca="1">OFFSET(Sprachen!A415,0,'Allg. Informationen'!$B$4-1,1,1)</f>
        <v>B 1. Betriebserträge und -kosten</v>
      </c>
      <c r="C62" s="100"/>
      <c r="D62" s="100"/>
      <c r="E62" s="362"/>
      <c r="F62" s="362"/>
      <c r="G62" s="362"/>
      <c r="H62" s="808"/>
      <c r="I62" s="808"/>
      <c r="J62" s="808"/>
      <c r="K62" s="808"/>
      <c r="L62" s="808"/>
      <c r="M62" s="812"/>
      <c r="N62" s="812"/>
      <c r="O62" s="812"/>
      <c r="P62" s="812"/>
      <c r="Q62" s="812"/>
      <c r="R62" s="812"/>
      <c r="S62" s="812"/>
      <c r="T62" s="812"/>
      <c r="U62" s="812"/>
      <c r="V62" s="541"/>
      <c r="W62" s="297"/>
      <c r="X62" s="541" t="s">
        <v>185</v>
      </c>
      <c r="Y62" s="551" t="s">
        <v>185</v>
      </c>
    </row>
    <row r="63" spans="1:27" ht="26.4" x14ac:dyDescent="0.25">
      <c r="A63" s="139" t="str">
        <f t="shared" ref="A63:A72" ca="1" si="7">CONCATENATE($A$2," / ",AA63)</f>
        <v>KW17 / 42</v>
      </c>
      <c r="B63" s="136" t="str">
        <f ca="1">OFFSET(Sprachen!A416,0,'Allg. Informationen'!$B$4-1,1,1)</f>
        <v>Summe Förderungen/Vergütungen der öffentlichen Hand</v>
      </c>
      <c r="C63" s="100"/>
      <c r="D63" s="634">
        <f>D59+D57</f>
        <v>0</v>
      </c>
      <c r="E63" s="633"/>
      <c r="F63" s="633"/>
      <c r="G63" s="633"/>
      <c r="H63" s="815"/>
      <c r="I63" s="816"/>
      <c r="J63" s="816"/>
      <c r="K63" s="816"/>
      <c r="L63" s="817"/>
      <c r="M63" s="818"/>
      <c r="N63" s="819"/>
      <c r="O63" s="819"/>
      <c r="P63" s="819"/>
      <c r="Q63" s="819"/>
      <c r="R63" s="819"/>
      <c r="S63" s="819"/>
      <c r="T63" s="819"/>
      <c r="U63" s="820"/>
      <c r="V63" s="541"/>
      <c r="W63" s="297"/>
      <c r="X63" s="541" t="s">
        <v>185</v>
      </c>
      <c r="Y63" s="551" t="s">
        <v>185</v>
      </c>
      <c r="AA63" s="466">
        <v>42</v>
      </c>
    </row>
    <row r="64" spans="1:27" ht="33" customHeight="1" x14ac:dyDescent="0.25">
      <c r="A64" s="139" t="str">
        <f t="shared" ca="1" si="7"/>
        <v>KW17 / 43</v>
      </c>
      <c r="B64" s="136" t="str">
        <f ca="1">OFFSET(Sprachen!A417,0,'Allg. Informationen'!$B$4-1,1,1)</f>
        <v>Übriger Betriebsertrag (ohne Förderungen)</v>
      </c>
      <c r="C64" s="673" t="s">
        <v>24</v>
      </c>
      <c r="D64" s="196"/>
      <c r="E64" s="363"/>
      <c r="F64" s="363"/>
      <c r="G64" s="363"/>
      <c r="H64" s="893" t="str">
        <f ca="1">CONCATENATE(OFFSET(Sprachen!A495,0,'Allg. Informationen'!$B$4-1,1,1)," 5.",A2,".7")</f>
        <v>Gemäss Richtlinie des BFE zu anrechenbaren Betriebs- und Kapitalkosten. Bei abweichenden Angaben zum Geschäftsbericht ist das folgende Anhangsformular auszufüllen: 5.KW17.7</v>
      </c>
      <c r="I64" s="894"/>
      <c r="J64" s="894"/>
      <c r="K64" s="894"/>
      <c r="L64" s="895"/>
      <c r="M64" s="812"/>
      <c r="N64" s="812"/>
      <c r="O64" s="812"/>
      <c r="P64" s="812"/>
      <c r="Q64" s="812"/>
      <c r="R64" s="812"/>
      <c r="S64" s="812"/>
      <c r="T64" s="812"/>
      <c r="U64" s="812"/>
      <c r="V64" s="541"/>
      <c r="W64" s="297"/>
      <c r="X64" s="541" t="s">
        <v>185</v>
      </c>
      <c r="Y64" s="551" t="s">
        <v>185</v>
      </c>
      <c r="AA64" s="466">
        <v>43</v>
      </c>
    </row>
    <row r="65" spans="1:27" x14ac:dyDescent="0.25">
      <c r="A65" s="139" t="str">
        <f t="shared" ca="1" si="7"/>
        <v>KW17 / 44</v>
      </c>
      <c r="B65" s="136" t="str">
        <f ca="1">OFFSET(Sprachen!A418,0,'Allg. Informationen'!$B$4-1,1,1)</f>
        <v>Aktivierte Eigenleistungen</v>
      </c>
      <c r="C65" s="673" t="s">
        <v>24</v>
      </c>
      <c r="D65" s="196"/>
      <c r="E65" s="364"/>
      <c r="F65" s="364"/>
      <c r="G65" s="364"/>
      <c r="H65" s="893"/>
      <c r="I65" s="894"/>
      <c r="J65" s="894"/>
      <c r="K65" s="894"/>
      <c r="L65" s="895"/>
      <c r="M65" s="812"/>
      <c r="N65" s="812"/>
      <c r="O65" s="812"/>
      <c r="P65" s="812"/>
      <c r="Q65" s="812"/>
      <c r="R65" s="812"/>
      <c r="S65" s="812"/>
      <c r="T65" s="812"/>
      <c r="U65" s="812"/>
      <c r="V65" s="541"/>
      <c r="W65" s="297"/>
      <c r="X65" s="541" t="s">
        <v>185</v>
      </c>
      <c r="Y65" s="551" t="s">
        <v>185</v>
      </c>
      <c r="AA65" s="466">
        <f t="shared" ref="AA65:AA72" si="8">AA64+1</f>
        <v>44</v>
      </c>
    </row>
    <row r="66" spans="1:27" x14ac:dyDescent="0.25">
      <c r="A66" s="139" t="str">
        <f t="shared" ca="1" si="7"/>
        <v>KW17 / 45</v>
      </c>
      <c r="B66" s="136" t="str">
        <f ca="1">OFFSET(Sprachen!A419,0,'Allg. Informationen'!$B$4-1,1,1)</f>
        <v>Pumpenergie</v>
      </c>
      <c r="C66" s="673" t="s">
        <v>8</v>
      </c>
      <c r="D66" s="644">
        <f ca="1">IFERROR(IF($D$5="Nein/Non/No","-",INDIRECT(CONCATENATE(E_prod_Eingabe!$A$2,"!")&amp;CONCATENATE(MID("CDEFGHIJKLMNOPQRSTUVWXYZ",HLOOKUP($A$2,E_prod_Eingabe!$C$5:$AS$6,2,FALSE),1),"55"))),"")</f>
        <v>0</v>
      </c>
      <c r="E66" s="353"/>
      <c r="F66" s="353"/>
      <c r="G66" s="353"/>
      <c r="H66" s="893"/>
      <c r="I66" s="894"/>
      <c r="J66" s="894"/>
      <c r="K66" s="894"/>
      <c r="L66" s="895"/>
      <c r="M66" s="812"/>
      <c r="N66" s="812"/>
      <c r="O66" s="812"/>
      <c r="P66" s="812"/>
      <c r="Q66" s="812"/>
      <c r="R66" s="812"/>
      <c r="S66" s="812"/>
      <c r="T66" s="812"/>
      <c r="U66" s="812"/>
      <c r="V66" s="541"/>
      <c r="W66" s="297"/>
      <c r="X66" s="541" t="s">
        <v>185</v>
      </c>
      <c r="Y66" s="551" t="s">
        <v>185</v>
      </c>
      <c r="AA66" s="466">
        <f t="shared" si="8"/>
        <v>45</v>
      </c>
    </row>
    <row r="67" spans="1:27" ht="26.4" x14ac:dyDescent="0.25">
      <c r="A67" s="139" t="str">
        <f t="shared" ca="1" si="7"/>
        <v>KW17 / 46</v>
      </c>
      <c r="B67" s="136" t="str">
        <f ca="1">OFFSET(Sprachen!A420,0,'Allg. Informationen'!$B$4-1,1,1)</f>
        <v>Spezif. Kosten Pumpenergie zu Marktpreisen</v>
      </c>
      <c r="C67" s="673" t="s">
        <v>39</v>
      </c>
      <c r="D67" s="645" t="str">
        <f ca="1">IFERROR(D68*100/(D66*1000000),"")</f>
        <v/>
      </c>
      <c r="E67" s="365"/>
      <c r="F67" s="365"/>
      <c r="G67" s="365"/>
      <c r="H67" s="893"/>
      <c r="I67" s="894"/>
      <c r="J67" s="894"/>
      <c r="K67" s="894"/>
      <c r="L67" s="895"/>
      <c r="M67" s="812"/>
      <c r="N67" s="812"/>
      <c r="O67" s="812"/>
      <c r="P67" s="812"/>
      <c r="Q67" s="812"/>
      <c r="R67" s="812"/>
      <c r="S67" s="812"/>
      <c r="T67" s="812"/>
      <c r="U67" s="812"/>
      <c r="V67" s="541"/>
      <c r="W67" s="297"/>
      <c r="X67" s="541" t="s">
        <v>185</v>
      </c>
      <c r="Y67" s="551" t="s">
        <v>185</v>
      </c>
      <c r="AA67" s="466">
        <f t="shared" si="8"/>
        <v>46</v>
      </c>
    </row>
    <row r="68" spans="1:27" ht="26.4" x14ac:dyDescent="0.25">
      <c r="A68" s="139" t="str">
        <f t="shared" ca="1" si="7"/>
        <v>KW17 / 47</v>
      </c>
      <c r="B68" s="136" t="str">
        <f ca="1">OFFSET(Sprachen!A421,0,'Allg. Informationen'!$B$4-1,1,1)</f>
        <v>Pumpenergie zu Marktpreisen</v>
      </c>
      <c r="C68" s="673" t="s">
        <v>24</v>
      </c>
      <c r="D68" s="644">
        <f ca="1">IFERROR(IF($D$5="Nein/Non/No","-",INDIRECT(CONCATENATE(E_prod_Eingabe!$A$2,"!")&amp;CONCATENATE(MID("CDEFGHIJKLMNOPQRSTUVWXYZ",HLOOKUP($A$2,E_prod_Eingabe!$C$5:$AS$6,2,FALSE),1),"67"))),"")</f>
        <v>0</v>
      </c>
      <c r="E68" s="366"/>
      <c r="F68" s="366"/>
      <c r="G68" s="366"/>
      <c r="H68" s="893"/>
      <c r="I68" s="894"/>
      <c r="J68" s="894"/>
      <c r="K68" s="894"/>
      <c r="L68" s="895"/>
      <c r="M68" s="812"/>
      <c r="N68" s="812"/>
      <c r="O68" s="812"/>
      <c r="P68" s="812"/>
      <c r="Q68" s="812"/>
      <c r="R68" s="812"/>
      <c r="S68" s="812"/>
      <c r="T68" s="812"/>
      <c r="U68" s="812"/>
      <c r="V68" s="541"/>
      <c r="W68" s="297"/>
      <c r="X68" s="541" t="s">
        <v>185</v>
      </c>
      <c r="Y68" s="551" t="s">
        <v>185</v>
      </c>
      <c r="AA68" s="466">
        <f t="shared" si="8"/>
        <v>47</v>
      </c>
    </row>
    <row r="69" spans="1:27" x14ac:dyDescent="0.25">
      <c r="A69" s="139" t="str">
        <f t="shared" ca="1" si="7"/>
        <v>KW17 / 48</v>
      </c>
      <c r="B69" s="136" t="str">
        <f ca="1">OFFSET(Sprachen!A422,0,'Allg. Informationen'!$B$4-1,1,1)</f>
        <v>Energieaufwand</v>
      </c>
      <c r="C69" s="673" t="s">
        <v>24</v>
      </c>
      <c r="D69" s="196"/>
      <c r="E69" s="364"/>
      <c r="F69" s="364"/>
      <c r="G69" s="364"/>
      <c r="H69" s="893"/>
      <c r="I69" s="894"/>
      <c r="J69" s="894"/>
      <c r="K69" s="894"/>
      <c r="L69" s="895"/>
      <c r="M69" s="812"/>
      <c r="N69" s="812"/>
      <c r="O69" s="812"/>
      <c r="P69" s="812"/>
      <c r="Q69" s="812"/>
      <c r="R69" s="812"/>
      <c r="S69" s="812"/>
      <c r="T69" s="812"/>
      <c r="U69" s="812"/>
      <c r="V69" s="541"/>
      <c r="W69" s="297"/>
      <c r="X69" s="541" t="s">
        <v>185</v>
      </c>
      <c r="Y69" s="551" t="s">
        <v>185</v>
      </c>
      <c r="AA69" s="466">
        <f t="shared" si="8"/>
        <v>48</v>
      </c>
    </row>
    <row r="70" spans="1:27" x14ac:dyDescent="0.25">
      <c r="A70" s="139" t="str">
        <f t="shared" ca="1" si="7"/>
        <v>KW17 / 49</v>
      </c>
      <c r="B70" s="136" t="str">
        <f ca="1">OFFSET(Sprachen!A423,0,'Allg. Informationen'!$B$4-1,1,1)</f>
        <v>Netznutzungsaufwand</v>
      </c>
      <c r="C70" s="673" t="s">
        <v>24</v>
      </c>
      <c r="D70" s="196"/>
      <c r="E70" s="364"/>
      <c r="F70" s="364"/>
      <c r="G70" s="364"/>
      <c r="H70" s="893"/>
      <c r="I70" s="894"/>
      <c r="J70" s="894"/>
      <c r="K70" s="894"/>
      <c r="L70" s="895"/>
      <c r="M70" s="812"/>
      <c r="N70" s="812"/>
      <c r="O70" s="812"/>
      <c r="P70" s="812"/>
      <c r="Q70" s="812"/>
      <c r="R70" s="812"/>
      <c r="S70" s="812"/>
      <c r="T70" s="812"/>
      <c r="U70" s="812"/>
      <c r="V70" s="541"/>
      <c r="W70" s="297"/>
      <c r="X70" s="541" t="s">
        <v>185</v>
      </c>
      <c r="Y70" s="551" t="s">
        <v>185</v>
      </c>
      <c r="AA70" s="466">
        <f t="shared" si="8"/>
        <v>49</v>
      </c>
    </row>
    <row r="71" spans="1:27" x14ac:dyDescent="0.25">
      <c r="A71" s="139" t="str">
        <f t="shared" ca="1" si="7"/>
        <v>KW17 / 50</v>
      </c>
      <c r="B71" s="136" t="str">
        <f ca="1">OFFSET(Sprachen!A424,0,'Allg. Informationen'!$B$4-1,1,1)</f>
        <v>Material und Fremdleistungen</v>
      </c>
      <c r="C71" s="673" t="s">
        <v>24</v>
      </c>
      <c r="D71" s="196"/>
      <c r="E71" s="364"/>
      <c r="F71" s="364"/>
      <c r="G71" s="364"/>
      <c r="H71" s="893"/>
      <c r="I71" s="894"/>
      <c r="J71" s="894"/>
      <c r="K71" s="894"/>
      <c r="L71" s="895"/>
      <c r="M71" s="812"/>
      <c r="N71" s="812"/>
      <c r="O71" s="812"/>
      <c r="P71" s="812"/>
      <c r="Q71" s="812"/>
      <c r="R71" s="812"/>
      <c r="S71" s="812"/>
      <c r="T71" s="812"/>
      <c r="U71" s="812"/>
      <c r="V71" s="541"/>
      <c r="W71" s="297"/>
      <c r="X71" s="541" t="s">
        <v>185</v>
      </c>
      <c r="Y71" s="551" t="s">
        <v>185</v>
      </c>
      <c r="AA71" s="466">
        <f t="shared" si="8"/>
        <v>50</v>
      </c>
    </row>
    <row r="72" spans="1:27" x14ac:dyDescent="0.25">
      <c r="A72" s="139" t="str">
        <f t="shared" ca="1" si="7"/>
        <v>KW17 / 51</v>
      </c>
      <c r="B72" s="136" t="str">
        <f ca="1">OFFSET(Sprachen!A425,0,'Allg. Informationen'!$B$4-1,1,1)</f>
        <v>Personalaufwand</v>
      </c>
      <c r="C72" s="673" t="s">
        <v>24</v>
      </c>
      <c r="D72" s="196"/>
      <c r="E72" s="367"/>
      <c r="F72" s="367"/>
      <c r="G72" s="367"/>
      <c r="H72" s="893"/>
      <c r="I72" s="894"/>
      <c r="J72" s="894"/>
      <c r="K72" s="894"/>
      <c r="L72" s="895"/>
      <c r="M72" s="812"/>
      <c r="N72" s="812"/>
      <c r="O72" s="812"/>
      <c r="P72" s="812"/>
      <c r="Q72" s="812"/>
      <c r="R72" s="812"/>
      <c r="S72" s="812"/>
      <c r="T72" s="812"/>
      <c r="U72" s="812"/>
      <c r="V72" s="541"/>
      <c r="W72" s="297"/>
      <c r="X72" s="541" t="s">
        <v>185</v>
      </c>
      <c r="Y72" s="551" t="s">
        <v>185</v>
      </c>
      <c r="AA72" s="466">
        <f t="shared" si="8"/>
        <v>51</v>
      </c>
    </row>
    <row r="73" spans="1:27" x14ac:dyDescent="0.25">
      <c r="A73" s="139" t="str">
        <f ca="1">CONCATENATE($A$2," / ",AA73)</f>
        <v>KW17 / 52</v>
      </c>
      <c r="B73" s="136" t="str">
        <f ca="1">OFFSET(Sprachen!A426,0,'Allg. Informationen'!$B$4-1,1,1)</f>
        <v>übriger Betriebsaufwand (inkl. HKN)</v>
      </c>
      <c r="C73" s="673" t="s">
        <v>24</v>
      </c>
      <c r="D73" s="196"/>
      <c r="E73" s="368"/>
      <c r="F73" s="368"/>
      <c r="G73" s="368"/>
      <c r="H73" s="896"/>
      <c r="I73" s="897"/>
      <c r="J73" s="897"/>
      <c r="K73" s="897"/>
      <c r="L73" s="898"/>
      <c r="M73" s="812"/>
      <c r="N73" s="812"/>
      <c r="O73" s="812"/>
      <c r="P73" s="812"/>
      <c r="Q73" s="812"/>
      <c r="R73" s="812"/>
      <c r="S73" s="812"/>
      <c r="T73" s="812"/>
      <c r="U73" s="812"/>
      <c r="V73" s="541"/>
      <c r="W73" s="297"/>
      <c r="X73" s="541" t="s">
        <v>185</v>
      </c>
      <c r="Y73" s="551" t="s">
        <v>185</v>
      </c>
      <c r="AA73" s="466">
        <f>AA72+1</f>
        <v>52</v>
      </c>
    </row>
    <row r="74" spans="1:27" x14ac:dyDescent="0.25">
      <c r="A74" s="139" t="str">
        <f ca="1">CONCATENATE($A$2," / ",AA74)</f>
        <v>KW17 / 54</v>
      </c>
      <c r="B74" s="136" t="str">
        <f ca="1">OFFSET(Sprachen!A427,0,'Allg. Informationen'!$B$4-1,1,1)</f>
        <v>Total Betriebskosten</v>
      </c>
      <c r="C74" s="673" t="s">
        <v>24</v>
      </c>
      <c r="D74" s="643">
        <f ca="1">SUM(D68:D73)-SUM(D63:G65)</f>
        <v>0</v>
      </c>
      <c r="E74" s="369"/>
      <c r="F74" s="369"/>
      <c r="G74" s="369"/>
      <c r="H74" s="853" t="s">
        <v>613</v>
      </c>
      <c r="I74" s="853"/>
      <c r="J74" s="853"/>
      <c r="K74" s="853"/>
      <c r="L74" s="854"/>
      <c r="M74" s="883"/>
      <c r="N74" s="883"/>
      <c r="O74" s="883"/>
      <c r="P74" s="883"/>
      <c r="Q74" s="883"/>
      <c r="R74" s="883"/>
      <c r="S74" s="883"/>
      <c r="T74" s="883"/>
      <c r="U74" s="883"/>
      <c r="V74" s="541"/>
      <c r="W74" s="297"/>
      <c r="X74" s="541" t="s">
        <v>185</v>
      </c>
      <c r="Y74" s="551" t="s">
        <v>442</v>
      </c>
      <c r="AA74" s="568">
        <f>AA73+2</f>
        <v>54</v>
      </c>
    </row>
    <row r="75" spans="1:27" ht="15.6" x14ac:dyDescent="0.3">
      <c r="A75" s="146"/>
      <c r="B75" s="147"/>
      <c r="C75" s="147"/>
      <c r="D75" s="147"/>
      <c r="E75" s="147"/>
      <c r="F75" s="147"/>
      <c r="G75" s="147"/>
      <c r="H75" s="147"/>
      <c r="I75" s="147"/>
      <c r="J75" s="147"/>
      <c r="K75" s="147"/>
      <c r="L75" s="147"/>
      <c r="M75" s="147"/>
      <c r="N75" s="147"/>
      <c r="O75" s="147"/>
      <c r="P75" s="147"/>
      <c r="Q75" s="147"/>
      <c r="R75" s="147"/>
      <c r="S75" s="147"/>
      <c r="T75" s="147"/>
      <c r="U75" s="147"/>
      <c r="V75" s="147"/>
      <c r="W75" s="561"/>
      <c r="X75" s="147"/>
      <c r="Y75" s="147"/>
    </row>
    <row r="76" spans="1:27" ht="26.4" x14ac:dyDescent="0.25">
      <c r="A76" s="164"/>
      <c r="B76" s="165" t="str">
        <f ca="1">OFFSET(Sprachen!A428,0,'Allg. Informationen'!$B$4-1,1,1)</f>
        <v>B2. Kapitalkosten</v>
      </c>
      <c r="C76" s="159"/>
      <c r="D76" s="678">
        <v>2022</v>
      </c>
      <c r="E76" s="637"/>
      <c r="F76" s="637"/>
      <c r="G76" s="637"/>
      <c r="H76" s="678">
        <v>2022</v>
      </c>
      <c r="I76" s="678">
        <v>2021</v>
      </c>
      <c r="J76" s="678">
        <v>2020</v>
      </c>
      <c r="K76" s="678">
        <v>2019</v>
      </c>
      <c r="L76" s="838" t="str">
        <f ca="1">H61</f>
        <v>Anmerkungen BFE</v>
      </c>
      <c r="M76" s="839"/>
      <c r="N76" s="839"/>
      <c r="O76" s="839"/>
      <c r="P76" s="840"/>
      <c r="Q76" s="880" t="str">
        <f ca="1">M61</f>
        <v>Bemerkungen Gesuchsteller</v>
      </c>
      <c r="R76" s="881"/>
      <c r="S76" s="881"/>
      <c r="T76" s="881"/>
      <c r="U76" s="882"/>
      <c r="V76" s="450" t="str">
        <f ca="1">V61</f>
        <v>Prüfung auf Plausibilität</v>
      </c>
      <c r="W76" s="450" t="str">
        <f t="shared" ref="W76:Y76" ca="1" si="9">W61</f>
        <v>Bemerkungen Plausibilität</v>
      </c>
      <c r="X76" s="450" t="str">
        <f t="shared" ca="1" si="9"/>
        <v>Materielle Prüfung</v>
      </c>
      <c r="Y76" s="450" t="str">
        <f t="shared" ca="1" si="9"/>
        <v>Bemerkungen Materielle Prüfung</v>
      </c>
    </row>
    <row r="77" spans="1:27" ht="39" customHeight="1" x14ac:dyDescent="0.25">
      <c r="A77" s="139" t="str">
        <f t="shared" ref="A77:A87" ca="1" si="10">CONCATENATE($A$2," / ",AA77)</f>
        <v>KW17 / 55</v>
      </c>
      <c r="B77" s="136" t="str">
        <f ca="1">OFFSET(Sprachen!A429,0,'Allg. Informationen'!$B$4-1,1,1)</f>
        <v>Abschreibungsmethodik</v>
      </c>
      <c r="C77" s="100"/>
      <c r="D77" s="569"/>
      <c r="E77" s="570"/>
      <c r="F77" s="570"/>
      <c r="G77" s="570"/>
      <c r="H77" s="197"/>
      <c r="I77" s="197"/>
      <c r="J77" s="197"/>
      <c r="K77" s="197"/>
      <c r="L77" s="701" t="str">
        <f ca="1">CONCATENATE(OFFSET(Sprachen!A496,0,'Allg. Informationen'!$B$4-1,1,1)," 5.",$A$2,".7")</f>
        <v>Für alle Kostenarten jeweils positive Werte eingeben. Die Vorzeichen werden in der Summenformel korrigiert. Negative Werte bedeuten negative Erträge respektive negative Aufwände. Bei abweichenden Angaben zum Geschäftsbericht ist das folgende Anhangsformular  auszufüllen:  5.KW17.7</v>
      </c>
      <c r="M77" s="702"/>
      <c r="N77" s="702"/>
      <c r="O77" s="702"/>
      <c r="P77" s="703"/>
      <c r="Q77" s="812"/>
      <c r="R77" s="812"/>
      <c r="S77" s="812"/>
      <c r="T77" s="812"/>
      <c r="U77" s="812"/>
      <c r="V77" s="541"/>
      <c r="W77" s="297"/>
      <c r="X77" s="541" t="s">
        <v>185</v>
      </c>
      <c r="Y77" s="162"/>
      <c r="AA77" s="466">
        <f>AA74+1</f>
        <v>55</v>
      </c>
    </row>
    <row r="78" spans="1:27" ht="22.5" customHeight="1" x14ac:dyDescent="0.25">
      <c r="A78" s="139" t="str">
        <f t="shared" ca="1" si="10"/>
        <v>KW17 / 56</v>
      </c>
      <c r="B78" s="136" t="str">
        <f ca="1">OFFSET(Sprachen!A430,0,'Allg. Informationen'!$B$4-1,1,1)</f>
        <v>Ordentliche Abschreibungen</v>
      </c>
      <c r="C78" s="100" t="s">
        <v>24</v>
      </c>
      <c r="D78" s="198"/>
      <c r="E78" s="370"/>
      <c r="F78" s="370"/>
      <c r="G78" s="370"/>
      <c r="H78" s="198"/>
      <c r="I78" s="198"/>
      <c r="J78" s="198"/>
      <c r="K78" s="198"/>
      <c r="L78" s="704"/>
      <c r="M78" s="705"/>
      <c r="N78" s="705"/>
      <c r="O78" s="705"/>
      <c r="P78" s="706"/>
      <c r="Q78" s="812"/>
      <c r="R78" s="812"/>
      <c r="S78" s="812"/>
      <c r="T78" s="812"/>
      <c r="U78" s="812"/>
      <c r="V78" s="541"/>
      <c r="W78" s="297"/>
      <c r="X78" s="541" t="s">
        <v>185</v>
      </c>
      <c r="Y78" s="162"/>
      <c r="AA78" s="466">
        <f>AA77+1</f>
        <v>56</v>
      </c>
    </row>
    <row r="79" spans="1:27" ht="22.5" customHeight="1" x14ac:dyDescent="0.25">
      <c r="A79" s="139" t="str">
        <f t="shared" ca="1" si="10"/>
        <v>KW17 / 57</v>
      </c>
      <c r="B79" s="136" t="str">
        <f ca="1">OFFSET(Sprachen!A431,0,'Allg. Informationen'!$B$4-1,1,1)</f>
        <v>Ausserordentliche Abschreibungen</v>
      </c>
      <c r="C79" s="100" t="s">
        <v>24</v>
      </c>
      <c r="D79" s="196"/>
      <c r="E79" s="364"/>
      <c r="F79" s="364"/>
      <c r="G79" s="364"/>
      <c r="H79" s="199"/>
      <c r="I79" s="199"/>
      <c r="J79" s="199"/>
      <c r="K79" s="199"/>
      <c r="L79" s="704"/>
      <c r="M79" s="705"/>
      <c r="N79" s="705"/>
      <c r="O79" s="705"/>
      <c r="P79" s="706"/>
      <c r="Q79" s="812"/>
      <c r="R79" s="812"/>
      <c r="S79" s="812"/>
      <c r="T79" s="812"/>
      <c r="U79" s="812"/>
      <c r="V79" s="541"/>
      <c r="W79" s="297"/>
      <c r="X79" s="541" t="s">
        <v>185</v>
      </c>
      <c r="Y79" s="162"/>
      <c r="AA79" s="466">
        <f t="shared" ref="AA79:AA87" si="11">AA78+1</f>
        <v>57</v>
      </c>
    </row>
    <row r="80" spans="1:27" ht="26.4" x14ac:dyDescent="0.25">
      <c r="A80" s="139" t="str">
        <f t="shared" ca="1" si="10"/>
        <v>KW17 / 58</v>
      </c>
      <c r="B80" s="136" t="str">
        <f ca="1">OFFSET(Sprachen!A432,0,'Allg. Informationen'!$B$4-1,1,1)</f>
        <v>Anlagenrestwert per 30.09.2023 oder 31.12.2023</v>
      </c>
      <c r="C80" s="100" t="s">
        <v>24</v>
      </c>
      <c r="D80" s="196"/>
      <c r="E80" s="370"/>
      <c r="F80" s="370"/>
      <c r="G80" s="370"/>
      <c r="H80" s="166"/>
      <c r="I80" s="167"/>
      <c r="J80" s="571"/>
      <c r="K80" s="572"/>
      <c r="L80" s="853" t="s">
        <v>613</v>
      </c>
      <c r="M80" s="853"/>
      <c r="N80" s="853"/>
      <c r="O80" s="853"/>
      <c r="P80" s="854"/>
      <c r="Q80" s="812"/>
      <c r="R80" s="812"/>
      <c r="S80" s="812"/>
      <c r="T80" s="812"/>
      <c r="U80" s="812"/>
      <c r="V80" s="541"/>
      <c r="W80" s="297"/>
      <c r="X80" s="541" t="s">
        <v>185</v>
      </c>
      <c r="Y80" s="162"/>
      <c r="AA80" s="466">
        <f t="shared" si="11"/>
        <v>58</v>
      </c>
    </row>
    <row r="81" spans="1:27" ht="31.5" customHeight="1" x14ac:dyDescent="0.25">
      <c r="A81" s="139" t="str">
        <f t="shared" ca="1" si="10"/>
        <v>KW17 / 59</v>
      </c>
      <c r="B81" s="136" t="str">
        <f ca="1">OFFSET(Sprachen!A433,0,'Allg. Informationen'!$B$4-1,1,1)</f>
        <v>Restwert anrechenbare immaterielle Anlagen per 30.09.2023 oder 31.12.2023</v>
      </c>
      <c r="C81" s="100" t="s">
        <v>24</v>
      </c>
      <c r="D81" s="196"/>
      <c r="E81" s="370"/>
      <c r="F81" s="370"/>
      <c r="G81" s="370"/>
      <c r="H81" s="168"/>
      <c r="I81" s="169"/>
      <c r="J81" s="573"/>
      <c r="K81" s="574"/>
      <c r="L81" s="884" t="str">
        <f ca="1">OFFSET(Sprachen!A498,0,'Allg. Informationen'!$B$4-1,1,1)</f>
        <v>Restwert von Konzessionen dürfen berücksichtigt werden.</v>
      </c>
      <c r="M81" s="885"/>
      <c r="N81" s="885"/>
      <c r="O81" s="885"/>
      <c r="P81" s="885"/>
      <c r="Q81" s="812"/>
      <c r="R81" s="812"/>
      <c r="S81" s="812"/>
      <c r="T81" s="812"/>
      <c r="U81" s="812"/>
      <c r="V81" s="541"/>
      <c r="W81" s="297"/>
      <c r="X81" s="541" t="s">
        <v>185</v>
      </c>
      <c r="Y81" s="162"/>
      <c r="AA81" s="466">
        <f t="shared" si="11"/>
        <v>59</v>
      </c>
    </row>
    <row r="82" spans="1:27" ht="26.4" x14ac:dyDescent="0.25">
      <c r="A82" s="139" t="str">
        <f t="shared" ca="1" si="10"/>
        <v>KW17 / 60</v>
      </c>
      <c r="B82" s="136" t="str">
        <f ca="1">OFFSET(Sprachen!A434,0,'Allg. Informationen'!$B$4-1,1,1)</f>
        <v>Umlaufvermögen Kraftwerk</v>
      </c>
      <c r="C82" s="100" t="s">
        <v>24</v>
      </c>
      <c r="D82" s="196"/>
      <c r="E82" s="370"/>
      <c r="F82" s="370"/>
      <c r="G82" s="370"/>
      <c r="H82" s="170"/>
      <c r="I82" s="171"/>
      <c r="J82" s="575"/>
      <c r="K82" s="576"/>
      <c r="L82" s="855"/>
      <c r="M82" s="855"/>
      <c r="N82" s="855"/>
      <c r="O82" s="855"/>
      <c r="P82" s="856"/>
      <c r="Q82" s="812"/>
      <c r="R82" s="812"/>
      <c r="S82" s="812"/>
      <c r="T82" s="812"/>
      <c r="U82" s="812"/>
      <c r="V82" s="541"/>
      <c r="W82" s="297"/>
      <c r="X82" s="541" t="s">
        <v>185</v>
      </c>
      <c r="Y82" s="162"/>
      <c r="AA82" s="466">
        <f t="shared" si="11"/>
        <v>60</v>
      </c>
    </row>
    <row r="83" spans="1:27" ht="33" customHeight="1" x14ac:dyDescent="0.25">
      <c r="A83" s="139" t="str">
        <f t="shared" ca="1" si="10"/>
        <v>KW17 / 61</v>
      </c>
      <c r="B83" s="136" t="str">
        <f ca="1">OFFSET(Sprachen!A435,0,'Allg. Informationen'!$B$4-1,1,1)</f>
        <v>Kurzfristige Verbindlichkeiten Kraftwerk</v>
      </c>
      <c r="C83" s="100" t="s">
        <v>24</v>
      </c>
      <c r="D83" s="196"/>
      <c r="E83" s="370"/>
      <c r="F83" s="370"/>
      <c r="G83" s="370"/>
      <c r="H83" s="707" t="str">
        <f ca="1">OFFSET(Sprachen!A499,0,'Allg. Informationen'!$B$4-1,1,1)</f>
        <v>Anzugeben sind kurzfristige, nicht verzinsliche Darlehen. Kurzfristige verzinsliche Kapitalien (darunter auch langfrisitge Darlehen mit Fälligkeit unter 1 Jahr) müssen nicht angegeben werden. Siehe Richtlinie Punkt 3.2.2.</v>
      </c>
      <c r="I83" s="708"/>
      <c r="J83" s="708"/>
      <c r="K83" s="708"/>
      <c r="L83" s="708"/>
      <c r="M83" s="708"/>
      <c r="N83" s="708"/>
      <c r="O83" s="708"/>
      <c r="P83" s="709"/>
      <c r="Q83" s="812"/>
      <c r="R83" s="812"/>
      <c r="S83" s="812"/>
      <c r="T83" s="812"/>
      <c r="U83" s="812"/>
      <c r="V83" s="541"/>
      <c r="W83" s="297"/>
      <c r="X83" s="541" t="s">
        <v>185</v>
      </c>
      <c r="Y83" s="162"/>
      <c r="AA83" s="466">
        <f t="shared" si="11"/>
        <v>61</v>
      </c>
    </row>
    <row r="84" spans="1:27" ht="32.25" customHeight="1" x14ac:dyDescent="0.25">
      <c r="A84" s="139" t="str">
        <f t="shared" ca="1" si="10"/>
        <v>KW17 / 62</v>
      </c>
      <c r="B84" s="136" t="str">
        <f ca="1">OFFSET(Sprachen!A436,0,'Allg. Informationen'!$B$4-1,1,1)</f>
        <v>Nettoumlaufvermögen Kraftwerk</v>
      </c>
      <c r="C84" s="100" t="s">
        <v>24</v>
      </c>
      <c r="D84" s="642">
        <f>D82-D83</f>
        <v>0</v>
      </c>
      <c r="E84" s="360"/>
      <c r="F84" s="360"/>
      <c r="G84" s="360"/>
      <c r="H84" s="857" t="str">
        <f ca="1">OFFSET(Sprachen!A500,0,'Allg. Informationen'!$B$4-1,1,1)</f>
        <v>Gemäss der Richtlinie Punkt 3.2.2. ist das Nettoumlaufvermögen (Umlaufvermögen minus kurzfristiges, nicht verzinsliches Fremdkapital) für den Betrieb notwendig und kann im Gesuch berücksichtigt werden.</v>
      </c>
      <c r="I84" s="857"/>
      <c r="J84" s="857"/>
      <c r="K84" s="857"/>
      <c r="L84" s="857"/>
      <c r="M84" s="857"/>
      <c r="N84" s="857"/>
      <c r="O84" s="857"/>
      <c r="P84" s="857"/>
      <c r="Q84" s="812"/>
      <c r="R84" s="812"/>
      <c r="S84" s="812"/>
      <c r="T84" s="812"/>
      <c r="U84" s="812"/>
      <c r="V84" s="548"/>
      <c r="W84" s="300"/>
      <c r="X84" s="548"/>
      <c r="Y84" s="400"/>
      <c r="AA84" s="466">
        <f t="shared" si="11"/>
        <v>62</v>
      </c>
    </row>
    <row r="85" spans="1:27" x14ac:dyDescent="0.25">
      <c r="A85" s="139" t="str">
        <f t="shared" ca="1" si="10"/>
        <v>KW17 / 63</v>
      </c>
      <c r="B85" s="136" t="str">
        <f ca="1">OFFSET(Sprachen!A437,0,'Allg. Informationen'!$B$4-1,1,1)</f>
        <v>WACC</v>
      </c>
      <c r="C85" s="100" t="s">
        <v>4</v>
      </c>
      <c r="D85" s="172">
        <v>5.11E-2</v>
      </c>
      <c r="E85" s="371"/>
      <c r="F85" s="371"/>
      <c r="G85" s="371"/>
      <c r="H85" s="813"/>
      <c r="I85" s="878"/>
      <c r="J85" s="878"/>
      <c r="K85" s="878"/>
      <c r="L85" s="878"/>
      <c r="M85" s="878"/>
      <c r="N85" s="878"/>
      <c r="O85" s="878"/>
      <c r="P85" s="814"/>
      <c r="Q85" s="812"/>
      <c r="R85" s="812"/>
      <c r="S85" s="812"/>
      <c r="T85" s="812"/>
      <c r="U85" s="812"/>
      <c r="V85" s="548"/>
      <c r="W85" s="300"/>
      <c r="X85" s="548"/>
      <c r="Y85" s="400"/>
      <c r="AA85" s="466">
        <f t="shared" si="11"/>
        <v>63</v>
      </c>
    </row>
    <row r="86" spans="1:27" x14ac:dyDescent="0.25">
      <c r="A86" s="139" t="str">
        <f t="shared" ca="1" si="10"/>
        <v>KW17 / 64</v>
      </c>
      <c r="B86" s="136" t="str">
        <f ca="1">OFFSET(Sprachen!A438,0,'Allg. Informationen'!$B$4-1,1,1)</f>
        <v>Kalkulatorische Kapitalkosten</v>
      </c>
      <c r="C86" s="100" t="s">
        <v>24</v>
      </c>
      <c r="D86" s="642">
        <f>(D80+D81+D84)*D85</f>
        <v>0</v>
      </c>
      <c r="E86" s="360"/>
      <c r="F86" s="360"/>
      <c r="G86" s="360"/>
      <c r="H86" s="813"/>
      <c r="I86" s="878"/>
      <c r="J86" s="878"/>
      <c r="K86" s="878"/>
      <c r="L86" s="878"/>
      <c r="M86" s="878"/>
      <c r="N86" s="878"/>
      <c r="O86" s="878"/>
      <c r="P86" s="814"/>
      <c r="Q86" s="812"/>
      <c r="R86" s="812"/>
      <c r="S86" s="812"/>
      <c r="T86" s="812"/>
      <c r="U86" s="812"/>
      <c r="V86" s="548"/>
      <c r="W86" s="300"/>
      <c r="X86" s="548"/>
      <c r="Y86" s="400"/>
      <c r="AA86" s="466">
        <f t="shared" si="11"/>
        <v>64</v>
      </c>
    </row>
    <row r="87" spans="1:27" x14ac:dyDescent="0.25">
      <c r="A87" s="139" t="str">
        <f t="shared" ca="1" si="10"/>
        <v>KW17 / 65</v>
      </c>
      <c r="B87" s="136" t="str">
        <f ca="1">OFFSET(Sprachen!A439,0,'Allg. Informationen'!$B$4-1,1,1)</f>
        <v>Anrechenbare Kapitalkosten total</v>
      </c>
      <c r="C87" s="100" t="s">
        <v>24</v>
      </c>
      <c r="D87" s="642">
        <f>D86+D78</f>
        <v>0</v>
      </c>
      <c r="E87" s="360"/>
      <c r="F87" s="360"/>
      <c r="G87" s="360"/>
      <c r="H87" s="813"/>
      <c r="I87" s="878"/>
      <c r="J87" s="878"/>
      <c r="K87" s="878"/>
      <c r="L87" s="878"/>
      <c r="M87" s="878"/>
      <c r="N87" s="878"/>
      <c r="O87" s="878"/>
      <c r="P87" s="814"/>
      <c r="Q87" s="812"/>
      <c r="R87" s="812"/>
      <c r="S87" s="812"/>
      <c r="T87" s="812"/>
      <c r="U87" s="812"/>
      <c r="V87" s="541"/>
      <c r="W87" s="297"/>
      <c r="X87" s="541" t="s">
        <v>185</v>
      </c>
      <c r="Y87" s="551" t="s">
        <v>442</v>
      </c>
      <c r="AA87" s="466">
        <f t="shared" si="11"/>
        <v>65</v>
      </c>
    </row>
    <row r="88" spans="1:27" ht="15.6" x14ac:dyDescent="0.3">
      <c r="A88" s="146"/>
      <c r="B88" s="147"/>
      <c r="C88" s="147"/>
      <c r="D88" s="147"/>
      <c r="E88" s="147"/>
      <c r="F88" s="147"/>
      <c r="G88" s="147"/>
      <c r="H88" s="147"/>
      <c r="I88" s="147"/>
      <c r="J88" s="147"/>
      <c r="K88" s="147"/>
      <c r="L88" s="147"/>
      <c r="M88" s="147"/>
      <c r="N88" s="147"/>
      <c r="O88" s="147"/>
      <c r="P88" s="147"/>
      <c r="Q88" s="147"/>
      <c r="R88" s="147"/>
      <c r="S88" s="147"/>
      <c r="T88" s="147"/>
      <c r="U88" s="147"/>
      <c r="V88" s="147"/>
      <c r="W88" s="561"/>
      <c r="X88" s="147"/>
      <c r="Y88" s="147"/>
    </row>
    <row r="89" spans="1:27" ht="26.4" x14ac:dyDescent="0.25">
      <c r="A89" s="139"/>
      <c r="B89" s="148" t="str">
        <f ca="1">OFFSET(Sprachen!A440,0,'Allg. Informationen'!$B$4-1,1,1)</f>
        <v>B3. Abgaben und Steuern</v>
      </c>
      <c r="C89" s="100"/>
      <c r="D89" s="577"/>
      <c r="E89" s="372"/>
      <c r="F89" s="372"/>
      <c r="G89" s="372"/>
      <c r="H89" s="836" t="str">
        <f ca="1">L76</f>
        <v>Anmerkungen BFE</v>
      </c>
      <c r="I89" s="836"/>
      <c r="J89" s="836"/>
      <c r="K89" s="836"/>
      <c r="L89" s="836"/>
      <c r="M89" s="870" t="str">
        <f ca="1">Q76</f>
        <v>Bemerkungen Gesuchsteller</v>
      </c>
      <c r="N89" s="870"/>
      <c r="O89" s="870"/>
      <c r="P89" s="870"/>
      <c r="Q89" s="870"/>
      <c r="R89" s="870"/>
      <c r="S89" s="870"/>
      <c r="T89" s="870"/>
      <c r="U89" s="870"/>
      <c r="V89" s="450" t="str">
        <f ca="1">V76</f>
        <v>Prüfung auf Plausibilität</v>
      </c>
      <c r="W89" s="450" t="str">
        <f t="shared" ref="W89:Y89" ca="1" si="12">W76</f>
        <v>Bemerkungen Plausibilität</v>
      </c>
      <c r="X89" s="450" t="str">
        <f t="shared" ca="1" si="12"/>
        <v>Materielle Prüfung</v>
      </c>
      <c r="Y89" s="450" t="str">
        <f t="shared" ca="1" si="12"/>
        <v>Bemerkungen Materielle Prüfung</v>
      </c>
    </row>
    <row r="90" spans="1:27" ht="26.4" x14ac:dyDescent="0.25">
      <c r="A90" s="139" t="str">
        <f t="shared" ref="A90:A102" ca="1" si="13">CONCATENATE($A$2," / ",AA90)</f>
        <v>KW17 / 66</v>
      </c>
      <c r="B90" s="136" t="str">
        <f ca="1">OFFSET(Sprachen!A441,0,'Allg. Informationen'!$B$4-1,1,1)</f>
        <v>Entgangener Erlös für Gratis- und Vorzugsenergie</v>
      </c>
      <c r="C90" s="100" t="s">
        <v>24</v>
      </c>
      <c r="D90" s="196"/>
      <c r="E90" s="578"/>
      <c r="F90" s="578"/>
      <c r="G90" s="578"/>
      <c r="H90" s="869"/>
      <c r="I90" s="869"/>
      <c r="J90" s="869"/>
      <c r="K90" s="869"/>
      <c r="L90" s="869"/>
      <c r="M90" s="730"/>
      <c r="N90" s="730"/>
      <c r="O90" s="730"/>
      <c r="P90" s="730"/>
      <c r="Q90" s="730"/>
      <c r="R90" s="730"/>
      <c r="S90" s="730"/>
      <c r="T90" s="730"/>
      <c r="U90" s="730"/>
      <c r="V90" s="541"/>
      <c r="W90" s="297"/>
      <c r="X90" s="541" t="s">
        <v>185</v>
      </c>
      <c r="Y90" s="152"/>
      <c r="AA90" s="466">
        <f>AA87+1</f>
        <v>66</v>
      </c>
    </row>
    <row r="91" spans="1:27" ht="26.4" x14ac:dyDescent="0.25">
      <c r="A91" s="139" t="str">
        <f t="shared" ca="1" si="13"/>
        <v>KW17 / 67</v>
      </c>
      <c r="B91" s="136" t="str">
        <f ca="1">OFFSET(Sprachen!A442,0,'Allg. Informationen'!$B$4-1,1,1)</f>
        <v>Aufwand für Konzessionsleistungen</v>
      </c>
      <c r="C91" s="100" t="s">
        <v>24</v>
      </c>
      <c r="D91" s="196"/>
      <c r="E91" s="578"/>
      <c r="F91" s="578"/>
      <c r="G91" s="578"/>
      <c r="H91" s="869" t="str">
        <f ca="1">OFFSET(Sprachen!A501,0,'Allg. Informationen'!$B$4-1,1,1)</f>
        <v>Wird angerechnet.</v>
      </c>
      <c r="I91" s="869"/>
      <c r="J91" s="869"/>
      <c r="K91" s="869"/>
      <c r="L91" s="869"/>
      <c r="M91" s="730"/>
      <c r="N91" s="730"/>
      <c r="O91" s="730"/>
      <c r="P91" s="730"/>
      <c r="Q91" s="730"/>
      <c r="R91" s="730"/>
      <c r="S91" s="730"/>
      <c r="T91" s="730"/>
      <c r="U91" s="730"/>
      <c r="V91" s="541"/>
      <c r="W91" s="297"/>
      <c r="X91" s="541" t="s">
        <v>185</v>
      </c>
      <c r="Y91" s="152"/>
      <c r="AA91" s="466">
        <f t="shared" ref="AA91:AA99" si="14">AA90+1</f>
        <v>67</v>
      </c>
    </row>
    <row r="92" spans="1:27" ht="26.4" x14ac:dyDescent="0.25">
      <c r="A92" s="139" t="str">
        <f t="shared" ca="1" si="13"/>
        <v>KW17 / 68</v>
      </c>
      <c r="B92" s="136" t="str">
        <f ca="1">OFFSET(Sprachen!A443,0,'Allg. Informationen'!$B$4-1,1,1)</f>
        <v>Gewinnsteuer auf Stufe Partnerwerk</v>
      </c>
      <c r="C92" s="100" t="s">
        <v>24</v>
      </c>
      <c r="D92" s="196"/>
      <c r="E92" s="370"/>
      <c r="F92" s="370"/>
      <c r="G92" s="370"/>
      <c r="H92" s="869" t="str">
        <f ca="1">OFFSET(Sprachen!A502,0,'Allg. Informationen'!$B$4-1,1,1)</f>
        <v>Wird nicht angerechnet. Der Vollständigkeit halber aufgeführt.</v>
      </c>
      <c r="I92" s="869"/>
      <c r="J92" s="869"/>
      <c r="K92" s="869"/>
      <c r="L92" s="869"/>
      <c r="M92" s="730"/>
      <c r="N92" s="730"/>
      <c r="O92" s="730"/>
      <c r="P92" s="730"/>
      <c r="Q92" s="730"/>
      <c r="R92" s="730"/>
      <c r="S92" s="730"/>
      <c r="T92" s="730"/>
      <c r="U92" s="730"/>
      <c r="V92" s="541"/>
      <c r="W92" s="297"/>
      <c r="X92" s="541" t="s">
        <v>185</v>
      </c>
      <c r="Y92" s="152"/>
      <c r="AA92" s="466">
        <f t="shared" si="14"/>
        <v>68</v>
      </c>
    </row>
    <row r="93" spans="1:27" ht="49.5" customHeight="1" x14ac:dyDescent="0.25">
      <c r="A93" s="139" t="str">
        <f t="shared" ca="1" si="13"/>
        <v>KW17 / 69</v>
      </c>
      <c r="B93" s="136" t="str">
        <f ca="1">OFFSET(Sprachen!A444,0,'Allg. Informationen'!$B$4-1,1,1)</f>
        <v>anrechenbare Gewinnsteuer gemäss Art. 90 EnFV</v>
      </c>
      <c r="C93" s="100" t="s">
        <v>24</v>
      </c>
      <c r="D93" s="196"/>
      <c r="E93" s="578"/>
      <c r="F93" s="578"/>
      <c r="G93" s="578"/>
      <c r="H93" s="857" t="str">
        <f ca="1">OFFSET(Sprachen!A503,0,'Allg. Informationen'!$B$4-1,1,1)</f>
        <v>Falls Gewinnsteuer angerechnet werden soll, Begründung in Anhang darlegen, wieso trotz Differenz von Gestehungskosten und Marktpreisen ein effektiver Gewinn vorliegt.</v>
      </c>
      <c r="I93" s="857"/>
      <c r="J93" s="857"/>
      <c r="K93" s="857"/>
      <c r="L93" s="857"/>
      <c r="M93" s="730"/>
      <c r="N93" s="730"/>
      <c r="O93" s="730"/>
      <c r="P93" s="730"/>
      <c r="Q93" s="730"/>
      <c r="R93" s="730"/>
      <c r="S93" s="730"/>
      <c r="T93" s="730"/>
      <c r="U93" s="730"/>
      <c r="V93" s="541"/>
      <c r="W93" s="297"/>
      <c r="X93" s="541" t="s">
        <v>185</v>
      </c>
      <c r="Y93" s="152"/>
      <c r="AA93" s="466">
        <f t="shared" si="14"/>
        <v>69</v>
      </c>
    </row>
    <row r="94" spans="1:27" x14ac:dyDescent="0.25">
      <c r="A94" s="139" t="str">
        <f t="shared" ca="1" si="13"/>
        <v>KW17 / 70</v>
      </c>
      <c r="B94" s="136" t="str">
        <f ca="1">OFFSET(Sprachen!A445,0,'Allg. Informationen'!$B$4-1,1,1)</f>
        <v>Kapitalsteuern</v>
      </c>
      <c r="C94" s="100" t="s">
        <v>24</v>
      </c>
      <c r="D94" s="198"/>
      <c r="E94" s="370"/>
      <c r="F94" s="370"/>
      <c r="G94" s="370"/>
      <c r="H94" s="869"/>
      <c r="I94" s="869"/>
      <c r="J94" s="869"/>
      <c r="K94" s="869"/>
      <c r="L94" s="869"/>
      <c r="M94" s="730"/>
      <c r="N94" s="730"/>
      <c r="O94" s="730"/>
      <c r="P94" s="730"/>
      <c r="Q94" s="730"/>
      <c r="R94" s="730"/>
      <c r="S94" s="730"/>
      <c r="T94" s="730"/>
      <c r="U94" s="730"/>
      <c r="V94" s="541"/>
      <c r="W94" s="297"/>
      <c r="X94" s="541" t="s">
        <v>185</v>
      </c>
      <c r="Y94" s="152"/>
      <c r="AA94" s="466">
        <f t="shared" si="14"/>
        <v>70</v>
      </c>
    </row>
    <row r="95" spans="1:27" x14ac:dyDescent="0.25">
      <c r="A95" s="139" t="str">
        <f t="shared" ca="1" si="13"/>
        <v>KW17 / 71</v>
      </c>
      <c r="B95" s="136" t="str">
        <f ca="1">OFFSET(Sprachen!A446,0,'Allg. Informationen'!$B$4-1,1,1)</f>
        <v>weitere anrechenbare Steuern</v>
      </c>
      <c r="C95" s="100" t="s">
        <v>24</v>
      </c>
      <c r="D95" s="196"/>
      <c r="E95" s="578"/>
      <c r="F95" s="578"/>
      <c r="G95" s="578"/>
      <c r="H95" s="874" t="str">
        <f ca="1">OFFSET(Sprachen!A504,0,'Allg. Informationen'!$B$4-1,1,1)</f>
        <v>Liegenschaftssteuer. Sonstige Steuern.</v>
      </c>
      <c r="I95" s="874"/>
      <c r="J95" s="874"/>
      <c r="K95" s="874"/>
      <c r="L95" s="874"/>
      <c r="M95" s="730"/>
      <c r="N95" s="730"/>
      <c r="O95" s="730"/>
      <c r="P95" s="730"/>
      <c r="Q95" s="730"/>
      <c r="R95" s="730"/>
      <c r="S95" s="730"/>
      <c r="T95" s="730"/>
      <c r="U95" s="730"/>
      <c r="V95" s="541"/>
      <c r="W95" s="297"/>
      <c r="X95" s="541" t="s">
        <v>185</v>
      </c>
      <c r="Y95" s="152"/>
      <c r="AA95" s="466">
        <f t="shared" si="14"/>
        <v>71</v>
      </c>
    </row>
    <row r="96" spans="1:27" ht="26.4" x14ac:dyDescent="0.25">
      <c r="A96" s="139" t="str">
        <f t="shared" ca="1" si="13"/>
        <v>KW17 / 72</v>
      </c>
      <c r="B96" s="136" t="str">
        <f ca="1">OFFSET(Sprachen!A447,0,'Allg. Informationen'!$B$4-1,1,1)</f>
        <v>Wasserzinsen (inkl. Wasserwerksteuern und andere äquivalente Abgaben)</v>
      </c>
      <c r="C96" s="100" t="s">
        <v>24</v>
      </c>
      <c r="D96" s="196"/>
      <c r="E96" s="370"/>
      <c r="F96" s="370"/>
      <c r="G96" s="370"/>
      <c r="H96" s="869"/>
      <c r="I96" s="869"/>
      <c r="J96" s="869"/>
      <c r="K96" s="869"/>
      <c r="L96" s="869"/>
      <c r="M96" s="730"/>
      <c r="N96" s="730"/>
      <c r="O96" s="730"/>
      <c r="P96" s="730"/>
      <c r="Q96" s="730"/>
      <c r="R96" s="730"/>
      <c r="S96" s="730"/>
      <c r="T96" s="730"/>
      <c r="U96" s="730"/>
      <c r="V96" s="541"/>
      <c r="W96" s="297"/>
      <c r="X96" s="541" t="s">
        <v>185</v>
      </c>
      <c r="Y96" s="152"/>
      <c r="AA96" s="466">
        <f t="shared" si="14"/>
        <v>72</v>
      </c>
    </row>
    <row r="97" spans="1:27" x14ac:dyDescent="0.25">
      <c r="A97" s="139" t="str">
        <f t="shared" ca="1" si="13"/>
        <v>KW17 / 73</v>
      </c>
      <c r="B97" s="136" t="str">
        <f ca="1">OFFSET(Sprachen!A448,0,'Allg. Informationen'!$B$4-1,1,1)</f>
        <v>Abgaben und Steuern Total</v>
      </c>
      <c r="C97" s="100" t="s">
        <v>24</v>
      </c>
      <c r="D97" s="641">
        <f>D90+D91+D93+D94+D95+D96</f>
        <v>0</v>
      </c>
      <c r="E97" s="373"/>
      <c r="F97" s="373"/>
      <c r="G97" s="373"/>
      <c r="H97" s="906"/>
      <c r="I97" s="906"/>
      <c r="J97" s="906"/>
      <c r="K97" s="906"/>
      <c r="L97" s="906"/>
      <c r="M97" s="730"/>
      <c r="N97" s="730"/>
      <c r="O97" s="730"/>
      <c r="P97" s="730"/>
      <c r="Q97" s="730"/>
      <c r="R97" s="730"/>
      <c r="S97" s="730"/>
      <c r="T97" s="730"/>
      <c r="U97" s="730"/>
      <c r="V97" s="579"/>
      <c r="W97" s="580"/>
      <c r="X97" s="579"/>
      <c r="Y97" s="579"/>
      <c r="AA97" s="466">
        <f t="shared" si="14"/>
        <v>73</v>
      </c>
    </row>
    <row r="98" spans="1:27" x14ac:dyDescent="0.25">
      <c r="A98" s="139" t="str">
        <f t="shared" ca="1" si="13"/>
        <v>KW17 / 74</v>
      </c>
      <c r="B98" s="136" t="str">
        <f ca="1">OFFSET(Sprachen!A449,0,'Allg. Informationen'!$B$4-1,1,1)</f>
        <v>Jahresgewinn</v>
      </c>
      <c r="C98" s="100" t="s">
        <v>24</v>
      </c>
      <c r="D98" s="196"/>
      <c r="E98" s="581"/>
      <c r="F98" s="581"/>
      <c r="G98" s="581"/>
      <c r="H98" s="874" t="str">
        <f ca="1">OFFSET(Sprachen!A505,0,'Allg. Informationen'!$B$4-1,1,1)</f>
        <v>Wird nicht angerechnet. Der Vollständigkeit halber aufgeführt.</v>
      </c>
      <c r="I98" s="874"/>
      <c r="J98" s="874"/>
      <c r="K98" s="874"/>
      <c r="L98" s="874"/>
      <c r="M98" s="730"/>
      <c r="N98" s="730"/>
      <c r="O98" s="730"/>
      <c r="P98" s="730"/>
      <c r="Q98" s="730"/>
      <c r="R98" s="730"/>
      <c r="S98" s="730"/>
      <c r="T98" s="730"/>
      <c r="U98" s="730"/>
      <c r="V98" s="541"/>
      <c r="W98" s="297"/>
      <c r="X98" s="541" t="s">
        <v>185</v>
      </c>
      <c r="Y98" s="152"/>
      <c r="AA98" s="466">
        <f t="shared" si="14"/>
        <v>74</v>
      </c>
    </row>
    <row r="99" spans="1:27" x14ac:dyDescent="0.25">
      <c r="A99" s="139" t="str">
        <f t="shared" ca="1" si="13"/>
        <v>KW17 / 75</v>
      </c>
      <c r="B99" s="136" t="str">
        <f ca="1">OFFSET(Sprachen!A450,0,'Allg. Informationen'!$B$4-1,1,1)</f>
        <v>Anrechenbare Gestehungskosten total</v>
      </c>
      <c r="C99" s="100" t="s">
        <v>24</v>
      </c>
      <c r="D99" s="639">
        <f ca="1">D74+D87+D97</f>
        <v>0</v>
      </c>
      <c r="E99" s="374"/>
      <c r="F99" s="374"/>
      <c r="G99" s="374"/>
      <c r="H99" s="869"/>
      <c r="I99" s="869"/>
      <c r="J99" s="869"/>
      <c r="K99" s="869"/>
      <c r="L99" s="869"/>
      <c r="M99" s="730"/>
      <c r="N99" s="730"/>
      <c r="O99" s="730"/>
      <c r="P99" s="730"/>
      <c r="Q99" s="730"/>
      <c r="R99" s="730"/>
      <c r="S99" s="730"/>
      <c r="T99" s="730"/>
      <c r="U99" s="730"/>
      <c r="V99" s="579"/>
      <c r="W99" s="580"/>
      <c r="X99" s="579"/>
      <c r="Y99" s="579"/>
      <c r="AA99" s="466">
        <f t="shared" si="14"/>
        <v>75</v>
      </c>
    </row>
    <row r="100" spans="1:27" x14ac:dyDescent="0.25">
      <c r="A100" s="139" t="str">
        <f t="shared" ca="1" si="13"/>
        <v>KW17 / 76</v>
      </c>
      <c r="B100" s="136" t="str">
        <f ca="1">OFFSET(Sprachen!A451,0,'Allg. Informationen'!$B$4-1,1,1)</f>
        <v>Spezifische Gestehungskosten total</v>
      </c>
      <c r="C100" s="156" t="s">
        <v>39</v>
      </c>
      <c r="D100" s="640">
        <f ca="1">IFERROR(D99*100/(D36*1000000),0)</f>
        <v>0</v>
      </c>
      <c r="E100" s="375"/>
      <c r="F100" s="375"/>
      <c r="G100" s="375"/>
      <c r="H100" s="869"/>
      <c r="I100" s="869"/>
      <c r="J100" s="869"/>
      <c r="K100" s="869"/>
      <c r="L100" s="869"/>
      <c r="M100" s="730"/>
      <c r="N100" s="730"/>
      <c r="O100" s="730"/>
      <c r="P100" s="730"/>
      <c r="Q100" s="730"/>
      <c r="R100" s="730"/>
      <c r="S100" s="730"/>
      <c r="T100" s="730"/>
      <c r="U100" s="730"/>
      <c r="V100" s="541"/>
      <c r="W100" s="297"/>
      <c r="X100" s="541" t="s">
        <v>185</v>
      </c>
      <c r="Y100" s="551" t="s">
        <v>442</v>
      </c>
      <c r="AA100" s="466">
        <f>AA99+1</f>
        <v>76</v>
      </c>
    </row>
    <row r="101" spans="1:27" ht="15.75" hidden="1" customHeight="1" x14ac:dyDescent="0.25">
      <c r="A101" s="139" t="str">
        <f t="shared" ca="1" si="13"/>
        <v>KW17 / 76-G</v>
      </c>
      <c r="B101" s="136" t="str">
        <f ca="1">OFFSET(Sprachen!A452,0,'Allg. Informationen'!$B$4-1,1,1)</f>
        <v>Spezifische Gestehungskosten total</v>
      </c>
      <c r="C101" s="156" t="s">
        <v>39</v>
      </c>
      <c r="D101" s="435"/>
      <c r="E101" s="434"/>
      <c r="F101" s="434"/>
      <c r="G101" s="434"/>
      <c r="H101" s="869"/>
      <c r="I101" s="869"/>
      <c r="J101" s="869"/>
      <c r="K101" s="869"/>
      <c r="L101" s="869"/>
      <c r="M101" s="730"/>
      <c r="N101" s="730"/>
      <c r="O101" s="730"/>
      <c r="P101" s="730"/>
      <c r="Q101" s="730"/>
      <c r="R101" s="730"/>
      <c r="S101" s="730"/>
      <c r="T101" s="730"/>
      <c r="U101" s="730"/>
      <c r="V101" s="541"/>
      <c r="W101" s="582"/>
      <c r="X101" s="541"/>
      <c r="Y101" s="551"/>
      <c r="AA101" s="424" t="s">
        <v>545</v>
      </c>
    </row>
    <row r="102" spans="1:27" x14ac:dyDescent="0.25">
      <c r="A102" s="139" t="str">
        <f t="shared" ca="1" si="13"/>
        <v>KW17 / 77</v>
      </c>
      <c r="B102" s="136" t="str">
        <f ca="1">OFFSET(Sprachen!A453,0,'Allg. Informationen'!$B$4-1,1,1)</f>
        <v>Gestehungskosten Anteil Gesuchsteller</v>
      </c>
      <c r="C102" s="156" t="s">
        <v>24</v>
      </c>
      <c r="D102" s="174">
        <f ca="1">D99*D40</f>
        <v>0</v>
      </c>
      <c r="E102" s="376"/>
      <c r="F102" s="376"/>
      <c r="G102" s="376"/>
      <c r="H102" s="869"/>
      <c r="I102" s="869"/>
      <c r="J102" s="869"/>
      <c r="K102" s="869"/>
      <c r="L102" s="869"/>
      <c r="M102" s="730"/>
      <c r="N102" s="730"/>
      <c r="O102" s="730"/>
      <c r="P102" s="730"/>
      <c r="Q102" s="730"/>
      <c r="R102" s="730"/>
      <c r="S102" s="730"/>
      <c r="T102" s="730"/>
      <c r="U102" s="730"/>
      <c r="V102" s="548"/>
      <c r="W102" s="300"/>
      <c r="X102" s="548"/>
      <c r="Y102" s="548"/>
      <c r="AA102" s="466">
        <f>AA100+1</f>
        <v>77</v>
      </c>
    </row>
    <row r="103" spans="1:27" x14ac:dyDescent="0.25">
      <c r="A103" s="679"/>
      <c r="B103" s="583"/>
      <c r="C103" s="433"/>
      <c r="D103" s="466"/>
      <c r="E103" s="466"/>
      <c r="F103" s="466"/>
      <c r="G103" s="466"/>
      <c r="H103" s="466"/>
      <c r="I103" s="466"/>
    </row>
    <row r="104" spans="1:27" ht="15.6" x14ac:dyDescent="0.3">
      <c r="A104" s="181"/>
      <c r="B104" s="182"/>
      <c r="C104" s="182"/>
      <c r="D104" s="183"/>
      <c r="E104" s="175"/>
      <c r="F104" s="175"/>
      <c r="G104" s="175"/>
      <c r="H104" s="584"/>
      <c r="I104" s="584"/>
      <c r="J104" s="584"/>
      <c r="K104" s="584"/>
      <c r="L104" s="584"/>
      <c r="M104" s="584"/>
      <c r="N104" s="584"/>
      <c r="O104" s="584"/>
      <c r="P104" s="584"/>
      <c r="Q104" s="584"/>
      <c r="R104" s="584"/>
    </row>
    <row r="105" spans="1:27" ht="17.399999999999999" x14ac:dyDescent="0.25">
      <c r="A105" s="176" t="str">
        <f ca="1">OFFSET(Sprachen!A454,0,'Allg. Informationen'!$B$4-1,1,1)</f>
        <v>C. Angaben zu Erlösen</v>
      </c>
      <c r="B105" s="176"/>
      <c r="C105" s="100"/>
      <c r="D105" s="100"/>
      <c r="E105" s="356"/>
      <c r="F105" s="356"/>
      <c r="G105" s="356"/>
      <c r="H105" s="177"/>
      <c r="I105" s="177"/>
      <c r="J105" s="585"/>
      <c r="K105" s="584"/>
      <c r="L105" s="584"/>
      <c r="M105" s="586"/>
      <c r="N105" s="584"/>
      <c r="O105" s="584"/>
      <c r="P105" s="584"/>
      <c r="Q105" s="584"/>
      <c r="R105" s="584"/>
    </row>
    <row r="106" spans="1:27" x14ac:dyDescent="0.25">
      <c r="A106" s="139" t="str">
        <f ca="1">CONCATENATE($A$2," / ",AA106)</f>
        <v>KW17 / 78</v>
      </c>
      <c r="B106" s="100" t="str">
        <f ca="1">OFFSET(Sprachen!A467,0,'Allg. Informationen'!$B$4-1,1,1)</f>
        <v>Referenzmarkterlös  [CHF]</v>
      </c>
      <c r="C106" s="100" t="s">
        <v>24</v>
      </c>
      <c r="D106" s="389">
        <f ca="1">D124</f>
        <v>0</v>
      </c>
      <c r="E106" s="381"/>
      <c r="F106" s="381"/>
      <c r="G106" s="381"/>
      <c r="H106" s="13"/>
      <c r="M106" s="587"/>
      <c r="AA106" s="466">
        <f>AA102+1</f>
        <v>78</v>
      </c>
    </row>
    <row r="107" spans="1:27" x14ac:dyDescent="0.25">
      <c r="A107" s="139" t="str">
        <f ca="1">CONCATENATE($A$2," / ",AA107)</f>
        <v>KW17 / 79</v>
      </c>
      <c r="B107" s="100" t="str">
        <f ca="1">OFFSET(Sprachen!A456,0,'Allg. Informationen'!$B$4-1,1,1)</f>
        <v>Spezifischer Referenzmarkterlös</v>
      </c>
      <c r="C107" s="100" t="s">
        <v>39</v>
      </c>
      <c r="D107" s="390">
        <f ca="1">IFERROR(D124*100/(D36*10^6),0)</f>
        <v>0</v>
      </c>
      <c r="E107" s="382"/>
      <c r="F107" s="382"/>
      <c r="G107" s="382"/>
      <c r="AA107" s="466">
        <f>AA106+1</f>
        <v>79</v>
      </c>
    </row>
    <row r="108" spans="1:27" hidden="1" x14ac:dyDescent="0.25">
      <c r="A108" s="139" t="str">
        <f ca="1">CONCATENATE($A$2," / ",AA108)</f>
        <v>KW17 / 79-G</v>
      </c>
      <c r="B108" s="100" t="str">
        <f ca="1">OFFSET(Sprachen!A457,0,'Allg. Informationen'!$B$4-1,1,1)</f>
        <v>Spezifischer Referenzmarkterlös</v>
      </c>
      <c r="C108" s="100" t="s">
        <v>39</v>
      </c>
      <c r="D108" s="425"/>
      <c r="E108" s="382"/>
      <c r="F108" s="382"/>
      <c r="G108" s="382"/>
      <c r="AA108" s="424" t="s">
        <v>539</v>
      </c>
    </row>
    <row r="109" spans="1:27" x14ac:dyDescent="0.25">
      <c r="A109" s="139" t="str">
        <f ca="1">CONCATENATE($A$2," / ",AA109)</f>
        <v>KW17 / 80</v>
      </c>
      <c r="B109" s="100" t="str">
        <f ca="1">OFFSET(Sprachen!A458,0,'Allg. Informationen'!$B$4-1,1,1)</f>
        <v>Erlös Anteil Gesuchsteller</v>
      </c>
      <c r="C109" s="156" t="s">
        <v>24</v>
      </c>
      <c r="D109" s="389">
        <f ca="1">D106*D40</f>
        <v>0</v>
      </c>
      <c r="E109" s="382"/>
      <c r="F109" s="382"/>
      <c r="G109" s="382"/>
      <c r="AA109" s="466">
        <v>80</v>
      </c>
    </row>
    <row r="110" spans="1:27" ht="15.6" x14ac:dyDescent="0.3">
      <c r="A110" s="181"/>
      <c r="B110" s="182"/>
      <c r="C110" s="182"/>
      <c r="D110" s="183"/>
      <c r="E110" s="178"/>
      <c r="F110" s="178"/>
      <c r="G110" s="178"/>
      <c r="H110" s="179"/>
      <c r="I110" s="131"/>
      <c r="J110" s="131"/>
      <c r="K110" s="131"/>
      <c r="L110" s="131"/>
      <c r="M110" s="131"/>
      <c r="N110" s="131"/>
      <c r="O110" s="131"/>
      <c r="P110" s="131"/>
      <c r="Q110" s="131"/>
    </row>
    <row r="111" spans="1:27" ht="17.399999999999999" x14ac:dyDescent="0.25">
      <c r="A111" s="665" t="str">
        <f ca="1">OFFSET(Sprachen!A459,0,'Allg. Informationen'!$B$4-1,1,1)</f>
        <v>D. Angaben zu den ungedeckten Gestehungskosten</v>
      </c>
      <c r="C111" s="159"/>
      <c r="D111" s="666"/>
      <c r="E111" s="356"/>
      <c r="F111" s="356"/>
      <c r="G111" s="356"/>
    </row>
    <row r="112" spans="1:27" x14ac:dyDescent="0.25">
      <c r="A112" s="139" t="str">
        <f ca="1">CONCATENATE($A$2," / ",AA112)</f>
        <v>KW17 / 81</v>
      </c>
      <c r="B112" s="100" t="str">
        <f ca="1">OFFSET(Sprachen!A460,0,'Allg. Informationen'!$B$4-1,1,1)</f>
        <v>ungedeckte Gestehungskosten</v>
      </c>
      <c r="C112" s="100" t="s">
        <v>24</v>
      </c>
      <c r="D112" s="174">
        <f ca="1">D99-D106</f>
        <v>0</v>
      </c>
      <c r="E112" s="383"/>
      <c r="F112" s="383"/>
      <c r="G112" s="383"/>
      <c r="AA112" s="466">
        <f>AA109+1</f>
        <v>81</v>
      </c>
    </row>
    <row r="113" spans="1:27" x14ac:dyDescent="0.25">
      <c r="A113" s="139" t="str">
        <f ca="1">CONCATENATE($A$2," / ",AA113)</f>
        <v>KW17 / 82</v>
      </c>
      <c r="B113" s="100" t="str">
        <f ca="1">OFFSET(Sprachen!A461,0,'Allg. Informationen'!$B$4-1,1,1)</f>
        <v>Spezifische ungedeckte Gestehungskosten</v>
      </c>
      <c r="C113" s="100" t="s">
        <v>39</v>
      </c>
      <c r="D113" s="390">
        <f ca="1">D100-D107</f>
        <v>0</v>
      </c>
      <c r="E113" s="375"/>
      <c r="F113" s="375"/>
      <c r="G113" s="375"/>
      <c r="I113" s="180"/>
      <c r="AA113" s="466">
        <f>AA112+1</f>
        <v>82</v>
      </c>
    </row>
    <row r="114" spans="1:27" x14ac:dyDescent="0.25">
      <c r="A114" s="139" t="str">
        <f ca="1">CONCATENATE($A$2," / ",AA114)</f>
        <v>KW17 / 83</v>
      </c>
      <c r="B114" s="100" t="str">
        <f ca="1">OFFSET(Sprachen!A462,0,'Allg. Informationen'!$B$4-1,1,1)</f>
        <v>Spez. ungedeckte Gestehungskosten gekürzt</v>
      </c>
      <c r="C114" s="100" t="s">
        <v>39</v>
      </c>
      <c r="D114" s="390">
        <f ca="1">MIN(1,D113)</f>
        <v>0</v>
      </c>
      <c r="E114" s="375"/>
      <c r="F114" s="375"/>
      <c r="G114" s="375"/>
      <c r="I114" s="180"/>
      <c r="Q114" s="584"/>
      <c r="AA114" s="466">
        <f>AA113+1</f>
        <v>83</v>
      </c>
    </row>
    <row r="115" spans="1:27" ht="28.5" customHeight="1" x14ac:dyDescent="0.3">
      <c r="A115" s="139" t="str">
        <f ca="1">CONCATENATE($A$2," / ",AA115)</f>
        <v>KW17 / 84</v>
      </c>
      <c r="B115" s="136" t="str">
        <f ca="1">OFFSET(Sprachen!A463,0,'Allg. Informationen'!$B$4-1,1,1)</f>
        <v>ungedeckte Gestehungskosten Anteil Gesuchsteller</v>
      </c>
      <c r="C115" s="100" t="s">
        <v>24</v>
      </c>
      <c r="D115" s="173">
        <f ca="1">D102-D109</f>
        <v>0</v>
      </c>
      <c r="E115" s="374"/>
      <c r="F115" s="374"/>
      <c r="G115" s="374"/>
      <c r="H115" s="131"/>
      <c r="I115" s="131"/>
      <c r="J115" s="131"/>
      <c r="K115" s="131"/>
      <c r="L115" s="131"/>
      <c r="M115" s="131"/>
      <c r="N115" s="131"/>
      <c r="O115" s="131"/>
      <c r="P115" s="131"/>
      <c r="Q115" s="588"/>
      <c r="R115" s="131"/>
      <c r="S115" s="131"/>
      <c r="AA115" s="466">
        <f>AA114+1</f>
        <v>84</v>
      </c>
    </row>
    <row r="116" spans="1:27" ht="15.6" x14ac:dyDescent="0.3">
      <c r="A116" s="181"/>
      <c r="B116" s="182"/>
      <c r="C116" s="182"/>
      <c r="D116" s="182"/>
      <c r="E116" s="178"/>
      <c r="F116" s="178"/>
      <c r="G116" s="178"/>
      <c r="H116" s="182"/>
      <c r="I116" s="182"/>
      <c r="J116" s="182"/>
      <c r="K116" s="182"/>
      <c r="L116" s="182"/>
      <c r="M116" s="182"/>
      <c r="N116" s="182"/>
      <c r="O116" s="182"/>
      <c r="P116" s="182"/>
      <c r="Q116" s="183"/>
      <c r="R116" s="131"/>
      <c r="S116" s="131"/>
    </row>
    <row r="117" spans="1:27" ht="17.399999999999999" x14ac:dyDescent="0.3">
      <c r="A117" s="184" t="str">
        <f ca="1">OFFSET(Sprachen!A464,0,'Allg. Informationen'!$B$4-1,1,1)</f>
        <v>E. Referenzmarkterlös</v>
      </c>
      <c r="C117" s="589"/>
      <c r="D117" s="589"/>
      <c r="E117" s="590"/>
      <c r="F117" s="590"/>
      <c r="G117" s="590"/>
      <c r="H117" s="907" t="str">
        <f ca="1">H89</f>
        <v>Anmerkungen BFE</v>
      </c>
      <c r="I117" s="879"/>
      <c r="J117" s="879"/>
      <c r="K117" s="879"/>
      <c r="L117" s="879"/>
      <c r="M117" s="879" t="str">
        <f ca="1">M89</f>
        <v>Bemerkungen Gesuchsteller</v>
      </c>
      <c r="N117" s="879"/>
      <c r="O117" s="879"/>
      <c r="P117" s="879"/>
      <c r="Q117" s="879"/>
      <c r="R117" s="131"/>
      <c r="S117" s="163"/>
    </row>
    <row r="118" spans="1:27" ht="15.6" x14ac:dyDescent="0.3">
      <c r="A118" s="139" t="str">
        <f t="shared" ref="A118:A124" ca="1" si="15">CONCATENATE($A$2," / ",AA118)</f>
        <v>KW17 / 85</v>
      </c>
      <c r="B118" s="591" t="str">
        <f ca="1">OFFSET(Sprachen!A465,0,'Allg. Informationen'!$B$4-1,1,1)</f>
        <v xml:space="preserve">Strompreise bei EEX herungergeladen am: </v>
      </c>
      <c r="C118" s="185">
        <v>44615</v>
      </c>
      <c r="D118" s="378">
        <v>0.45833333333333331</v>
      </c>
      <c r="E118" s="384"/>
      <c r="F118" s="384"/>
      <c r="G118" s="384"/>
      <c r="H118" s="856"/>
      <c r="I118" s="869"/>
      <c r="J118" s="869"/>
      <c r="K118" s="869"/>
      <c r="L118" s="869"/>
      <c r="M118" s="871"/>
      <c r="N118" s="872"/>
      <c r="O118" s="872"/>
      <c r="P118" s="872"/>
      <c r="Q118" s="873"/>
      <c r="R118" s="131"/>
      <c r="S118" s="131"/>
      <c r="AA118" s="466">
        <f>AA115+1</f>
        <v>85</v>
      </c>
    </row>
    <row r="119" spans="1:27" ht="15.6" x14ac:dyDescent="0.3">
      <c r="A119" s="139" t="str">
        <f t="shared" ca="1" si="15"/>
        <v>KW17 / 86</v>
      </c>
      <c r="B119" s="186" t="str">
        <f ca="1">OFFSET(Sprachen!A466,0,'Allg. Informationen'!$B$4-1,1,1)</f>
        <v>Jahr</v>
      </c>
      <c r="C119" s="904">
        <f ca="1">IFERROR(IF($D$5="Nein/Non/No","-",INDIRECT(CONCATENATE(E_prod_Eingabe!A2,"!")&amp;CONCATENATE(MID("CDEFGHIJKLMNOPQRSTUVWXYZ",HLOOKUP($A$2,E_prod_Eingabe!$C$5:$AS$6,2,FALSE),1),"8"))),"")</f>
        <v>0</v>
      </c>
      <c r="D119" s="905"/>
      <c r="E119" s="385"/>
      <c r="F119" s="385"/>
      <c r="G119" s="385"/>
      <c r="H119" s="856"/>
      <c r="I119" s="869"/>
      <c r="J119" s="869"/>
      <c r="K119" s="869"/>
      <c r="L119" s="869"/>
      <c r="M119" s="871"/>
      <c r="N119" s="872"/>
      <c r="O119" s="872"/>
      <c r="P119" s="872"/>
      <c r="Q119" s="873"/>
      <c r="R119" s="131"/>
      <c r="S119" s="131"/>
      <c r="AA119" s="466">
        <f t="shared" ref="AA119:AA124" si="16">AA118+1</f>
        <v>86</v>
      </c>
    </row>
    <row r="120" spans="1:27" ht="15.6" x14ac:dyDescent="0.3">
      <c r="A120" s="139" t="str">
        <f t="shared" ca="1" si="15"/>
        <v>KW17 / 87</v>
      </c>
      <c r="B120" s="187" t="str">
        <f ca="1">OFFSET(Sprachen!A467,0,'Allg. Informationen'!$B$4-1,1,1)</f>
        <v>Referenzmarkterlös  [CHF]</v>
      </c>
      <c r="C120" s="638" t="s">
        <v>24</v>
      </c>
      <c r="D120" s="379" t="s">
        <v>82</v>
      </c>
      <c r="E120" s="377"/>
      <c r="F120" s="377"/>
      <c r="G120" s="377"/>
      <c r="H120" s="380" t="str">
        <f ca="1">OFFSET(Sprachen!A336,0,'Allg. Informationen'!$B$4-1,1,1)</f>
        <v>Zentrale 1</v>
      </c>
      <c r="I120" s="186" t="str">
        <f ca="1">OFFSET(Sprachen!A337,0,'Allg. Informationen'!$B$4-1,1,1)</f>
        <v>Zentrale 2</v>
      </c>
      <c r="J120" s="592" t="str">
        <f ca="1">OFFSET(Sprachen!A338,0,'Allg. Informationen'!$B$4-1,1,1)</f>
        <v>Zentrale 3</v>
      </c>
      <c r="K120" s="592" t="str">
        <f ca="1">OFFSET(Sprachen!A339,0,'Allg. Informationen'!$B$4-1,1,1)</f>
        <v>Zentrale 4</v>
      </c>
      <c r="L120" s="592" t="str">
        <f ca="1">OFFSET(Sprachen!A340,0,'Allg. Informationen'!$B$4-1,1,1)</f>
        <v>Zentrale 5</v>
      </c>
      <c r="M120" s="592" t="str">
        <f ca="1">OFFSET(Sprachen!A341,0,'Allg. Informationen'!$B$4-1,1,1)</f>
        <v>Zentrale 6</v>
      </c>
      <c r="N120" s="592" t="str">
        <f ca="1">OFFSET(Sprachen!A342,0,'Allg. Informationen'!$B$4-1,1,1)</f>
        <v>Zentrale 7</v>
      </c>
      <c r="O120" s="592" t="str">
        <f ca="1">OFFSET(Sprachen!A343,0,'Allg. Informationen'!$B$4-1,1,1)</f>
        <v>Zentrale 8</v>
      </c>
      <c r="P120" s="592" t="str">
        <f ca="1">OFFSET(Sprachen!A344,0,'Allg. Informationen'!$B$4-1,1,1)</f>
        <v>Zentrale 9</v>
      </c>
      <c r="Q120" s="592" t="str">
        <f ca="1">OFFSET(Sprachen!A345,0,'Allg. Informationen'!$B$4-1,1,1)</f>
        <v>Zentrale 10</v>
      </c>
      <c r="R120" s="131"/>
      <c r="S120" s="131"/>
      <c r="AA120" s="466">
        <f t="shared" si="16"/>
        <v>87</v>
      </c>
    </row>
    <row r="121" spans="1:27" ht="15.6" x14ac:dyDescent="0.3">
      <c r="A121" s="139" t="str">
        <f t="shared" ca="1" si="15"/>
        <v>KW17 / 88</v>
      </c>
      <c r="B121" s="188" t="str">
        <f ca="1">OFFSET(Sprachen!A468,0,'Allg. Informationen'!$B$4-1,1,1)</f>
        <v>alle Zentralen</v>
      </c>
      <c r="C121" s="189"/>
      <c r="D121" s="593">
        <f ca="1">+SUM(H121:Q121)</f>
        <v>0</v>
      </c>
      <c r="E121" s="594"/>
      <c r="F121" s="594"/>
      <c r="G121" s="594"/>
      <c r="H121" s="595">
        <f ca="1">IFERROR(IF($D$5="Nein/Non/No","-",VLOOKUP(H$120,E_prod_Eingabe!$A$33:$AA$42,HLOOKUP($A$2,E_prod_Eingabe!$C$5:$AS$6,2,FALSE)+2,FALSE)),"")</f>
        <v>0</v>
      </c>
      <c r="I121" s="595">
        <f ca="1">IFERROR(IF($D$5="Nein/Non/No","-",VLOOKUP(I$120,E_prod_Eingabe!$A$33:$AA$42,HLOOKUP($A$2,E_prod_Eingabe!$C$5:$AS$6,2,FALSE)+2,FALSE)),"")</f>
        <v>0</v>
      </c>
      <c r="J121" s="595">
        <f ca="1">IFERROR(IF($D$5="Nein/Non/No","-",VLOOKUP(J$120,E_prod_Eingabe!$A$33:$AA$42,HLOOKUP($A$2,E_prod_Eingabe!$C$5:$AS$6,2,FALSE)+2,FALSE)),"")</f>
        <v>0</v>
      </c>
      <c r="K121" s="595">
        <f ca="1">IFERROR(IF($D$5="Nein/Non/No","-",VLOOKUP(K$120,E_prod_Eingabe!$A$33:$AA$42,HLOOKUP($A$2,E_prod_Eingabe!$C$5:$AS$6,2,FALSE)+2,FALSE)),"")</f>
        <v>0</v>
      </c>
      <c r="L121" s="595">
        <f ca="1">IFERROR(IF($D$5="Nein/Non/No","-",VLOOKUP(L$120,E_prod_Eingabe!$A$33:$AA$42,HLOOKUP($A$2,E_prod_Eingabe!$C$5:$AS$6,2,FALSE)+2,FALSE)),"")</f>
        <v>0</v>
      </c>
      <c r="M121" s="595">
        <f ca="1">IFERROR(IF($D$5="Nein/Non/No","-",VLOOKUP(M$120,E_prod_Eingabe!$A$33:$AA$42,HLOOKUP($A$2,E_prod_Eingabe!$C$5:$AS$6,2,FALSE)+2,FALSE)),"")</f>
        <v>0</v>
      </c>
      <c r="N121" s="595">
        <f ca="1">IFERROR(IF($D$5="Nein/Non/No","-",VLOOKUP(N$120,E_prod_Eingabe!$A$33:$AA$42,HLOOKUP($A$2,E_prod_Eingabe!$C$5:$AS$6,2,FALSE)+2,FALSE)),"")</f>
        <v>0</v>
      </c>
      <c r="O121" s="595">
        <f ca="1">IFERROR(IF($D$5="Nein/Non/No","-",VLOOKUP(O$120,E_prod_Eingabe!$A$33:$AA$42,HLOOKUP($A$2,E_prod_Eingabe!$C$5:$AS$6,2,FALSE)+2,FALSE)),"")</f>
        <v>0</v>
      </c>
      <c r="P121" s="595">
        <f ca="1">IFERROR(IF($D$5="Nein/Non/No","-",VLOOKUP(P$120,E_prod_Eingabe!$A$33:$AA$42,HLOOKUP($A$2,E_prod_Eingabe!$C$5:$AS$6,2,FALSE)+2,FALSE)),"")</f>
        <v>0</v>
      </c>
      <c r="Q121" s="595">
        <f ca="1">IFERROR(IF($D$5="Nein/Non/No","-",VLOOKUP(Q$120,E_prod_Eingabe!$A$33:$AA$42,HLOOKUP($A$2,E_prod_Eingabe!$C$5:$AS$6,2,FALSE)+2,FALSE)),"")</f>
        <v>0</v>
      </c>
      <c r="R121" s="131"/>
      <c r="S121" s="190"/>
      <c r="AA121" s="466">
        <f t="shared" si="16"/>
        <v>88</v>
      </c>
    </row>
    <row r="122" spans="1:27" ht="39.6" x14ac:dyDescent="0.3">
      <c r="A122" s="139" t="str">
        <f t="shared" ca="1" si="15"/>
        <v>KW17 / 89</v>
      </c>
      <c r="B122" s="529" t="str">
        <f ca="1">OFFSET(Sprachen!A469,0,'Allg. Informationen'!$B$4-1,1,1)</f>
        <v>Abzüglich nicht hydraulisch verbundener oder gemeinsam optimierter Anlagen</v>
      </c>
      <c r="C122" s="191"/>
      <c r="D122" s="593">
        <f>+SUM(H122:Q122)</f>
        <v>0</v>
      </c>
      <c r="E122" s="594"/>
      <c r="F122" s="594"/>
      <c r="G122" s="594"/>
      <c r="H122" s="595">
        <f>+IF(OR(H50="Nein",H50="Non",H50="No"),-H121,0)</f>
        <v>0</v>
      </c>
      <c r="I122" s="595">
        <f t="shared" ref="I122:Q122" si="17">+IF(OR(I50="Nein",I50="Non",I50="No"),-I121,0)</f>
        <v>0</v>
      </c>
      <c r="J122" s="595">
        <f t="shared" si="17"/>
        <v>0</v>
      </c>
      <c r="K122" s="595">
        <f t="shared" si="17"/>
        <v>0</v>
      </c>
      <c r="L122" s="595">
        <f t="shared" si="17"/>
        <v>0</v>
      </c>
      <c r="M122" s="595">
        <f t="shared" si="17"/>
        <v>0</v>
      </c>
      <c r="N122" s="595">
        <f t="shared" si="17"/>
        <v>0</v>
      </c>
      <c r="O122" s="595">
        <f t="shared" si="17"/>
        <v>0</v>
      </c>
      <c r="P122" s="595">
        <f t="shared" si="17"/>
        <v>0</v>
      </c>
      <c r="Q122" s="595">
        <f t="shared" si="17"/>
        <v>0</v>
      </c>
      <c r="R122" s="131"/>
      <c r="S122" s="163"/>
      <c r="AA122" s="466">
        <f t="shared" si="16"/>
        <v>89</v>
      </c>
    </row>
    <row r="123" spans="1:27" ht="16.2" thickBot="1" x14ac:dyDescent="0.35">
      <c r="A123" s="139" t="str">
        <f t="shared" ca="1" si="15"/>
        <v>KW17 / 90</v>
      </c>
      <c r="B123" s="188" t="str">
        <f ca="1">OFFSET(Sprachen!A470,0,'Allg. Informationen'!$B$4-1,1,1)</f>
        <v>Abzüglich KEV-Anlagen</v>
      </c>
      <c r="C123" s="192"/>
      <c r="D123" s="596">
        <f>+SUM(H123:Q123)</f>
        <v>0</v>
      </c>
      <c r="E123" s="594"/>
      <c r="F123" s="594"/>
      <c r="G123" s="594"/>
      <c r="H123" s="595">
        <f>+IF(OR(H56="Ja",H56="Oui",H56="Si"),IF(OR(H50="Ja",H50="Oui",H50="Si"),-H121,0),0)</f>
        <v>0</v>
      </c>
      <c r="I123" s="595">
        <f t="shared" ref="I123:Q123" si="18">+IF(OR(I56="Ja",I56="Oui",I56="Si"),IF(OR(I50="Ja",I50="Oui",I50="Si"),-I121,0),0)</f>
        <v>0</v>
      </c>
      <c r="J123" s="595">
        <f t="shared" si="18"/>
        <v>0</v>
      </c>
      <c r="K123" s="595">
        <f t="shared" si="18"/>
        <v>0</v>
      </c>
      <c r="L123" s="595">
        <f t="shared" si="18"/>
        <v>0</v>
      </c>
      <c r="M123" s="595">
        <f t="shared" si="18"/>
        <v>0</v>
      </c>
      <c r="N123" s="595">
        <f t="shared" si="18"/>
        <v>0</v>
      </c>
      <c r="O123" s="595">
        <f t="shared" si="18"/>
        <v>0</v>
      </c>
      <c r="P123" s="595">
        <f t="shared" si="18"/>
        <v>0</v>
      </c>
      <c r="Q123" s="595">
        <f t="shared" si="18"/>
        <v>0</v>
      </c>
      <c r="R123" s="131"/>
      <c r="S123" s="163"/>
      <c r="AA123" s="466">
        <f t="shared" si="16"/>
        <v>90</v>
      </c>
    </row>
    <row r="124" spans="1:27" ht="26.25" customHeight="1" thickBot="1" x14ac:dyDescent="0.35">
      <c r="A124" s="139" t="str">
        <f t="shared" ca="1" si="15"/>
        <v>KW17 / 91</v>
      </c>
      <c r="B124" s="891" t="str">
        <f ca="1">+CONCATENATE(OFFSET(Sprachen!A471,0,'Allg. Informationen'!$B$4-1,1,1)," ",IF(D13=0,"",D13))</f>
        <v>gültig für KW Bitte auswählen, Prière de sélectionner, Prego selezionare</v>
      </c>
      <c r="C124" s="892"/>
      <c r="D124" s="597">
        <f ca="1">IFERROR(+MAX(SUM(D121:D123),0),"")</f>
        <v>0</v>
      </c>
      <c r="E124" s="598"/>
      <c r="F124" s="598"/>
      <c r="G124" s="599"/>
      <c r="H124" s="595">
        <f ca="1">+IF(H121&lt;0,H121,MAX(SUM(H121:H123),0))</f>
        <v>0</v>
      </c>
      <c r="I124" s="595">
        <f t="shared" ref="I124:Q124" ca="1" si="19">+IF(I121&lt;0,I121,MAX(SUM(I121:I123),0))</f>
        <v>0</v>
      </c>
      <c r="J124" s="595">
        <f t="shared" ca="1" si="19"/>
        <v>0</v>
      </c>
      <c r="K124" s="595">
        <f t="shared" ca="1" si="19"/>
        <v>0</v>
      </c>
      <c r="L124" s="595">
        <f t="shared" ca="1" si="19"/>
        <v>0</v>
      </c>
      <c r="M124" s="595">
        <f t="shared" ca="1" si="19"/>
        <v>0</v>
      </c>
      <c r="N124" s="595">
        <f t="shared" ca="1" si="19"/>
        <v>0</v>
      </c>
      <c r="O124" s="595">
        <f t="shared" ca="1" si="19"/>
        <v>0</v>
      </c>
      <c r="P124" s="595">
        <f t="shared" ca="1" si="19"/>
        <v>0</v>
      </c>
      <c r="Q124" s="595">
        <f t="shared" ca="1" si="19"/>
        <v>0</v>
      </c>
      <c r="R124" s="131"/>
      <c r="S124" s="131"/>
      <c r="AA124" s="466">
        <f t="shared" si="16"/>
        <v>91</v>
      </c>
    </row>
    <row r="125" spans="1:27" ht="15.6" x14ac:dyDescent="0.3">
      <c r="D125" s="600"/>
      <c r="E125" s="600"/>
      <c r="F125" s="600"/>
      <c r="G125" s="600"/>
      <c r="R125" s="131"/>
      <c r="S125" s="131"/>
    </row>
    <row r="126" spans="1:27" ht="15.6" x14ac:dyDescent="0.3">
      <c r="R126" s="131"/>
      <c r="S126" s="131"/>
    </row>
    <row r="127" spans="1:27" ht="15.6" x14ac:dyDescent="0.3">
      <c r="R127" s="131"/>
      <c r="S127" s="131"/>
    </row>
    <row r="128" spans="1:27" ht="15.6" x14ac:dyDescent="0.3">
      <c r="D128" s="652"/>
      <c r="R128" s="131"/>
      <c r="S128" s="131"/>
    </row>
    <row r="129" spans="18:19" ht="15.6" x14ac:dyDescent="0.3">
      <c r="R129" s="131"/>
      <c r="S129" s="131"/>
    </row>
    <row r="130" spans="18:19" ht="15.6" x14ac:dyDescent="0.3">
      <c r="R130" s="131"/>
      <c r="S130" s="131"/>
    </row>
    <row r="131" spans="18:19" ht="15.6" x14ac:dyDescent="0.3">
      <c r="R131" s="131"/>
      <c r="S131" s="131"/>
    </row>
  </sheetData>
  <sheetProtection algorithmName="SHA-512" hashValue="ktH364OJPnHEJwe19b3ISKSRwvVxszqnCXVkXasD/oweXtpqJ6YrV2aN3jk29DVRge88uT2ag+dj2IIxKoGJaA==" saltValue="bkitxu28EzBD/D8mhZGbfA==" spinCount="100000" sheet="1" objects="1" scenarios="1"/>
  <protectedRanges>
    <protectedRange sqref="C5 L15 B14:B15 D16:D24 D26 D31:D32 D34:D35 D38:D40 D42 D44:D45 H49:Q53 H56:Q59 D64:D65 D69:D73 D77:K79 D80:D83 D90:D96 D98" name="Bereichzahlenfelder"/>
    <protectedRange sqref="C5 H6:J7 L6:N7 P6:R7 T6:U7 M13:U45 T48:U59 M62:U73 M74 Q77:U87 M90:U102 M118:Q119" name="Bereichvoll_kommentarfelder"/>
    <protectedRange sqref="C5 H8 L8 B14:B15 D16:D17 D29 D37 D40 D42 D101 D108 L15 M13 M16:M17 M29 M37 M40:M42 M101" name="bereichleer"/>
  </protectedRanges>
  <mergeCells count="192">
    <mergeCell ref="C119:D119"/>
    <mergeCell ref="H119:L119"/>
    <mergeCell ref="M119:Q119"/>
    <mergeCell ref="B124:C124"/>
    <mergeCell ref="H102:L102"/>
    <mergeCell ref="M102:U102"/>
    <mergeCell ref="H117:L117"/>
    <mergeCell ref="M117:Q117"/>
    <mergeCell ref="H118:L118"/>
    <mergeCell ref="M118:Q118"/>
    <mergeCell ref="H99:L99"/>
    <mergeCell ref="M99:U99"/>
    <mergeCell ref="H100:L100"/>
    <mergeCell ref="M100:U100"/>
    <mergeCell ref="H101:L101"/>
    <mergeCell ref="M101:U101"/>
    <mergeCell ref="H96:L96"/>
    <mergeCell ref="M96:U96"/>
    <mergeCell ref="H97:L97"/>
    <mergeCell ref="M97:U97"/>
    <mergeCell ref="H98:L98"/>
    <mergeCell ref="M98:U98"/>
    <mergeCell ref="H93:L93"/>
    <mergeCell ref="M93:U93"/>
    <mergeCell ref="H94:L94"/>
    <mergeCell ref="M94:U94"/>
    <mergeCell ref="H95:L95"/>
    <mergeCell ref="M95:U95"/>
    <mergeCell ref="H90:L90"/>
    <mergeCell ref="M90:U90"/>
    <mergeCell ref="H91:L91"/>
    <mergeCell ref="M91:U91"/>
    <mergeCell ref="H92:L92"/>
    <mergeCell ref="M92:U92"/>
    <mergeCell ref="H86:P86"/>
    <mergeCell ref="Q86:U86"/>
    <mergeCell ref="H87:P87"/>
    <mergeCell ref="Q87:U87"/>
    <mergeCell ref="H89:L89"/>
    <mergeCell ref="M89:U89"/>
    <mergeCell ref="H83:P83"/>
    <mergeCell ref="Q83:U83"/>
    <mergeCell ref="H84:P84"/>
    <mergeCell ref="Q84:U84"/>
    <mergeCell ref="H85:P85"/>
    <mergeCell ref="Q85:U85"/>
    <mergeCell ref="L80:P80"/>
    <mergeCell ref="Q80:U80"/>
    <mergeCell ref="L81:P81"/>
    <mergeCell ref="Q81:U81"/>
    <mergeCell ref="L82:P82"/>
    <mergeCell ref="Q82:U82"/>
    <mergeCell ref="M73:U73"/>
    <mergeCell ref="H74:L74"/>
    <mergeCell ref="M74:U74"/>
    <mergeCell ref="L76:P76"/>
    <mergeCell ref="Q76:U76"/>
    <mergeCell ref="L77:P79"/>
    <mergeCell ref="Q77:U79"/>
    <mergeCell ref="H64:L73"/>
    <mergeCell ref="M64:U64"/>
    <mergeCell ref="M65:U65"/>
    <mergeCell ref="M66:U66"/>
    <mergeCell ref="M67:U67"/>
    <mergeCell ref="M68:U68"/>
    <mergeCell ref="M69:U69"/>
    <mergeCell ref="M70:U70"/>
    <mergeCell ref="M71:U71"/>
    <mergeCell ref="M72:U72"/>
    <mergeCell ref="H61:L61"/>
    <mergeCell ref="M61:U61"/>
    <mergeCell ref="H62:L62"/>
    <mergeCell ref="M62:U62"/>
    <mergeCell ref="H63:L63"/>
    <mergeCell ref="M63:U63"/>
    <mergeCell ref="R57:S57"/>
    <mergeCell ref="T57:U57"/>
    <mergeCell ref="R58:S58"/>
    <mergeCell ref="T58:U58"/>
    <mergeCell ref="R59:S59"/>
    <mergeCell ref="T59:U59"/>
    <mergeCell ref="R53:S53"/>
    <mergeCell ref="T53:U53"/>
    <mergeCell ref="R54:S55"/>
    <mergeCell ref="T54:U54"/>
    <mergeCell ref="T55:U55"/>
    <mergeCell ref="R56:S56"/>
    <mergeCell ref="T56:U56"/>
    <mergeCell ref="R50:S50"/>
    <mergeCell ref="T50:U50"/>
    <mergeCell ref="R51:S51"/>
    <mergeCell ref="T51:U51"/>
    <mergeCell ref="R52:S52"/>
    <mergeCell ref="T52:U52"/>
    <mergeCell ref="H45:L45"/>
    <mergeCell ref="M45:U45"/>
    <mergeCell ref="R47:S47"/>
    <mergeCell ref="R48:S48"/>
    <mergeCell ref="T48:U48"/>
    <mergeCell ref="R49:S49"/>
    <mergeCell ref="T49:U49"/>
    <mergeCell ref="H42:L42"/>
    <mergeCell ref="M42:U42"/>
    <mergeCell ref="H43:L43"/>
    <mergeCell ref="M43:U43"/>
    <mergeCell ref="H44:L44"/>
    <mergeCell ref="M44:U44"/>
    <mergeCell ref="H39:L39"/>
    <mergeCell ref="M39:U39"/>
    <mergeCell ref="H40:L40"/>
    <mergeCell ref="M40:U40"/>
    <mergeCell ref="H41:L41"/>
    <mergeCell ref="M41:U41"/>
    <mergeCell ref="H36:L36"/>
    <mergeCell ref="M36:U36"/>
    <mergeCell ref="H37:L37"/>
    <mergeCell ref="M37:U37"/>
    <mergeCell ref="H38:L38"/>
    <mergeCell ref="M38:U38"/>
    <mergeCell ref="H33:L33"/>
    <mergeCell ref="M33:U33"/>
    <mergeCell ref="H34:L34"/>
    <mergeCell ref="M34:U34"/>
    <mergeCell ref="H35:L35"/>
    <mergeCell ref="M35:U35"/>
    <mergeCell ref="H30:L30"/>
    <mergeCell ref="M30:U30"/>
    <mergeCell ref="H31:L31"/>
    <mergeCell ref="M31:U31"/>
    <mergeCell ref="H32:L32"/>
    <mergeCell ref="M32:U32"/>
    <mergeCell ref="H27:L27"/>
    <mergeCell ref="M27:U27"/>
    <mergeCell ref="H28:L28"/>
    <mergeCell ref="M28:U28"/>
    <mergeCell ref="H29:L29"/>
    <mergeCell ref="M29:U29"/>
    <mergeCell ref="H24:L24"/>
    <mergeCell ref="M24:U24"/>
    <mergeCell ref="H25:L25"/>
    <mergeCell ref="M25:U25"/>
    <mergeCell ref="H26:L26"/>
    <mergeCell ref="M26:U26"/>
    <mergeCell ref="H20:L20"/>
    <mergeCell ref="M20:U20"/>
    <mergeCell ref="H21:L22"/>
    <mergeCell ref="M21:U21"/>
    <mergeCell ref="M22:U22"/>
    <mergeCell ref="H23:L23"/>
    <mergeCell ref="M23:U23"/>
    <mergeCell ref="B17:C17"/>
    <mergeCell ref="H17:L17"/>
    <mergeCell ref="M17:U17"/>
    <mergeCell ref="H18:L18"/>
    <mergeCell ref="M18:U18"/>
    <mergeCell ref="H19:L19"/>
    <mergeCell ref="M19:U19"/>
    <mergeCell ref="V13:V15"/>
    <mergeCell ref="W13:W15"/>
    <mergeCell ref="X13:X15"/>
    <mergeCell ref="Y13:Y15"/>
    <mergeCell ref="H15:K15"/>
    <mergeCell ref="B16:C16"/>
    <mergeCell ref="H16:L16"/>
    <mergeCell ref="M16:U16"/>
    <mergeCell ref="B12:D12"/>
    <mergeCell ref="E12:G12"/>
    <mergeCell ref="H12:L12"/>
    <mergeCell ref="M12:U12"/>
    <mergeCell ref="A13:A15"/>
    <mergeCell ref="C13:C15"/>
    <mergeCell ref="D13:D15"/>
    <mergeCell ref="H13:L14"/>
    <mergeCell ref="M13:U15"/>
    <mergeCell ref="B7:C7"/>
    <mergeCell ref="H7:J7"/>
    <mergeCell ref="L7:N7"/>
    <mergeCell ref="P7:R7"/>
    <mergeCell ref="T7:U7"/>
    <mergeCell ref="B8:C8"/>
    <mergeCell ref="H8:J8"/>
    <mergeCell ref="L8:N8"/>
    <mergeCell ref="H5:U5"/>
    <mergeCell ref="B6:C6"/>
    <mergeCell ref="D6:D7"/>
    <mergeCell ref="H6:J6"/>
    <mergeCell ref="K6:K7"/>
    <mergeCell ref="L6:N6"/>
    <mergeCell ref="O6:O7"/>
    <mergeCell ref="P6:R6"/>
    <mergeCell ref="S6:S7"/>
    <mergeCell ref="T6:U6"/>
  </mergeCells>
  <conditionalFormatting sqref="X13 X16:X25 X27:X30 X33 X36:X37 X46 X54:X55 X60 X75 X84:X86 X88 X97 X99 X101:X102">
    <cfRule type="containsText" dxfId="1295" priority="141" operator="containsText" text="nicht i.O.">
      <formula>NOT(ISERROR(SEARCH("nicht i.O.",X13)))</formula>
    </cfRule>
    <cfRule type="containsText" dxfId="1294" priority="142" operator="containsText" text="in Abklärung">
      <formula>NOT(ISERROR(SEARCH("in Abklärung",X13)))</formula>
    </cfRule>
    <cfRule type="containsText" dxfId="1293" priority="143" operator="containsText" text="i.O.">
      <formula>NOT(ISERROR(SEARCH("i.O.",X13)))</formula>
    </cfRule>
    <cfRule type="containsText" dxfId="1292" priority="144" operator="containsText" text="korrigiert">
      <formula>NOT(ISERROR(SEARCH("korrigiert",X13)))</formula>
    </cfRule>
  </conditionalFormatting>
  <conditionalFormatting sqref="V16:V25 V27:V30 V33 V36:V37 V46 V54:V55 V60 V75 V84:V86 V88 V97 V99 V101:V102">
    <cfRule type="containsText" dxfId="1291" priority="137" operator="containsText" text="nicht i.O.">
      <formula>NOT(ISERROR(SEARCH("nicht i.O.",V16)))</formula>
    </cfRule>
    <cfRule type="containsText" dxfId="1290" priority="138" operator="containsText" text="in Abklärung">
      <formula>NOT(ISERROR(SEARCH("in Abklärung",V16)))</formula>
    </cfRule>
    <cfRule type="containsText" dxfId="1289" priority="139" operator="containsText" text="i.O.">
      <formula>NOT(ISERROR(SEARCH("i.O.",V16)))</formula>
    </cfRule>
    <cfRule type="containsText" dxfId="1288" priority="140" operator="containsText" text="korrigiert">
      <formula>NOT(ISERROR(SEARCH("korrigiert",V16)))</formula>
    </cfRule>
  </conditionalFormatting>
  <conditionalFormatting sqref="X26">
    <cfRule type="containsText" dxfId="1287" priority="133" operator="containsText" text="nicht i.O.">
      <formula>NOT(ISERROR(SEARCH("nicht i.O.",X26)))</formula>
    </cfRule>
    <cfRule type="containsText" dxfId="1286" priority="134" operator="containsText" text="in Abklärung">
      <formula>NOT(ISERROR(SEARCH("in Abklärung",X26)))</formula>
    </cfRule>
    <cfRule type="containsText" dxfId="1285" priority="135" operator="containsText" text="i.O.">
      <formula>NOT(ISERROR(SEARCH("i.O.",X26)))</formula>
    </cfRule>
    <cfRule type="containsText" dxfId="1284" priority="136" operator="containsText" text="korrigiert">
      <formula>NOT(ISERROR(SEARCH("korrigiert",X26)))</formula>
    </cfRule>
  </conditionalFormatting>
  <conditionalFormatting sqref="V26">
    <cfRule type="containsText" dxfId="1283" priority="129" operator="containsText" text="nicht i.O.">
      <formula>NOT(ISERROR(SEARCH("nicht i.O.",V26)))</formula>
    </cfRule>
    <cfRule type="containsText" dxfId="1282" priority="130" operator="containsText" text="in Abklärung">
      <formula>NOT(ISERROR(SEARCH("in Abklärung",V26)))</formula>
    </cfRule>
    <cfRule type="containsText" dxfId="1281" priority="131" operator="containsText" text="i.O.">
      <formula>NOT(ISERROR(SEARCH("i.O.",V26)))</formula>
    </cfRule>
    <cfRule type="containsText" dxfId="1280" priority="132" operator="containsText" text="korrigiert">
      <formula>NOT(ISERROR(SEARCH("korrigiert",V26)))</formula>
    </cfRule>
  </conditionalFormatting>
  <conditionalFormatting sqref="X31">
    <cfRule type="containsText" dxfId="1279" priority="125" operator="containsText" text="nicht i.O.">
      <formula>NOT(ISERROR(SEARCH("nicht i.O.",X31)))</formula>
    </cfRule>
    <cfRule type="containsText" dxfId="1278" priority="126" operator="containsText" text="in Abklärung">
      <formula>NOT(ISERROR(SEARCH("in Abklärung",X31)))</formula>
    </cfRule>
    <cfRule type="containsText" dxfId="1277" priority="127" operator="containsText" text="i.O.">
      <formula>NOT(ISERROR(SEARCH("i.O.",X31)))</formula>
    </cfRule>
    <cfRule type="containsText" dxfId="1276" priority="128" operator="containsText" text="korrigiert">
      <formula>NOT(ISERROR(SEARCH("korrigiert",X31)))</formula>
    </cfRule>
  </conditionalFormatting>
  <conditionalFormatting sqref="V31">
    <cfRule type="containsText" dxfId="1275" priority="121" operator="containsText" text="nicht i.O.">
      <formula>NOT(ISERROR(SEARCH("nicht i.O.",V31)))</formula>
    </cfRule>
    <cfRule type="containsText" dxfId="1274" priority="122" operator="containsText" text="in Abklärung">
      <formula>NOT(ISERROR(SEARCH("in Abklärung",V31)))</formula>
    </cfRule>
    <cfRule type="containsText" dxfId="1273" priority="123" operator="containsText" text="i.O.">
      <formula>NOT(ISERROR(SEARCH("i.O.",V31)))</formula>
    </cfRule>
    <cfRule type="containsText" dxfId="1272" priority="124" operator="containsText" text="korrigiert">
      <formula>NOT(ISERROR(SEARCH("korrigiert",V31)))</formula>
    </cfRule>
  </conditionalFormatting>
  <conditionalFormatting sqref="X32">
    <cfRule type="containsText" dxfId="1271" priority="117" operator="containsText" text="nicht i.O.">
      <formula>NOT(ISERROR(SEARCH("nicht i.O.",X32)))</formula>
    </cfRule>
    <cfRule type="containsText" dxfId="1270" priority="118" operator="containsText" text="in Abklärung">
      <formula>NOT(ISERROR(SEARCH("in Abklärung",X32)))</formula>
    </cfRule>
    <cfRule type="containsText" dxfId="1269" priority="119" operator="containsText" text="i.O.">
      <formula>NOT(ISERROR(SEARCH("i.O.",X32)))</formula>
    </cfRule>
    <cfRule type="containsText" dxfId="1268" priority="120" operator="containsText" text="korrigiert">
      <formula>NOT(ISERROR(SEARCH("korrigiert",X32)))</formula>
    </cfRule>
  </conditionalFormatting>
  <conditionalFormatting sqref="V32">
    <cfRule type="containsText" dxfId="1267" priority="113" operator="containsText" text="nicht i.O.">
      <formula>NOT(ISERROR(SEARCH("nicht i.O.",V32)))</formula>
    </cfRule>
    <cfRule type="containsText" dxfId="1266" priority="114" operator="containsText" text="in Abklärung">
      <formula>NOT(ISERROR(SEARCH("in Abklärung",V32)))</formula>
    </cfRule>
    <cfRule type="containsText" dxfId="1265" priority="115" operator="containsText" text="i.O.">
      <formula>NOT(ISERROR(SEARCH("i.O.",V32)))</formula>
    </cfRule>
    <cfRule type="containsText" dxfId="1264" priority="116" operator="containsText" text="korrigiert">
      <formula>NOT(ISERROR(SEARCH("korrigiert",V32)))</formula>
    </cfRule>
  </conditionalFormatting>
  <conditionalFormatting sqref="X34">
    <cfRule type="containsText" dxfId="1263" priority="109" operator="containsText" text="nicht i.O.">
      <formula>NOT(ISERROR(SEARCH("nicht i.O.",X34)))</formula>
    </cfRule>
    <cfRule type="containsText" dxfId="1262" priority="110" operator="containsText" text="in Abklärung">
      <formula>NOT(ISERROR(SEARCH("in Abklärung",X34)))</formula>
    </cfRule>
    <cfRule type="containsText" dxfId="1261" priority="111" operator="containsText" text="i.O.">
      <formula>NOT(ISERROR(SEARCH("i.O.",X34)))</formula>
    </cfRule>
    <cfRule type="containsText" dxfId="1260" priority="112" operator="containsText" text="korrigiert">
      <formula>NOT(ISERROR(SEARCH("korrigiert",X34)))</formula>
    </cfRule>
  </conditionalFormatting>
  <conditionalFormatting sqref="V34">
    <cfRule type="containsText" dxfId="1259" priority="105" operator="containsText" text="nicht i.O.">
      <formula>NOT(ISERROR(SEARCH("nicht i.O.",V34)))</formula>
    </cfRule>
    <cfRule type="containsText" dxfId="1258" priority="106" operator="containsText" text="in Abklärung">
      <formula>NOT(ISERROR(SEARCH("in Abklärung",V34)))</formula>
    </cfRule>
    <cfRule type="containsText" dxfId="1257" priority="107" operator="containsText" text="i.O.">
      <formula>NOT(ISERROR(SEARCH("i.O.",V34)))</formula>
    </cfRule>
    <cfRule type="containsText" dxfId="1256" priority="108" operator="containsText" text="korrigiert">
      <formula>NOT(ISERROR(SEARCH("korrigiert",V34)))</formula>
    </cfRule>
  </conditionalFormatting>
  <conditionalFormatting sqref="X35">
    <cfRule type="containsText" dxfId="1255" priority="101" operator="containsText" text="nicht i.O.">
      <formula>NOT(ISERROR(SEARCH("nicht i.O.",X35)))</formula>
    </cfRule>
    <cfRule type="containsText" dxfId="1254" priority="102" operator="containsText" text="in Abklärung">
      <formula>NOT(ISERROR(SEARCH("in Abklärung",X35)))</formula>
    </cfRule>
    <cfRule type="containsText" dxfId="1253" priority="103" operator="containsText" text="i.O.">
      <formula>NOT(ISERROR(SEARCH("i.O.",X35)))</formula>
    </cfRule>
    <cfRule type="containsText" dxfId="1252" priority="104" operator="containsText" text="korrigiert">
      <formula>NOT(ISERROR(SEARCH("korrigiert",X35)))</formula>
    </cfRule>
  </conditionalFormatting>
  <conditionalFormatting sqref="V35">
    <cfRule type="containsText" dxfId="1251" priority="97" operator="containsText" text="nicht i.O.">
      <formula>NOT(ISERROR(SEARCH("nicht i.O.",V35)))</formula>
    </cfRule>
    <cfRule type="containsText" dxfId="1250" priority="98" operator="containsText" text="in Abklärung">
      <formula>NOT(ISERROR(SEARCH("in Abklärung",V35)))</formula>
    </cfRule>
    <cfRule type="containsText" dxfId="1249" priority="99" operator="containsText" text="i.O.">
      <formula>NOT(ISERROR(SEARCH("i.O.",V35)))</formula>
    </cfRule>
    <cfRule type="containsText" dxfId="1248" priority="100" operator="containsText" text="korrigiert">
      <formula>NOT(ISERROR(SEARCH("korrigiert",V35)))</formula>
    </cfRule>
  </conditionalFormatting>
  <conditionalFormatting sqref="X38">
    <cfRule type="containsText" dxfId="1247" priority="93" operator="containsText" text="nicht i.O.">
      <formula>NOT(ISERROR(SEARCH("nicht i.O.",X38)))</formula>
    </cfRule>
    <cfRule type="containsText" dxfId="1246" priority="94" operator="containsText" text="in Abklärung">
      <formula>NOT(ISERROR(SEARCH("in Abklärung",X38)))</formula>
    </cfRule>
    <cfRule type="containsText" dxfId="1245" priority="95" operator="containsText" text="i.O.">
      <formula>NOT(ISERROR(SEARCH("i.O.",X38)))</formula>
    </cfRule>
    <cfRule type="containsText" dxfId="1244" priority="96" operator="containsText" text="korrigiert">
      <formula>NOT(ISERROR(SEARCH("korrigiert",X38)))</formula>
    </cfRule>
  </conditionalFormatting>
  <conditionalFormatting sqref="V38">
    <cfRule type="containsText" dxfId="1243" priority="89" operator="containsText" text="nicht i.O.">
      <formula>NOT(ISERROR(SEARCH("nicht i.O.",V38)))</formula>
    </cfRule>
    <cfRule type="containsText" dxfId="1242" priority="90" operator="containsText" text="in Abklärung">
      <formula>NOT(ISERROR(SEARCH("in Abklärung",V38)))</formula>
    </cfRule>
    <cfRule type="containsText" dxfId="1241" priority="91" operator="containsText" text="i.O.">
      <formula>NOT(ISERROR(SEARCH("i.O.",V38)))</formula>
    </cfRule>
    <cfRule type="containsText" dxfId="1240" priority="92" operator="containsText" text="korrigiert">
      <formula>NOT(ISERROR(SEARCH("korrigiert",V38)))</formula>
    </cfRule>
  </conditionalFormatting>
  <conditionalFormatting sqref="X39">
    <cfRule type="containsText" dxfId="1239" priority="85" operator="containsText" text="nicht i.O.">
      <formula>NOT(ISERROR(SEARCH("nicht i.O.",X39)))</formula>
    </cfRule>
    <cfRule type="containsText" dxfId="1238" priority="86" operator="containsText" text="in Abklärung">
      <formula>NOT(ISERROR(SEARCH("in Abklärung",X39)))</formula>
    </cfRule>
    <cfRule type="containsText" dxfId="1237" priority="87" operator="containsText" text="i.O.">
      <formula>NOT(ISERROR(SEARCH("i.O.",X39)))</formula>
    </cfRule>
    <cfRule type="containsText" dxfId="1236" priority="88" operator="containsText" text="korrigiert">
      <formula>NOT(ISERROR(SEARCH("korrigiert",X39)))</formula>
    </cfRule>
  </conditionalFormatting>
  <conditionalFormatting sqref="V39">
    <cfRule type="containsText" dxfId="1235" priority="81" operator="containsText" text="nicht i.O.">
      <formula>NOT(ISERROR(SEARCH("nicht i.O.",V39)))</formula>
    </cfRule>
    <cfRule type="containsText" dxfId="1234" priority="82" operator="containsText" text="in Abklärung">
      <formula>NOT(ISERROR(SEARCH("in Abklärung",V39)))</formula>
    </cfRule>
    <cfRule type="containsText" dxfId="1233" priority="83" operator="containsText" text="i.O.">
      <formula>NOT(ISERROR(SEARCH("i.O.",V39)))</formula>
    </cfRule>
    <cfRule type="containsText" dxfId="1232" priority="84" operator="containsText" text="korrigiert">
      <formula>NOT(ISERROR(SEARCH("korrigiert",V39)))</formula>
    </cfRule>
  </conditionalFormatting>
  <conditionalFormatting sqref="X40:X45">
    <cfRule type="containsText" dxfId="1231" priority="77" operator="containsText" text="nicht i.O.">
      <formula>NOT(ISERROR(SEARCH("nicht i.O.",X40)))</formula>
    </cfRule>
    <cfRule type="containsText" dxfId="1230" priority="78" operator="containsText" text="in Abklärung">
      <formula>NOT(ISERROR(SEARCH("in Abklärung",X40)))</formula>
    </cfRule>
    <cfRule type="containsText" dxfId="1229" priority="79" operator="containsText" text="i.O.">
      <formula>NOT(ISERROR(SEARCH("i.O.",X40)))</formula>
    </cfRule>
    <cfRule type="containsText" dxfId="1228" priority="80" operator="containsText" text="korrigiert">
      <formula>NOT(ISERROR(SEARCH("korrigiert",X40)))</formula>
    </cfRule>
  </conditionalFormatting>
  <conditionalFormatting sqref="V40:V45">
    <cfRule type="containsText" dxfId="1227" priority="73" operator="containsText" text="nicht i.O.">
      <formula>NOT(ISERROR(SEARCH("nicht i.O.",V40)))</formula>
    </cfRule>
    <cfRule type="containsText" dxfId="1226" priority="74" operator="containsText" text="in Abklärung">
      <formula>NOT(ISERROR(SEARCH("in Abklärung",V40)))</formula>
    </cfRule>
    <cfRule type="containsText" dxfId="1225" priority="75" operator="containsText" text="i.O.">
      <formula>NOT(ISERROR(SEARCH("i.O.",V40)))</formula>
    </cfRule>
    <cfRule type="containsText" dxfId="1224" priority="76" operator="containsText" text="korrigiert">
      <formula>NOT(ISERROR(SEARCH("korrigiert",V40)))</formula>
    </cfRule>
  </conditionalFormatting>
  <conditionalFormatting sqref="X48">
    <cfRule type="containsText" dxfId="1223" priority="69" operator="containsText" text="nicht i.O.">
      <formula>NOT(ISERROR(SEARCH("nicht i.O.",X48)))</formula>
    </cfRule>
    <cfRule type="containsText" dxfId="1222" priority="70" operator="containsText" text="in Abklärung">
      <formula>NOT(ISERROR(SEARCH("in Abklärung",X48)))</formula>
    </cfRule>
    <cfRule type="containsText" dxfId="1221" priority="71" operator="containsText" text="i.O.">
      <formula>NOT(ISERROR(SEARCH("i.O.",X48)))</formula>
    </cfRule>
    <cfRule type="containsText" dxfId="1220" priority="72" operator="containsText" text="korrigiert">
      <formula>NOT(ISERROR(SEARCH("korrigiert",X48)))</formula>
    </cfRule>
  </conditionalFormatting>
  <conditionalFormatting sqref="V48">
    <cfRule type="containsText" dxfId="1219" priority="65" operator="containsText" text="nicht i.O.">
      <formula>NOT(ISERROR(SEARCH("nicht i.O.",V48)))</formula>
    </cfRule>
    <cfRule type="containsText" dxfId="1218" priority="66" operator="containsText" text="in Abklärung">
      <formula>NOT(ISERROR(SEARCH("in Abklärung",V48)))</formula>
    </cfRule>
    <cfRule type="containsText" dxfId="1217" priority="67" operator="containsText" text="i.O.">
      <formula>NOT(ISERROR(SEARCH("i.O.",V48)))</formula>
    </cfRule>
    <cfRule type="containsText" dxfId="1216" priority="68" operator="containsText" text="korrigiert">
      <formula>NOT(ISERROR(SEARCH("korrigiert",V48)))</formula>
    </cfRule>
  </conditionalFormatting>
  <conditionalFormatting sqref="X49:X53">
    <cfRule type="containsText" dxfId="1215" priority="61" operator="containsText" text="nicht i.O.">
      <formula>NOT(ISERROR(SEARCH("nicht i.O.",X49)))</formula>
    </cfRule>
    <cfRule type="containsText" dxfId="1214" priority="62" operator="containsText" text="in Abklärung">
      <formula>NOT(ISERROR(SEARCH("in Abklärung",X49)))</formula>
    </cfRule>
    <cfRule type="containsText" dxfId="1213" priority="63" operator="containsText" text="i.O.">
      <formula>NOT(ISERROR(SEARCH("i.O.",X49)))</formula>
    </cfRule>
    <cfRule type="containsText" dxfId="1212" priority="64" operator="containsText" text="korrigiert">
      <formula>NOT(ISERROR(SEARCH("korrigiert",X49)))</formula>
    </cfRule>
  </conditionalFormatting>
  <conditionalFormatting sqref="V49:V53">
    <cfRule type="containsText" dxfId="1211" priority="57" operator="containsText" text="nicht i.O.">
      <formula>NOT(ISERROR(SEARCH("nicht i.O.",V49)))</formula>
    </cfRule>
    <cfRule type="containsText" dxfId="1210" priority="58" operator="containsText" text="in Abklärung">
      <formula>NOT(ISERROR(SEARCH("in Abklärung",V49)))</formula>
    </cfRule>
    <cfRule type="containsText" dxfId="1209" priority="59" operator="containsText" text="i.O.">
      <formula>NOT(ISERROR(SEARCH("i.O.",V49)))</formula>
    </cfRule>
    <cfRule type="containsText" dxfId="1208" priority="60" operator="containsText" text="korrigiert">
      <formula>NOT(ISERROR(SEARCH("korrigiert",V49)))</formula>
    </cfRule>
  </conditionalFormatting>
  <conditionalFormatting sqref="X56:X59">
    <cfRule type="containsText" dxfId="1207" priority="53" operator="containsText" text="nicht i.O.">
      <formula>NOT(ISERROR(SEARCH("nicht i.O.",X56)))</formula>
    </cfRule>
    <cfRule type="containsText" dxfId="1206" priority="54" operator="containsText" text="in Abklärung">
      <formula>NOT(ISERROR(SEARCH("in Abklärung",X56)))</formula>
    </cfRule>
    <cfRule type="containsText" dxfId="1205" priority="55" operator="containsText" text="i.O.">
      <formula>NOT(ISERROR(SEARCH("i.O.",X56)))</formula>
    </cfRule>
    <cfRule type="containsText" dxfId="1204" priority="56" operator="containsText" text="korrigiert">
      <formula>NOT(ISERROR(SEARCH("korrigiert",X56)))</formula>
    </cfRule>
  </conditionalFormatting>
  <conditionalFormatting sqref="V56:V59">
    <cfRule type="containsText" dxfId="1203" priority="49" operator="containsText" text="nicht i.O.">
      <formula>NOT(ISERROR(SEARCH("nicht i.O.",V56)))</formula>
    </cfRule>
    <cfRule type="containsText" dxfId="1202" priority="50" operator="containsText" text="in Abklärung">
      <formula>NOT(ISERROR(SEARCH("in Abklärung",V56)))</formula>
    </cfRule>
    <cfRule type="containsText" dxfId="1201" priority="51" operator="containsText" text="i.O.">
      <formula>NOT(ISERROR(SEARCH("i.O.",V56)))</formula>
    </cfRule>
    <cfRule type="containsText" dxfId="1200" priority="52" operator="containsText" text="korrigiert">
      <formula>NOT(ISERROR(SEARCH("korrigiert",V56)))</formula>
    </cfRule>
  </conditionalFormatting>
  <conditionalFormatting sqref="X62:X74">
    <cfRule type="containsText" dxfId="1199" priority="45" operator="containsText" text="nicht i.O.">
      <formula>NOT(ISERROR(SEARCH("nicht i.O.",X62)))</formula>
    </cfRule>
    <cfRule type="containsText" dxfId="1198" priority="46" operator="containsText" text="in Abklärung">
      <formula>NOT(ISERROR(SEARCH("in Abklärung",X62)))</formula>
    </cfRule>
    <cfRule type="containsText" dxfId="1197" priority="47" operator="containsText" text="i.O.">
      <formula>NOT(ISERROR(SEARCH("i.O.",X62)))</formula>
    </cfRule>
    <cfRule type="containsText" dxfId="1196" priority="48" operator="containsText" text="korrigiert">
      <formula>NOT(ISERROR(SEARCH("korrigiert",X62)))</formula>
    </cfRule>
  </conditionalFormatting>
  <conditionalFormatting sqref="V62:V74">
    <cfRule type="containsText" dxfId="1195" priority="41" operator="containsText" text="nicht i.O.">
      <formula>NOT(ISERROR(SEARCH("nicht i.O.",V62)))</formula>
    </cfRule>
    <cfRule type="containsText" dxfId="1194" priority="42" operator="containsText" text="in Abklärung">
      <formula>NOT(ISERROR(SEARCH("in Abklärung",V62)))</formula>
    </cfRule>
    <cfRule type="containsText" dxfId="1193" priority="43" operator="containsText" text="i.O.">
      <formula>NOT(ISERROR(SEARCH("i.O.",V62)))</formula>
    </cfRule>
    <cfRule type="containsText" dxfId="1192" priority="44" operator="containsText" text="korrigiert">
      <formula>NOT(ISERROR(SEARCH("korrigiert",V62)))</formula>
    </cfRule>
  </conditionalFormatting>
  <conditionalFormatting sqref="X77:X83">
    <cfRule type="containsText" dxfId="1191" priority="37" operator="containsText" text="nicht i.O.">
      <formula>NOT(ISERROR(SEARCH("nicht i.O.",X77)))</formula>
    </cfRule>
    <cfRule type="containsText" dxfId="1190" priority="38" operator="containsText" text="in Abklärung">
      <formula>NOT(ISERROR(SEARCH("in Abklärung",X77)))</formula>
    </cfRule>
    <cfRule type="containsText" dxfId="1189" priority="39" operator="containsText" text="i.O.">
      <formula>NOT(ISERROR(SEARCH("i.O.",X77)))</formula>
    </cfRule>
    <cfRule type="containsText" dxfId="1188" priority="40" operator="containsText" text="korrigiert">
      <formula>NOT(ISERROR(SEARCH("korrigiert",X77)))</formula>
    </cfRule>
  </conditionalFormatting>
  <conditionalFormatting sqref="V77:V83">
    <cfRule type="containsText" dxfId="1187" priority="33" operator="containsText" text="nicht i.O.">
      <formula>NOT(ISERROR(SEARCH("nicht i.O.",V77)))</formula>
    </cfRule>
    <cfRule type="containsText" dxfId="1186" priority="34" operator="containsText" text="in Abklärung">
      <formula>NOT(ISERROR(SEARCH("in Abklärung",V77)))</formula>
    </cfRule>
    <cfRule type="containsText" dxfId="1185" priority="35" operator="containsText" text="i.O.">
      <formula>NOT(ISERROR(SEARCH("i.O.",V77)))</formula>
    </cfRule>
    <cfRule type="containsText" dxfId="1184" priority="36" operator="containsText" text="korrigiert">
      <formula>NOT(ISERROR(SEARCH("korrigiert",V77)))</formula>
    </cfRule>
  </conditionalFormatting>
  <conditionalFormatting sqref="X87">
    <cfRule type="containsText" dxfId="1183" priority="29" operator="containsText" text="nicht i.O.">
      <formula>NOT(ISERROR(SEARCH("nicht i.O.",X87)))</formula>
    </cfRule>
    <cfRule type="containsText" dxfId="1182" priority="30" operator="containsText" text="in Abklärung">
      <formula>NOT(ISERROR(SEARCH("in Abklärung",X87)))</formula>
    </cfRule>
    <cfRule type="containsText" dxfId="1181" priority="31" operator="containsText" text="i.O.">
      <formula>NOT(ISERROR(SEARCH("i.O.",X87)))</formula>
    </cfRule>
    <cfRule type="containsText" dxfId="1180" priority="32" operator="containsText" text="korrigiert">
      <formula>NOT(ISERROR(SEARCH("korrigiert",X87)))</formula>
    </cfRule>
  </conditionalFormatting>
  <conditionalFormatting sqref="V87">
    <cfRule type="containsText" dxfId="1179" priority="25" operator="containsText" text="nicht i.O.">
      <formula>NOT(ISERROR(SEARCH("nicht i.O.",V87)))</formula>
    </cfRule>
    <cfRule type="containsText" dxfId="1178" priority="26" operator="containsText" text="in Abklärung">
      <formula>NOT(ISERROR(SEARCH("in Abklärung",V87)))</formula>
    </cfRule>
    <cfRule type="containsText" dxfId="1177" priority="27" operator="containsText" text="i.O.">
      <formula>NOT(ISERROR(SEARCH("i.O.",V87)))</formula>
    </cfRule>
    <cfRule type="containsText" dxfId="1176" priority="28" operator="containsText" text="korrigiert">
      <formula>NOT(ISERROR(SEARCH("korrigiert",V87)))</formula>
    </cfRule>
  </conditionalFormatting>
  <conditionalFormatting sqref="X90:X96">
    <cfRule type="containsText" dxfId="1175" priority="21" operator="containsText" text="nicht i.O.">
      <formula>NOT(ISERROR(SEARCH("nicht i.O.",X90)))</formula>
    </cfRule>
    <cfRule type="containsText" dxfId="1174" priority="22" operator="containsText" text="in Abklärung">
      <formula>NOT(ISERROR(SEARCH("in Abklärung",X90)))</formula>
    </cfRule>
    <cfRule type="containsText" dxfId="1173" priority="23" operator="containsText" text="i.O.">
      <formula>NOT(ISERROR(SEARCH("i.O.",X90)))</formula>
    </cfRule>
    <cfRule type="containsText" dxfId="1172" priority="24" operator="containsText" text="korrigiert">
      <formula>NOT(ISERROR(SEARCH("korrigiert",X90)))</formula>
    </cfRule>
  </conditionalFormatting>
  <conditionalFormatting sqref="V90:V96">
    <cfRule type="containsText" dxfId="1171" priority="17" operator="containsText" text="nicht i.O.">
      <formula>NOT(ISERROR(SEARCH("nicht i.O.",V90)))</formula>
    </cfRule>
    <cfRule type="containsText" dxfId="1170" priority="18" operator="containsText" text="in Abklärung">
      <formula>NOT(ISERROR(SEARCH("in Abklärung",V90)))</formula>
    </cfRule>
    <cfRule type="containsText" dxfId="1169" priority="19" operator="containsText" text="i.O.">
      <formula>NOT(ISERROR(SEARCH("i.O.",V90)))</formula>
    </cfRule>
    <cfRule type="containsText" dxfId="1168" priority="20" operator="containsText" text="korrigiert">
      <formula>NOT(ISERROR(SEARCH("korrigiert",V90)))</formula>
    </cfRule>
  </conditionalFormatting>
  <conditionalFormatting sqref="X98">
    <cfRule type="containsText" dxfId="1167" priority="13" operator="containsText" text="nicht i.O.">
      <formula>NOT(ISERROR(SEARCH("nicht i.O.",X98)))</formula>
    </cfRule>
    <cfRule type="containsText" dxfId="1166" priority="14" operator="containsText" text="in Abklärung">
      <formula>NOT(ISERROR(SEARCH("in Abklärung",X98)))</formula>
    </cfRule>
    <cfRule type="containsText" dxfId="1165" priority="15" operator="containsText" text="i.O.">
      <formula>NOT(ISERROR(SEARCH("i.O.",X98)))</formula>
    </cfRule>
    <cfRule type="containsText" dxfId="1164" priority="16" operator="containsText" text="korrigiert">
      <formula>NOT(ISERROR(SEARCH("korrigiert",X98)))</formula>
    </cfRule>
  </conditionalFormatting>
  <conditionalFormatting sqref="V98">
    <cfRule type="containsText" dxfId="1163" priority="9" operator="containsText" text="nicht i.O.">
      <formula>NOT(ISERROR(SEARCH("nicht i.O.",V98)))</formula>
    </cfRule>
    <cfRule type="containsText" dxfId="1162" priority="10" operator="containsText" text="in Abklärung">
      <formula>NOT(ISERROR(SEARCH("in Abklärung",V98)))</formula>
    </cfRule>
    <cfRule type="containsText" dxfId="1161" priority="11" operator="containsText" text="i.O.">
      <formula>NOT(ISERROR(SEARCH("i.O.",V98)))</formula>
    </cfRule>
    <cfRule type="containsText" dxfId="1160" priority="12" operator="containsText" text="korrigiert">
      <formula>NOT(ISERROR(SEARCH("korrigiert",V98)))</formula>
    </cfRule>
  </conditionalFormatting>
  <conditionalFormatting sqref="X100">
    <cfRule type="containsText" dxfId="1159" priority="5" operator="containsText" text="nicht i.O.">
      <formula>NOT(ISERROR(SEARCH("nicht i.O.",X100)))</formula>
    </cfRule>
    <cfRule type="containsText" dxfId="1158" priority="6" operator="containsText" text="in Abklärung">
      <formula>NOT(ISERROR(SEARCH("in Abklärung",X100)))</formula>
    </cfRule>
    <cfRule type="containsText" dxfId="1157" priority="7" operator="containsText" text="i.O.">
      <formula>NOT(ISERROR(SEARCH("i.O.",X100)))</formula>
    </cfRule>
    <cfRule type="containsText" dxfId="1156" priority="8" operator="containsText" text="korrigiert">
      <formula>NOT(ISERROR(SEARCH("korrigiert",X100)))</formula>
    </cfRule>
  </conditionalFormatting>
  <conditionalFormatting sqref="V100">
    <cfRule type="containsText" dxfId="1155" priority="1" operator="containsText" text="nicht i.O.">
      <formula>NOT(ISERROR(SEARCH("nicht i.O.",V100)))</formula>
    </cfRule>
    <cfRule type="containsText" dxfId="1154" priority="2" operator="containsText" text="in Abklärung">
      <formula>NOT(ISERROR(SEARCH("in Abklärung",V100)))</formula>
    </cfRule>
    <cfRule type="containsText" dxfId="1153" priority="3" operator="containsText" text="i.O.">
      <formula>NOT(ISERROR(SEARCH("i.O.",V100)))</formula>
    </cfRule>
    <cfRule type="containsText" dxfId="1152" priority="4" operator="containsText" text="korrigiert">
      <formula>NOT(ISERROR(SEARCH("korrigiert",V100)))</formula>
    </cfRule>
  </conditionalFormatting>
  <dataValidations count="5">
    <dataValidation type="date" operator="lessThan" allowBlank="1" showInputMessage="1" showErrorMessage="1" sqref="E21:G21" xr:uid="{2F4ACE03-B9A1-45E6-8687-93E159FDAACF}">
      <formula1>43101</formula1>
    </dataValidation>
    <dataValidation type="date" operator="greaterThan" allowBlank="1" showInputMessage="1" showErrorMessage="1" sqref="D22:G22" xr:uid="{002ABC2F-9C9B-4D21-8656-0D79424DBF72}">
      <formula1>D21</formula1>
    </dataValidation>
    <dataValidation type="date" operator="greaterThan" allowBlank="1" showInputMessage="1" showErrorMessage="1" sqref="D44:G44" xr:uid="{015FBF0B-6B12-46D7-8122-A90CEA7878CB}">
      <formula1>42370</formula1>
    </dataValidation>
    <dataValidation type="list" allowBlank="1" showInputMessage="1" showErrorMessage="1" sqref="X16:X17 X13 X101" xr:uid="{F37256A7-5410-4C21-B840-AA8A10FFC9FE}">
      <formula1>"',i.O.,in Abklärung,nicht i.O.,korrigiert"</formula1>
    </dataValidation>
    <dataValidation type="date" operator="lessThan" allowBlank="1" showInputMessage="1" showErrorMessage="1" sqref="D21" xr:uid="{FB58625F-E16F-4C8D-93E9-C6979B48B2DA}">
      <formula1>44197</formula1>
    </dataValidation>
  </dataValidations>
  <hyperlinks>
    <hyperlink ref="L80:P80" r:id="rId1" display="download" xr:uid="{DBBCA6F8-6A91-476C-90DF-0CE6D0CC2C1F}"/>
    <hyperlink ref="H74:L74" r:id="rId2" display="download" xr:uid="{2DD1CC3F-E566-4FDB-8A05-27B7E4735544}"/>
  </hyperlinks>
  <pageMargins left="0.70866141732283472" right="0.70866141732283472" top="0.78740157480314965" bottom="0.78740157480314965" header="0.31496062992125984" footer="0.31496062992125984"/>
  <pageSetup paperSize="8" scale="67" fitToHeight="0" orientation="landscape" r:id="rId3"/>
  <headerFooter>
    <oddHeader>&amp;LBFE-MP&amp;C &amp;A&amp;R&amp;D</oddHeader>
    <oddFooter>&amp;L&amp;F, &amp;T&amp;RS. &amp;P / &amp;N</oddFooter>
  </headerFooter>
  <drawing r:id="rId4"/>
  <legacyDrawing r:id="rId5"/>
  <controls>
    <mc:AlternateContent xmlns:mc="http://schemas.openxmlformats.org/markup-compatibility/2006">
      <mc:Choice Requires="x14">
        <control shapeId="125954" r:id="rId6" name="CheckBox2">
          <controlPr locked="0" defaultSize="0" autoLine="0" r:id="rId7">
            <anchor moveWithCells="1">
              <from>
                <xdr:col>2</xdr:col>
                <xdr:colOff>236220</xdr:colOff>
                <xdr:row>4</xdr:row>
                <xdr:rowOff>106680</xdr:rowOff>
              </from>
              <to>
                <xdr:col>2</xdr:col>
                <xdr:colOff>403860</xdr:colOff>
                <xdr:row>4</xdr:row>
                <xdr:rowOff>297180</xdr:rowOff>
              </to>
            </anchor>
          </controlPr>
        </control>
      </mc:Choice>
      <mc:Fallback>
        <control shapeId="125954" r:id="rId6" name="CheckBox2"/>
      </mc:Fallback>
    </mc:AlternateContent>
    <mc:AlternateContent xmlns:mc="http://schemas.openxmlformats.org/markup-compatibility/2006">
      <mc:Choice Requires="x14">
        <control shapeId="125953" r:id="rId8" name="CheckBox1">
          <controlPr locked="0" defaultSize="0" autoLine="0" r:id="rId9">
            <anchor moveWithCells="1">
              <from>
                <xdr:col>11</xdr:col>
                <xdr:colOff>304800</xdr:colOff>
                <xdr:row>14</xdr:row>
                <xdr:rowOff>45720</xdr:rowOff>
              </from>
              <to>
                <xdr:col>11</xdr:col>
                <xdr:colOff>464820</xdr:colOff>
                <xdr:row>14</xdr:row>
                <xdr:rowOff>198120</xdr:rowOff>
              </to>
            </anchor>
          </controlPr>
        </control>
      </mc:Choice>
      <mc:Fallback>
        <control shapeId="125953" r:id="rId8" name="CheckBox1"/>
      </mc:Fallback>
    </mc:AlternateContent>
  </controls>
  <extLst>
    <ext xmlns:x14="http://schemas.microsoft.com/office/spreadsheetml/2009/9/main" uri="{CCE6A557-97BC-4b89-ADB6-D9C93CAAB3DF}">
      <x14:dataValidations xmlns:xm="http://schemas.microsoft.com/office/excel/2006/main" count="13">
        <x14:dataValidation type="list" allowBlank="1" showInputMessage="1" showErrorMessage="1" xr:uid="{8CD09DC0-69B9-4115-9239-61F370991A68}">
          <x14:formula1>
            <xm:f>Dropdown!$M$7:$M$11</xm:f>
          </x14:formula1>
          <xm:sqref>E45:G45</xm:sqref>
        </x14:dataValidation>
        <x14:dataValidation type="list" allowBlank="1" showInputMessage="1" showErrorMessage="1" xr:uid="{FAA6B5BD-A89F-45D3-83EB-A4615AD6DCEB}">
          <x14:formula1>
            <xm:f>Dropdown!$A$7:$A$9</xm:f>
          </x14:formula1>
          <xm:sqref>E42:G42</xm:sqref>
        </x14:dataValidation>
        <x14:dataValidation type="list" allowBlank="1" showInputMessage="1" showErrorMessage="1" xr:uid="{E8BC9319-78F5-46C0-9FD9-6C0D3C8D2592}">
          <x14:formula1>
            <xm:f>Dropdown!$G$7:$G$11</xm:f>
          </x14:formula1>
          <xm:sqref>E20:G20</xm:sqref>
        </x14:dataValidation>
        <x14:dataValidation type="list" allowBlank="1" showInputMessage="1" showErrorMessage="1" xr:uid="{A5AE448A-D723-4A2E-9760-0B8862D59F80}">
          <x14:formula1>
            <xm:f>Dropdown!$P$7:$P$10</xm:f>
          </x14:formula1>
          <xm:sqref>E77:K77</xm:sqref>
        </x14:dataValidation>
        <x14:dataValidation type="list" allowBlank="1" showInputMessage="1" showErrorMessage="1" xr:uid="{EFDAA68D-F0E8-4763-A8DD-4FB7DC0DC462}">
          <x14:formula1>
            <xm:f>Dropdown!$AP$7:$AP$9</xm:f>
          </x14:formula1>
          <xm:sqref>V84:V86 V33 V54:V55 V36:V37 V25 V27:V30 V97 V99 V101:V102</xm:sqref>
        </x14:dataValidation>
        <x14:dataValidation type="list" allowBlank="1" showInputMessage="1" showErrorMessage="1" xr:uid="{E12ECC02-F2FF-450E-9DB4-3BB5BBBC2949}">
          <x14:formula1>
            <xm:f>OFFSET(Dropdown!$G$7:$I$11,0,'Allg. Informationen'!$B$4-1,5,1)</xm:f>
          </x14:formula1>
          <xm:sqref>D20</xm:sqref>
        </x14:dataValidation>
        <x14:dataValidation type="list" allowBlank="1" showInputMessage="1" showErrorMessage="1" xr:uid="{F4A6BDB8-F308-4A44-A78C-17EF3C7203F0}">
          <x14:formula1>
            <xm:f>OFFSET(Dropdown!$A$7:$C$9,0,'Allg. Informationen'!$B$4-1,3,1)</xm:f>
          </x14:formula1>
          <xm:sqref>D42</xm:sqref>
        </x14:dataValidation>
        <x14:dataValidation type="list" allowBlank="1" showInputMessage="1" showErrorMessage="1" xr:uid="{76427D23-E9B0-4ADD-A41A-3F6C595E3358}">
          <x14:formula1>
            <xm:f>OFFSET(Dropdown!$M$7:$O$11,0,'Allg. Informationen'!$B$4-1,5,1)</xm:f>
          </x14:formula1>
          <xm:sqref>D45</xm:sqref>
        </x14:dataValidation>
        <x14:dataValidation type="list" allowBlank="1" showInputMessage="1" showErrorMessage="1" xr:uid="{A5183AD9-5B29-4937-8306-A4026AE8B99E}">
          <x14:formula1>
            <xm:f>OFFSET(Dropdown!$D$7:$F$8,0,'Allg. Informationen'!$B$4-1,2,1)</xm:f>
          </x14:formula1>
          <xm:sqref>H50:Q50 H56:Q56</xm:sqref>
        </x14:dataValidation>
        <x14:dataValidation type="list" allowBlank="1" showInputMessage="1" showErrorMessage="1" xr:uid="{4E68D238-7AE0-47F0-AE4C-CB66ABC5F057}">
          <x14:formula1>
            <xm:f>OFFSET(Dropdown!$P$7:$R$10,0,'Allg. Informationen'!$B$4-1,4,1)</xm:f>
          </x14:formula1>
          <xm:sqref>D77</xm:sqref>
        </x14:dataValidation>
        <x14:dataValidation type="list" allowBlank="1" showInputMessage="1" showErrorMessage="1" xr:uid="{6122FEE0-8016-431F-8D5A-DC4859BCFA10}">
          <x14:formula1>
            <xm:f>OFFSET(Dropdown!$AP$7:$AR$19,0,'Allg. Informationen'!$B$4-1,3,1)</xm:f>
          </x14:formula1>
          <xm:sqref>V13:V15 V18:V24 V26 V31:V32 V34:V35 V38:V45 V48:V53 V56:V59 V100 V77:V83 V87 V90:V96 V98 V62:V74</xm:sqref>
        </x14:dataValidation>
        <x14:dataValidation type="list" allowBlank="1" showInputMessage="1" showErrorMessage="1" xr:uid="{49F347AA-2CB9-420B-974F-48E94BAB8667}">
          <x14:formula1>
            <xm:f>OFFSET(Dropdown!$AS$7:$AU$19,0,'Allg. Informationen'!$B$4-1,4,1)</xm:f>
          </x14:formula1>
          <xm:sqref>X18:X24 X26 X31:X32 X34:X35 X38:X45 X48:X53 X56:X59 X100 X77:X83 X87 X90:X96 X98 X62:X74</xm:sqref>
        </x14:dataValidation>
        <x14:dataValidation type="list" allowBlank="1" showInputMessage="1" showErrorMessage="1" xr:uid="{FC8EB39E-FE98-4C3A-B4C7-D707105B931F}">
          <x14:formula1>
            <xm:f>Dropdown!$AI$6:$AI$136</xm:f>
          </x14:formula1>
          <xm:sqref>B14</xm:sqref>
        </x14:dataValidation>
      </x14:dataValidations>
    </ext>
  </extLst>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EDD381-5C22-4FC2-B6D6-C4FCB30185AA}">
  <sheetPr codeName="Tabelle29">
    <tabColor theme="7" tint="0.39997558519241921"/>
    <pageSetUpPr fitToPage="1"/>
  </sheetPr>
  <dimension ref="A1:AC131"/>
  <sheetViews>
    <sheetView workbookViewId="0">
      <selection activeCell="A20" sqref="A20"/>
    </sheetView>
  </sheetViews>
  <sheetFormatPr baseColWidth="10" defaultColWidth="11.44140625" defaultRowHeight="13.2" outlineLevelCol="1" x14ac:dyDescent="0.25"/>
  <cols>
    <col min="1" max="1" width="11" style="466" customWidth="1"/>
    <col min="2" max="2" width="40.5546875" style="31" customWidth="1"/>
    <col min="3" max="3" width="10.5546875" style="31" customWidth="1"/>
    <col min="4" max="4" width="18.5546875" style="31" customWidth="1"/>
    <col min="5" max="7" width="18.5546875" style="31" hidden="1" customWidth="1"/>
    <col min="8" max="9" width="13.109375" style="31" customWidth="1"/>
    <col min="10" max="10" width="13.33203125" style="466" customWidth="1"/>
    <col min="11" max="11" width="13.5546875" style="466" customWidth="1"/>
    <col min="12" max="14" width="11.88671875" style="466" customWidth="1"/>
    <col min="15" max="15" width="13" style="466" customWidth="1"/>
    <col min="16" max="17" width="11.88671875" style="466" customWidth="1"/>
    <col min="18" max="18" width="12.5546875" style="466" customWidth="1"/>
    <col min="19" max="19" width="14.88671875" style="466" customWidth="1"/>
    <col min="20" max="20" width="11.5546875" style="466" customWidth="1"/>
    <col min="21" max="21" width="16.44140625" style="466" customWidth="1"/>
    <col min="22" max="22" width="16.44140625" style="531" hidden="1" customWidth="1" outlineLevel="1"/>
    <col min="23" max="23" width="16.44140625" style="466" hidden="1" customWidth="1" outlineLevel="1"/>
    <col min="24" max="24" width="11.44140625" style="466" hidden="1" customWidth="1" outlineLevel="1"/>
    <col min="25" max="25" width="23.5546875" style="466" hidden="1" customWidth="1" outlineLevel="1"/>
    <col min="26" max="26" width="5.5546875" style="466" customWidth="1" collapsed="1"/>
    <col min="27" max="27" width="8.5546875" style="466" hidden="1" customWidth="1"/>
    <col min="28" max="16384" width="11.44140625" style="466"/>
  </cols>
  <sheetData>
    <row r="1" spans="1:29" ht="21" x14ac:dyDescent="0.4">
      <c r="A1" s="490" t="str">
        <f>VLOOKUP(D13,Dropdown!$AI$6:$AI$136,1,FALSE)</f>
        <v>Bitte auswählen, Prière de sélectionner, Prego selezionare</v>
      </c>
      <c r="B1" s="48"/>
      <c r="C1" s="488"/>
      <c r="D1" s="489"/>
      <c r="E1" s="48"/>
      <c r="F1" s="48"/>
      <c r="G1" s="48"/>
      <c r="H1" s="48"/>
      <c r="I1" s="48"/>
      <c r="J1" s="59"/>
      <c r="K1" s="59"/>
      <c r="L1" s="59"/>
      <c r="M1" s="59"/>
      <c r="N1" s="59"/>
      <c r="O1" s="59"/>
      <c r="P1" s="59"/>
      <c r="Q1" s="59"/>
      <c r="R1" s="59"/>
      <c r="S1" s="59"/>
      <c r="T1" s="59"/>
      <c r="U1" s="59"/>
      <c r="V1" s="59"/>
      <c r="W1" s="59"/>
      <c r="X1" s="59"/>
      <c r="Y1" s="59"/>
    </row>
    <row r="2" spans="1:29" s="531" customFormat="1" ht="15.6" x14ac:dyDescent="0.3">
      <c r="A2" s="530" t="str">
        <f ca="1">IF(D17="",IF(D13=Dropdown!$AI$6,CONCATENATE(OFFSET(Sprachen!A369,0,'Allg. Informationen'!$B$4-1,1,1),_xlfn.SHEET()-9),VLOOKUP($D$13,Dropdown!$AI$6:$AJ$136,2,FALSE)),D17)</f>
        <v>KW18</v>
      </c>
      <c r="B2" s="177" t="str">
        <f ca="1">CONCATENATE(Gesuchsteller!$A$4,": ",Gesuchsteller!$B$4)</f>
        <v>Gesuchsnummer: MP.24.xxx</v>
      </c>
      <c r="C2" s="10"/>
      <c r="E2" s="47"/>
      <c r="F2" s="47"/>
      <c r="G2" s="47"/>
      <c r="H2" s="120"/>
      <c r="J2" s="120"/>
      <c r="K2" s="120"/>
      <c r="L2" s="120"/>
      <c r="M2" s="120"/>
      <c r="N2" s="120"/>
      <c r="O2" s="120"/>
      <c r="P2" s="120"/>
      <c r="Q2" s="47"/>
      <c r="R2" s="120"/>
      <c r="U2" s="532"/>
      <c r="V2" s="532"/>
      <c r="W2" s="532"/>
    </row>
    <row r="3" spans="1:29" s="531" customFormat="1" ht="15.6" x14ac:dyDescent="0.3">
      <c r="A3" s="530"/>
      <c r="B3" s="10"/>
      <c r="C3" s="10"/>
      <c r="E3" s="47"/>
      <c r="F3" s="47"/>
      <c r="G3" s="47"/>
      <c r="H3" s="120"/>
      <c r="I3" s="630"/>
      <c r="J3" s="120"/>
      <c r="K3" s="120"/>
      <c r="L3" s="120"/>
      <c r="M3" s="120"/>
      <c r="N3" s="120"/>
      <c r="O3" s="120"/>
      <c r="P3" s="120"/>
      <c r="Q3" s="47"/>
      <c r="R3" s="120"/>
      <c r="U3" s="532"/>
      <c r="V3" s="532"/>
      <c r="W3" s="532"/>
    </row>
    <row r="4" spans="1:29" s="531" customFormat="1" ht="17.399999999999999" x14ac:dyDescent="0.3">
      <c r="A4" s="133" t="str">
        <f ca="1">OFFSET(Sprachen!A351,0,'Allg. Informationen'!$B$4-1,1,1)</f>
        <v>i. Vollmacht und Auskunftsberechtigung</v>
      </c>
      <c r="C4" s="131"/>
      <c r="E4" s="347"/>
      <c r="F4" s="398"/>
      <c r="G4" s="348"/>
    </row>
    <row r="5" spans="1:29" s="531" customFormat="1" ht="30.75" customHeight="1" x14ac:dyDescent="0.25">
      <c r="B5" s="655" t="str">
        <f ca="1">OFFSET(Sprachen!A352,0,'Allg. Informationen'!$B$4-1,1,1)</f>
        <v>Gesuchsteller ist Kraftwerksbevollmächtigter</v>
      </c>
      <c r="C5" s="601"/>
      <c r="D5" s="533" t="s">
        <v>1706</v>
      </c>
      <c r="H5" s="886" t="str">
        <f ca="1">OFFSET(Sprachen!A356,0,'Allg. Informationen'!$B$4-1,1,1)</f>
        <v>Falls Gesuchsteller nicht kraftwerksbevollmächtigt ist, aber am Kraftwerk beteiligt ist, bitte Kästchen in Zelle C5 nicht ankreuzen. Die kraftwerkspezifischen Daten werden automatisch vom Kraftwerksbevollmächtigten während der Gesuchsprüfung übernommen</v>
      </c>
      <c r="I5" s="886"/>
      <c r="J5" s="886"/>
      <c r="K5" s="886"/>
      <c r="L5" s="886"/>
      <c r="M5" s="886"/>
      <c r="N5" s="886"/>
      <c r="O5" s="886"/>
      <c r="P5" s="886"/>
      <c r="Q5" s="886"/>
      <c r="R5" s="886"/>
      <c r="S5" s="886"/>
      <c r="T5" s="886"/>
      <c r="U5" s="886"/>
    </row>
    <row r="6" spans="1:29" s="531" customFormat="1" ht="18" customHeight="1" x14ac:dyDescent="0.25">
      <c r="B6" s="806" t="str">
        <f ca="1">OFFSET(Sprachen!A353,0,'Allg. Informationen'!$B$4-1,1,1)</f>
        <v>Auskunftsberechtigte Person zu diesem KW</v>
      </c>
      <c r="C6" s="806"/>
      <c r="D6" s="888" t="str">
        <f ca="1">OFFSET(Sprachen!A357,0,'Allg. Informationen'!$B$4-1,1,1)</f>
        <v>Name</v>
      </c>
      <c r="H6" s="887"/>
      <c r="I6" s="887"/>
      <c r="J6" s="887"/>
      <c r="K6" s="889" t="str">
        <f ca="1">OFFSET(Sprachen!A358,0,'Allg. Informationen'!$B$4-1,1,1)</f>
        <v>Organisation</v>
      </c>
      <c r="L6" s="887"/>
      <c r="M6" s="887"/>
      <c r="N6" s="887"/>
      <c r="O6" s="889" t="str">
        <f ca="1">OFFSET(Sprachen!A359,0,'Allg. Informationen'!$B$4-1,1,1)</f>
        <v>Email</v>
      </c>
      <c r="P6" s="887"/>
      <c r="Q6" s="887"/>
      <c r="R6" s="887"/>
      <c r="S6" s="890" t="str">
        <f ca="1">OFFSET(Sprachen!A360,0,'Allg. Informationen'!$B$4-1,1,1)</f>
        <v>Telefon</v>
      </c>
      <c r="T6" s="887"/>
      <c r="U6" s="887"/>
    </row>
    <row r="7" spans="1:29" s="531" customFormat="1" ht="17.25" customHeight="1" x14ac:dyDescent="0.25">
      <c r="B7" s="899" t="str">
        <f ca="1">OFFSET(Sprachen!A354,0,'Allg. Informationen'!$B$4-1,1,1)</f>
        <v>Stellvertretend auskunftsberechtigte Person</v>
      </c>
      <c r="C7" s="899"/>
      <c r="D7" s="888"/>
      <c r="H7" s="887"/>
      <c r="I7" s="887"/>
      <c r="J7" s="887"/>
      <c r="K7" s="889"/>
      <c r="L7" s="887"/>
      <c r="M7" s="887"/>
      <c r="N7" s="887"/>
      <c r="O7" s="889"/>
      <c r="P7" s="887"/>
      <c r="Q7" s="887"/>
      <c r="R7" s="887"/>
      <c r="S7" s="890"/>
      <c r="T7" s="887"/>
      <c r="U7" s="887"/>
      <c r="V7" s="429"/>
      <c r="W7" s="398"/>
      <c r="X7" s="398"/>
      <c r="Y7" s="429"/>
      <c r="Z7" s="429"/>
      <c r="AA7" s="429"/>
      <c r="AC7" s="132"/>
    </row>
    <row r="8" spans="1:29" s="531" customFormat="1" ht="39" hidden="1" customHeight="1" x14ac:dyDescent="0.25">
      <c r="B8" s="864" t="str">
        <f ca="1">OFFSET(Sprachen!A355,0,'Allg. Informationen'!$B$4-1,1,1)</f>
        <v>Zur Prüfung des Gesuchs kann das BFE die Daten und Angaben des Kraftwerksbevollmächtigten übernehmen von:</v>
      </c>
      <c r="C8" s="865"/>
      <c r="D8" s="675" t="str">
        <f ca="1">OFFSET(Sprachen!A361,0,'Allg. Informationen'!$B$4-1,1,1)</f>
        <v>Gesuchsnummer</v>
      </c>
      <c r="E8" s="534"/>
      <c r="F8" s="534"/>
      <c r="G8" s="534"/>
      <c r="H8" s="900"/>
      <c r="I8" s="900"/>
      <c r="J8" s="900"/>
      <c r="K8" s="675" t="str">
        <f ca="1">OFFSET(Sprachen!A362,0,'Allg. Informationen'!$B$4-1,1,1)</f>
        <v>Datum</v>
      </c>
      <c r="L8" s="900"/>
      <c r="M8" s="900"/>
      <c r="N8" s="900"/>
    </row>
    <row r="9" spans="1:29" s="531" customFormat="1" x14ac:dyDescent="0.25"/>
    <row r="10" spans="1:29" ht="17.399999999999999" x14ac:dyDescent="0.25">
      <c r="A10" s="133" t="str">
        <f ca="1">OFFSET(Sprachen!A363,0,'Allg. Informationen'!$B$4-1,1,1)</f>
        <v>A. Angaben zu Kraftwerksanlage und Zentralen</v>
      </c>
      <c r="D10" s="430"/>
      <c r="E10" s="430"/>
      <c r="F10" s="430"/>
      <c r="G10" s="430"/>
      <c r="H10" s="431"/>
      <c r="I10" s="26"/>
      <c r="J10" s="531"/>
      <c r="K10" s="531"/>
      <c r="L10" s="531"/>
      <c r="M10" s="398"/>
      <c r="N10" s="398"/>
      <c r="O10" s="398"/>
      <c r="P10" s="398"/>
      <c r="Q10" s="398"/>
      <c r="R10" s="398"/>
      <c r="S10" s="398"/>
      <c r="T10" s="398"/>
      <c r="U10" s="398"/>
      <c r="V10" s="398"/>
      <c r="W10" s="398"/>
      <c r="X10" s="398"/>
      <c r="Y10" s="429"/>
      <c r="Z10" s="429"/>
      <c r="AA10" s="429"/>
      <c r="AB10" s="531"/>
      <c r="AC10" s="132"/>
    </row>
    <row r="11" spans="1:29" ht="15.6" x14ac:dyDescent="0.3">
      <c r="A11" s="386"/>
      <c r="B11" s="386"/>
      <c r="C11" s="386"/>
      <c r="D11" s="386"/>
      <c r="E11" s="386"/>
      <c r="F11" s="386"/>
      <c r="G11" s="386"/>
      <c r="H11" s="386"/>
      <c r="I11" s="386"/>
      <c r="J11" s="386"/>
      <c r="K11" s="386"/>
      <c r="L11" s="386"/>
      <c r="M11" s="386"/>
      <c r="N11" s="386"/>
      <c r="O11" s="386"/>
      <c r="P11" s="386"/>
      <c r="Q11" s="386"/>
      <c r="R11" s="386"/>
      <c r="S11" s="386"/>
      <c r="T11" s="386"/>
      <c r="U11" s="386"/>
      <c r="V11" s="386"/>
      <c r="W11" s="386"/>
      <c r="X11" s="386"/>
      <c r="Y11" s="386"/>
    </row>
    <row r="12" spans="1:29" ht="26.4" x14ac:dyDescent="0.25">
      <c r="A12" s="134" t="str">
        <f ca="1">OFFSET(Sprachen!A364,0,'Allg. Informationen'!$B$4-1,1,1)</f>
        <v>Ziffer</v>
      </c>
      <c r="B12" s="875" t="str">
        <f ca="1">OFFSET(Sprachen!A365,0,'Allg. Informationen'!$B$4-1,1,1)</f>
        <v>A1. Angaben zur Kraftwerksanlage</v>
      </c>
      <c r="C12" s="876"/>
      <c r="D12" s="877"/>
      <c r="E12" s="901" t="s">
        <v>428</v>
      </c>
      <c r="F12" s="902"/>
      <c r="G12" s="903"/>
      <c r="H12" s="838" t="str">
        <f ca="1">OFFSET(Sprachen!A366,0,'Allg. Informationen'!$B$4-1,1,1)</f>
        <v>Anmerkungen BFE</v>
      </c>
      <c r="I12" s="839"/>
      <c r="J12" s="839"/>
      <c r="K12" s="839"/>
      <c r="L12" s="840"/>
      <c r="M12" s="836" t="str">
        <f ca="1">OFFSET(Sprachen!A367,0,'Allg. Informationen'!$B$4-1,1,1)</f>
        <v>Bemerkungen Gesuchsteller</v>
      </c>
      <c r="N12" s="836"/>
      <c r="O12" s="836"/>
      <c r="P12" s="836"/>
      <c r="Q12" s="836"/>
      <c r="R12" s="836"/>
      <c r="S12" s="836"/>
      <c r="T12" s="836"/>
      <c r="U12" s="836"/>
      <c r="V12" s="450" t="str">
        <f ca="1">OFFSET(Sprachen!A506,0,'Allg. Informationen'!$B$4-1,1,1)</f>
        <v>Prüfung auf Plausibilität</v>
      </c>
      <c r="W12" s="135" t="str">
        <f ca="1">OFFSET(Sprachen!A507,0,'Allg. Informationen'!$B$4-1,1,1)</f>
        <v>Bemerkungen Plausibilität</v>
      </c>
      <c r="X12" s="450" t="str">
        <f ca="1">OFFSET(Sprachen!A508,0,'Allg. Informationen'!$B$4-1,1,1)</f>
        <v>Materielle Prüfung</v>
      </c>
      <c r="Y12" s="135" t="str">
        <f ca="1">OFFSET(Sprachen!A509,0,'Allg. Informationen'!$B$4-1,1,1)</f>
        <v>Bemerkungen Materielle Prüfung</v>
      </c>
    </row>
    <row r="13" spans="1:29" ht="21" x14ac:dyDescent="0.25">
      <c r="A13" s="781" t="str">
        <f ca="1">CONCATENATE($A$2," / ",AA14)</f>
        <v>KW18 / 1</v>
      </c>
      <c r="B13" s="145" t="str">
        <f ca="1">OFFSET(Sprachen!A368,0,'Allg. Informationen'!$B$4-1,1,1)</f>
        <v>Name Kraftwerksanlage:</v>
      </c>
      <c r="C13" s="719"/>
      <c r="D13" s="785" t="str">
        <f>B14</f>
        <v>Bitte auswählen, Prière de sélectionner, Prego selezionare</v>
      </c>
      <c r="E13" s="695"/>
      <c r="F13" s="695"/>
      <c r="G13" s="695"/>
      <c r="H13" s="788" t="str">
        <f ca="1">OFFSET(Sprachen!A472,0,'Allg. Informationen'!$B$4-1,1,1)</f>
        <v>Bitte zuerst die Energieproduktion im Blatt E_prod_Eingabe für dieses Kraftwerk eingeben! Falls Gesuchsteller nicht kraftwerksbevollmächtigt ist, so werden die Daten während der Gesuchsprüfung automatisch vom Kraftwerksbevollmächtigten übernommen. Der Gesuchsteller braucht nur die reduzierten Felder auszufüllen. Dabei sind Kennzahlen mit Ziffern endend auf -G vom Kraftwerksbevollmächtigten zu übernehmen. Massgebend für die MP ist die Bruttoleistung, wobei in der Liste Kraftwerke ab 10 MW installierter Leistung erscheinen können.</v>
      </c>
      <c r="I13" s="789"/>
      <c r="J13" s="789"/>
      <c r="K13" s="789"/>
      <c r="L13" s="790"/>
      <c r="M13" s="793"/>
      <c r="N13" s="794"/>
      <c r="O13" s="794"/>
      <c r="P13" s="794"/>
      <c r="Q13" s="794"/>
      <c r="R13" s="794"/>
      <c r="S13" s="794"/>
      <c r="T13" s="794"/>
      <c r="U13" s="795"/>
      <c r="V13" s="802"/>
      <c r="W13" s="769"/>
      <c r="X13" s="721" t="s">
        <v>185</v>
      </c>
      <c r="Y13" s="769"/>
    </row>
    <row r="14" spans="1:29" ht="117" customHeight="1" x14ac:dyDescent="0.25">
      <c r="A14" s="782"/>
      <c r="B14" s="631" t="s">
        <v>1000</v>
      </c>
      <c r="C14" s="784"/>
      <c r="D14" s="786"/>
      <c r="E14" s="696" t="s">
        <v>1758</v>
      </c>
      <c r="F14" s="696" t="s">
        <v>438</v>
      </c>
      <c r="G14" s="696" t="s">
        <v>429</v>
      </c>
      <c r="H14" s="791"/>
      <c r="I14" s="755"/>
      <c r="J14" s="755"/>
      <c r="K14" s="755"/>
      <c r="L14" s="792"/>
      <c r="M14" s="796"/>
      <c r="N14" s="797"/>
      <c r="O14" s="797"/>
      <c r="P14" s="797"/>
      <c r="Q14" s="797"/>
      <c r="R14" s="797"/>
      <c r="S14" s="797"/>
      <c r="T14" s="797"/>
      <c r="U14" s="798"/>
      <c r="V14" s="803"/>
      <c r="W14" s="821"/>
      <c r="X14" s="823"/>
      <c r="Y14" s="821"/>
      <c r="AA14" s="466">
        <v>1</v>
      </c>
    </row>
    <row r="15" spans="1:29" ht="21.75" customHeight="1" x14ac:dyDescent="0.25">
      <c r="A15" s="783"/>
      <c r="B15" s="456"/>
      <c r="C15" s="720"/>
      <c r="D15" s="787"/>
      <c r="E15" s="696"/>
      <c r="F15" s="696"/>
      <c r="G15" s="696"/>
      <c r="H15" s="826" t="str">
        <f ca="1">OFFSET(Sprachen!A473,0,'Allg. Informationen'!$B$4-1,1,1)</f>
        <v>Falls KW in Liste nicht vorhanden, bitte ankreuzen:</v>
      </c>
      <c r="I15" s="827"/>
      <c r="J15" s="827"/>
      <c r="K15" s="827"/>
      <c r="L15" s="536"/>
      <c r="M15" s="799"/>
      <c r="N15" s="800"/>
      <c r="O15" s="800"/>
      <c r="P15" s="800"/>
      <c r="Q15" s="800"/>
      <c r="R15" s="800"/>
      <c r="S15" s="800"/>
      <c r="T15" s="800"/>
      <c r="U15" s="801"/>
      <c r="V15" s="804"/>
      <c r="W15" s="822"/>
      <c r="X15" s="722"/>
      <c r="Y15" s="822"/>
    </row>
    <row r="16" spans="1:29" ht="38.1" hidden="1" customHeight="1" x14ac:dyDescent="0.25">
      <c r="A16" s="680" t="str">
        <f ca="1">CONCATENATE($A$2," / ",AA16)</f>
        <v>KW18 / 1-G1</v>
      </c>
      <c r="B16" s="833" t="str">
        <f ca="1">OFFSET(Sprachen!A370,0,'Allg. Informationen'!$B$4-1,1,1)</f>
        <v>Kraftwerkname (Angabe Gesuchsteller falls nicht in Liste)</v>
      </c>
      <c r="C16" s="833"/>
      <c r="D16" s="650"/>
      <c r="E16" s="535"/>
      <c r="F16" s="535"/>
      <c r="G16" s="535"/>
      <c r="H16" s="845" t="str">
        <f ca="1">OFFSET(Sprachen!A474,0,'Allg. Informationen'!$B$4-1,1,1)</f>
        <v>Bitte nur eintragen, falls Kraftwerk nicht in Liste</v>
      </c>
      <c r="I16" s="845"/>
      <c r="J16" s="845"/>
      <c r="K16" s="845"/>
      <c r="L16" s="846"/>
      <c r="M16" s="849"/>
      <c r="N16" s="849"/>
      <c r="O16" s="849"/>
      <c r="P16" s="849"/>
      <c r="Q16" s="849"/>
      <c r="R16" s="849"/>
      <c r="S16" s="849"/>
      <c r="T16" s="849"/>
      <c r="U16" s="850"/>
      <c r="V16" s="672"/>
      <c r="W16" s="671"/>
      <c r="X16" s="672"/>
      <c r="Y16" s="538"/>
      <c r="AA16" s="422" t="s">
        <v>537</v>
      </c>
    </row>
    <row r="17" spans="1:27" ht="44.1" hidden="1" customHeight="1" x14ac:dyDescent="0.25">
      <c r="A17" s="539" t="str">
        <f ca="1">CONCATENATE($A$2," / ",AA17)</f>
        <v>KW18 / 1-G2</v>
      </c>
      <c r="B17" s="833" t="str">
        <f ca="1">OFFSET(Sprachen!A371,0,'Allg. Informationen'!$B$4-1,1,1)</f>
        <v>Kürzelvorschlag  (Angabe Gesuchsteller falls nicht in Liste)</v>
      </c>
      <c r="C17" s="833"/>
      <c r="D17" s="651"/>
      <c r="E17" s="540"/>
      <c r="F17" s="540"/>
      <c r="G17" s="540"/>
      <c r="H17" s="847" t="str">
        <f ca="1">OFFSET(Sprachen!A475,0,'Allg. Informationen'!$B$4-1,1,1)</f>
        <v>Bitte nur eintragen, falls Kraftwerk nicht in Liste vorhanden. Auswahl nochmals auf "Bitte auswählen" stellen, damit vorgeschlagenes Kürzel übernommen wird.</v>
      </c>
      <c r="I17" s="847"/>
      <c r="J17" s="847"/>
      <c r="K17" s="847"/>
      <c r="L17" s="848"/>
      <c r="M17" s="851"/>
      <c r="N17" s="851"/>
      <c r="O17" s="851"/>
      <c r="P17" s="851"/>
      <c r="Q17" s="851"/>
      <c r="R17" s="851"/>
      <c r="S17" s="851"/>
      <c r="T17" s="851"/>
      <c r="U17" s="852"/>
      <c r="V17" s="541"/>
      <c r="W17" s="297"/>
      <c r="X17" s="541"/>
      <c r="Y17" s="152"/>
      <c r="AA17" s="424" t="s">
        <v>538</v>
      </c>
    </row>
    <row r="18" spans="1:27" x14ac:dyDescent="0.25">
      <c r="A18" s="139" t="str">
        <f t="shared" ref="A18:A45" ca="1" si="0">CONCATENATE($A$2," / ",AA18)</f>
        <v>KW18 / 2</v>
      </c>
      <c r="B18" s="538" t="str">
        <f ca="1">OFFSET(Sprachen!A372,0,'Allg. Informationen'!$B$4-1,1,1)</f>
        <v>Standortgemeinde(n)</v>
      </c>
      <c r="C18" s="159"/>
      <c r="D18" s="542"/>
      <c r="E18" s="543"/>
      <c r="F18" s="543"/>
      <c r="G18" s="543"/>
      <c r="H18" s="908"/>
      <c r="I18" s="908"/>
      <c r="J18" s="908"/>
      <c r="K18" s="908"/>
      <c r="L18" s="908"/>
      <c r="M18" s="807"/>
      <c r="N18" s="807"/>
      <c r="O18" s="807"/>
      <c r="P18" s="807"/>
      <c r="Q18" s="807"/>
      <c r="R18" s="807"/>
      <c r="S18" s="807"/>
      <c r="T18" s="807"/>
      <c r="U18" s="807"/>
      <c r="V18" s="541"/>
      <c r="W18" s="297"/>
      <c r="X18" s="541" t="s">
        <v>185</v>
      </c>
      <c r="Y18" s="152"/>
      <c r="AA18" s="466">
        <f>+AA14+1</f>
        <v>2</v>
      </c>
    </row>
    <row r="19" spans="1:27" x14ac:dyDescent="0.25">
      <c r="A19" s="139" t="str">
        <f t="shared" ca="1" si="0"/>
        <v>KW18 / 3</v>
      </c>
      <c r="B19" s="538" t="str">
        <f ca="1">OFFSET(Sprachen!A373,0,'Allg. Informationen'!$B$4-1,1,1)</f>
        <v>Standortkanton</v>
      </c>
      <c r="C19" s="100"/>
      <c r="D19" s="193"/>
      <c r="E19" s="349"/>
      <c r="F19" s="349"/>
      <c r="G19" s="349"/>
      <c r="H19" s="805"/>
      <c r="I19" s="805"/>
      <c r="J19" s="805"/>
      <c r="K19" s="805"/>
      <c r="L19" s="805"/>
      <c r="M19" s="807"/>
      <c r="N19" s="807"/>
      <c r="O19" s="807"/>
      <c r="P19" s="807"/>
      <c r="Q19" s="807"/>
      <c r="R19" s="807"/>
      <c r="S19" s="807"/>
      <c r="T19" s="807"/>
      <c r="U19" s="807"/>
      <c r="V19" s="541"/>
      <c r="W19" s="297"/>
      <c r="X19" s="541" t="s">
        <v>185</v>
      </c>
      <c r="Y19" s="152"/>
      <c r="AA19" s="466">
        <f t="shared" ref="AA19:AA45" si="1">+AA18+1</f>
        <v>3</v>
      </c>
    </row>
    <row r="20" spans="1:27" ht="46.5" customHeight="1" x14ac:dyDescent="0.25">
      <c r="A20" s="139" t="str">
        <f t="shared" ca="1" si="0"/>
        <v>KW18 / 4</v>
      </c>
      <c r="B20" s="159" t="str">
        <f ca="1">OFFSET(Sprachen!A374,0,'Allg. Informationen'!$B$4-1,1,1)</f>
        <v>Nutzungsrecht</v>
      </c>
      <c r="C20" s="100"/>
      <c r="D20" s="193"/>
      <c r="E20" s="349"/>
      <c r="F20" s="349"/>
      <c r="G20" s="349"/>
      <c r="H20" s="834" t="str">
        <f ca="1">OFFSET(Sprachen!A476,0,'Allg. Informationen'!$B$4-1,1,1)</f>
        <v>Vertrag für Nutzungsrecht dem Gesuch beilegen.
Falls weder Konzession noch ehaftes Recht, bitte im Bemerkungsfeld spezifizieren.</v>
      </c>
      <c r="I20" s="834"/>
      <c r="J20" s="834"/>
      <c r="K20" s="834"/>
      <c r="L20" s="834"/>
      <c r="M20" s="807"/>
      <c r="N20" s="807"/>
      <c r="O20" s="807"/>
      <c r="P20" s="807"/>
      <c r="Q20" s="807"/>
      <c r="R20" s="807"/>
      <c r="S20" s="807"/>
      <c r="T20" s="807"/>
      <c r="U20" s="807"/>
      <c r="V20" s="541"/>
      <c r="W20" s="297"/>
      <c r="X20" s="541" t="s">
        <v>185</v>
      </c>
      <c r="Y20" s="152"/>
      <c r="AA20" s="466">
        <f t="shared" si="1"/>
        <v>4</v>
      </c>
    </row>
    <row r="21" spans="1:27" ht="12.75" customHeight="1" x14ac:dyDescent="0.25">
      <c r="A21" s="139" t="str">
        <f t="shared" ca="1" si="0"/>
        <v>KW18 / 5</v>
      </c>
      <c r="B21" s="538" t="str">
        <f ca="1">OFFSET(Sprachen!A375,0,'Allg. Informationen'!$B$4-1,1,1)</f>
        <v>Datum der Vergabe des Nutzungsrechts</v>
      </c>
      <c r="C21" s="100" t="s">
        <v>46</v>
      </c>
      <c r="D21" s="544"/>
      <c r="E21" s="545"/>
      <c r="F21" s="545"/>
      <c r="G21" s="545"/>
      <c r="H21" s="841" t="str">
        <f ca="1">OFFSET(Sprachen!A477,0,'Allg. Informationen'!$B$4-1,1,1)</f>
        <v>Frühestes Ende bei zentralenspezifischen Unterschieden.</v>
      </c>
      <c r="I21" s="842"/>
      <c r="J21" s="842"/>
      <c r="K21" s="842"/>
      <c r="L21" s="843"/>
      <c r="M21" s="807"/>
      <c r="N21" s="807"/>
      <c r="O21" s="807"/>
      <c r="P21" s="807"/>
      <c r="Q21" s="807"/>
      <c r="R21" s="807"/>
      <c r="S21" s="807"/>
      <c r="T21" s="807"/>
      <c r="U21" s="807"/>
      <c r="V21" s="541"/>
      <c r="W21" s="297"/>
      <c r="X21" s="541" t="s">
        <v>185</v>
      </c>
      <c r="Y21" s="152"/>
      <c r="AA21" s="466">
        <f t="shared" si="1"/>
        <v>5</v>
      </c>
    </row>
    <row r="22" spans="1:27" ht="12.75" customHeight="1" x14ac:dyDescent="0.25">
      <c r="A22" s="139" t="str">
        <f t="shared" ca="1" si="0"/>
        <v>KW18 / 6</v>
      </c>
      <c r="B22" s="538" t="str">
        <f ca="1">OFFSET(Sprachen!A376,0,'Allg. Informationen'!$B$4-1,1,1)</f>
        <v>Ende des Nutzungsrechts</v>
      </c>
      <c r="C22" s="100" t="s">
        <v>46</v>
      </c>
      <c r="D22" s="544"/>
      <c r="E22" s="545"/>
      <c r="F22" s="545"/>
      <c r="G22" s="545"/>
      <c r="H22" s="826"/>
      <c r="I22" s="827"/>
      <c r="J22" s="827"/>
      <c r="K22" s="827"/>
      <c r="L22" s="844"/>
      <c r="M22" s="807"/>
      <c r="N22" s="807"/>
      <c r="O22" s="807"/>
      <c r="P22" s="807"/>
      <c r="Q22" s="807"/>
      <c r="R22" s="807"/>
      <c r="S22" s="807"/>
      <c r="T22" s="807"/>
      <c r="U22" s="807"/>
      <c r="V22" s="541"/>
      <c r="W22" s="297"/>
      <c r="X22" s="541" t="s">
        <v>185</v>
      </c>
      <c r="Y22" s="152" t="s">
        <v>602</v>
      </c>
      <c r="AA22" s="466">
        <f t="shared" si="1"/>
        <v>6</v>
      </c>
    </row>
    <row r="23" spans="1:27" x14ac:dyDescent="0.25">
      <c r="A23" s="139" t="str">
        <f t="shared" ca="1" si="0"/>
        <v>KW18 / 7</v>
      </c>
      <c r="B23" s="538" t="str">
        <f ca="1">OFFSET(Sprachen!A377,0,'Allg. Informationen'!$B$4-1,1,1)</f>
        <v>Anzahl Zentralen</v>
      </c>
      <c r="C23" s="100" t="s">
        <v>47</v>
      </c>
      <c r="D23" s="207"/>
      <c r="E23" s="350"/>
      <c r="F23" s="350"/>
      <c r="G23" s="350"/>
      <c r="H23" s="805"/>
      <c r="I23" s="805"/>
      <c r="J23" s="805"/>
      <c r="K23" s="805"/>
      <c r="L23" s="805"/>
      <c r="M23" s="837"/>
      <c r="N23" s="807"/>
      <c r="O23" s="807"/>
      <c r="P23" s="807"/>
      <c r="Q23" s="807"/>
      <c r="R23" s="807"/>
      <c r="S23" s="807"/>
      <c r="T23" s="807"/>
      <c r="U23" s="807"/>
      <c r="V23" s="541"/>
      <c r="W23" s="297"/>
      <c r="X23" s="541" t="s">
        <v>185</v>
      </c>
      <c r="Y23" s="152"/>
      <c r="AA23" s="466">
        <f t="shared" si="1"/>
        <v>7</v>
      </c>
    </row>
    <row r="24" spans="1:27" x14ac:dyDescent="0.25">
      <c r="A24" s="139" t="str">
        <f t="shared" ca="1" si="0"/>
        <v>KW18 / 8</v>
      </c>
      <c r="B24" s="538" t="str">
        <f ca="1">OFFSET(Sprachen!A378,0,'Allg. Informationen'!$B$4-1,1,1)</f>
        <v>Hoheitsanteil Schweiz</v>
      </c>
      <c r="C24" s="100" t="s">
        <v>4</v>
      </c>
      <c r="D24" s="546"/>
      <c r="E24" s="547"/>
      <c r="F24" s="547"/>
      <c r="G24" s="547"/>
      <c r="H24" s="805"/>
      <c r="I24" s="805"/>
      <c r="J24" s="805"/>
      <c r="K24" s="805"/>
      <c r="L24" s="805"/>
      <c r="M24" s="807"/>
      <c r="N24" s="807"/>
      <c r="O24" s="807"/>
      <c r="P24" s="807"/>
      <c r="Q24" s="807"/>
      <c r="R24" s="807"/>
      <c r="S24" s="807"/>
      <c r="T24" s="807"/>
      <c r="U24" s="807"/>
      <c r="V24" s="541"/>
      <c r="W24" s="297"/>
      <c r="X24" s="541" t="s">
        <v>185</v>
      </c>
      <c r="Y24" s="152"/>
      <c r="AA24" s="466">
        <f t="shared" si="1"/>
        <v>8</v>
      </c>
    </row>
    <row r="25" spans="1:27" x14ac:dyDescent="0.25">
      <c r="A25" s="139" t="str">
        <f t="shared" ca="1" si="0"/>
        <v>KW18 / 9</v>
      </c>
      <c r="B25" s="538" t="str">
        <f ca="1">OFFSET(Sprachen!A379,0,'Allg. Informationen'!$B$4-1,1,1)</f>
        <v>mittlere mechanische Bruttoleistung</v>
      </c>
      <c r="C25" s="100" t="s">
        <v>6</v>
      </c>
      <c r="D25" s="141">
        <f>D51</f>
        <v>0</v>
      </c>
      <c r="E25" s="351"/>
      <c r="F25" s="351"/>
      <c r="G25" s="351"/>
      <c r="H25" s="805"/>
      <c r="I25" s="805"/>
      <c r="J25" s="805"/>
      <c r="K25" s="805"/>
      <c r="L25" s="805"/>
      <c r="M25" s="807"/>
      <c r="N25" s="807"/>
      <c r="O25" s="807"/>
      <c r="P25" s="807"/>
      <c r="Q25" s="807"/>
      <c r="R25" s="807"/>
      <c r="S25" s="807"/>
      <c r="T25" s="807"/>
      <c r="U25" s="807"/>
      <c r="V25" s="548"/>
      <c r="W25" s="300"/>
      <c r="X25" s="548"/>
      <c r="Y25" s="548"/>
      <c r="AA25" s="466">
        <f t="shared" si="1"/>
        <v>9</v>
      </c>
    </row>
    <row r="26" spans="1:27" ht="33.75" customHeight="1" x14ac:dyDescent="0.25">
      <c r="A26" s="139" t="str">
        <f t="shared" ca="1" si="0"/>
        <v>KW18 / 10</v>
      </c>
      <c r="B26" s="159" t="str">
        <f ca="1">OFFSET(Sprachen!A380,0,'Allg. Informationen'!$B$4-1,1,1)</f>
        <v>Kantonales Wasserzinsregime</v>
      </c>
      <c r="C26" s="156" t="s">
        <v>370</v>
      </c>
      <c r="D26" s="549"/>
      <c r="E26" s="550"/>
      <c r="F26" s="550"/>
      <c r="G26" s="550"/>
      <c r="H26" s="834" t="str">
        <f ca="1">OFFSET(Sprachen!A478,0,'Allg. Informationen'!$B$4-1,1,1)</f>
        <v>Wasserzinssatz oder Bemessung aller äquivalenten kantonalen Abgaben angeben.</v>
      </c>
      <c r="I26" s="834"/>
      <c r="J26" s="834"/>
      <c r="K26" s="834"/>
      <c r="L26" s="834"/>
      <c r="M26" s="807"/>
      <c r="N26" s="807"/>
      <c r="O26" s="807"/>
      <c r="P26" s="807"/>
      <c r="Q26" s="807"/>
      <c r="R26" s="807"/>
      <c r="S26" s="807"/>
      <c r="T26" s="807"/>
      <c r="U26" s="807"/>
      <c r="V26" s="541"/>
      <c r="W26" s="297"/>
      <c r="X26" s="541" t="s">
        <v>185</v>
      </c>
      <c r="Y26" s="551" t="s">
        <v>185</v>
      </c>
      <c r="AA26" s="466">
        <f t="shared" si="1"/>
        <v>10</v>
      </c>
    </row>
    <row r="27" spans="1:27" x14ac:dyDescent="0.25">
      <c r="A27" s="139" t="str">
        <f t="shared" ca="1" si="0"/>
        <v>KW18 / 11</v>
      </c>
      <c r="B27" s="538" t="str">
        <f ca="1">OFFSET(Sprachen!A381,0,'Allg. Informationen'!$B$4-1,1,1)</f>
        <v>Installierte Turbinenleistung</v>
      </c>
      <c r="C27" s="100" t="s">
        <v>6</v>
      </c>
      <c r="D27" s="141">
        <f>D52</f>
        <v>0</v>
      </c>
      <c r="E27" s="351"/>
      <c r="F27" s="351"/>
      <c r="G27" s="351"/>
      <c r="H27" s="805"/>
      <c r="I27" s="805"/>
      <c r="J27" s="805"/>
      <c r="K27" s="805"/>
      <c r="L27" s="805"/>
      <c r="M27" s="807"/>
      <c r="N27" s="807"/>
      <c r="O27" s="807"/>
      <c r="P27" s="807"/>
      <c r="Q27" s="807"/>
      <c r="R27" s="807"/>
      <c r="S27" s="807"/>
      <c r="T27" s="807"/>
      <c r="U27" s="807"/>
      <c r="V27" s="548"/>
      <c r="W27" s="300"/>
      <c r="X27" s="548"/>
      <c r="Y27" s="548"/>
      <c r="AA27" s="466">
        <f t="shared" si="1"/>
        <v>11</v>
      </c>
    </row>
    <row r="28" spans="1:27" x14ac:dyDescent="0.25">
      <c r="A28" s="139" t="str">
        <f t="shared" ca="1" si="0"/>
        <v>KW18 / 12</v>
      </c>
      <c r="B28" s="538" t="str">
        <f ca="1">OFFSET(Sprachen!A382,0,'Allg. Informationen'!$B$4-1,1,1)</f>
        <v>Max. mögliche Leistung ab Generator</v>
      </c>
      <c r="C28" s="100" t="s">
        <v>6</v>
      </c>
      <c r="D28" s="141">
        <f>D53</f>
        <v>0</v>
      </c>
      <c r="E28" s="351"/>
      <c r="F28" s="351"/>
      <c r="G28" s="351"/>
      <c r="H28" s="805"/>
      <c r="I28" s="805"/>
      <c r="J28" s="805"/>
      <c r="K28" s="805"/>
      <c r="L28" s="805"/>
      <c r="M28" s="807"/>
      <c r="N28" s="807"/>
      <c r="O28" s="807"/>
      <c r="P28" s="807"/>
      <c r="Q28" s="807"/>
      <c r="R28" s="807"/>
      <c r="S28" s="807"/>
      <c r="T28" s="807"/>
      <c r="U28" s="807"/>
      <c r="V28" s="548"/>
      <c r="W28" s="300"/>
      <c r="X28" s="548"/>
      <c r="Y28" s="548"/>
      <c r="AA28" s="466">
        <f t="shared" si="1"/>
        <v>12</v>
      </c>
    </row>
    <row r="29" spans="1:27" hidden="1" x14ac:dyDescent="0.25">
      <c r="A29" s="139" t="str">
        <f t="shared" ca="1" si="0"/>
        <v>KW18 / 12-G</v>
      </c>
      <c r="B29" s="538" t="str">
        <f ca="1">OFFSET(Sprachen!A383,0,'Allg. Informationen'!$B$4-1,1,1)</f>
        <v>Max. mögliche Leistung ab Generator</v>
      </c>
      <c r="C29" s="100" t="s">
        <v>6</v>
      </c>
      <c r="D29" s="439"/>
      <c r="E29" s="351"/>
      <c r="F29" s="351"/>
      <c r="G29" s="351"/>
      <c r="H29" s="805"/>
      <c r="I29" s="805"/>
      <c r="J29" s="805"/>
      <c r="K29" s="805"/>
      <c r="L29" s="805"/>
      <c r="M29" s="807"/>
      <c r="N29" s="807"/>
      <c r="O29" s="807"/>
      <c r="P29" s="807"/>
      <c r="Q29" s="807"/>
      <c r="R29" s="807"/>
      <c r="S29" s="807"/>
      <c r="T29" s="807"/>
      <c r="U29" s="807"/>
      <c r="V29" s="548"/>
      <c r="W29" s="300"/>
      <c r="X29" s="548"/>
      <c r="Y29" s="548"/>
      <c r="AA29" s="424" t="s">
        <v>546</v>
      </c>
    </row>
    <row r="30" spans="1:27" x14ac:dyDescent="0.25">
      <c r="A30" s="139" t="str">
        <f t="shared" ca="1" si="0"/>
        <v>KW18 / 13</v>
      </c>
      <c r="B30" s="538" t="str">
        <f ca="1">OFFSET(Sprachen!A384,0,'Allg. Informationen'!$B$4-1,1,1)</f>
        <v>Bruttoproduktion Jahr 2023</v>
      </c>
      <c r="C30" s="100" t="s">
        <v>8</v>
      </c>
      <c r="D30" s="142">
        <f>D31+D32+D33</f>
        <v>0</v>
      </c>
      <c r="E30" s="352"/>
      <c r="F30" s="352"/>
      <c r="G30" s="352"/>
      <c r="H30" s="805"/>
      <c r="I30" s="805"/>
      <c r="J30" s="805"/>
      <c r="K30" s="805"/>
      <c r="L30" s="805"/>
      <c r="M30" s="807"/>
      <c r="N30" s="807"/>
      <c r="O30" s="807"/>
      <c r="P30" s="807"/>
      <c r="Q30" s="807"/>
      <c r="R30" s="807"/>
      <c r="S30" s="807"/>
      <c r="T30" s="807"/>
      <c r="U30" s="807"/>
      <c r="V30" s="548"/>
      <c r="W30" s="300"/>
      <c r="X30" s="548"/>
      <c r="Y30" s="548"/>
      <c r="AA30" s="466">
        <f>+AA28+1</f>
        <v>13</v>
      </c>
    </row>
    <row r="31" spans="1:27" ht="27.6" customHeight="1" x14ac:dyDescent="0.25">
      <c r="A31" s="139" t="str">
        <f t="shared" ca="1" si="0"/>
        <v>KW18 / 14</v>
      </c>
      <c r="B31" s="448" t="str">
        <f ca="1">OFFSET(Sprachen!A385,0,'Allg. Informationen'!$B$4-1,1,1)</f>
        <v>Eigenbedarf Strom (exkl. Pumpenergie)</v>
      </c>
      <c r="C31" s="100" t="s">
        <v>8</v>
      </c>
      <c r="D31" s="552"/>
      <c r="E31" s="553"/>
      <c r="F31" s="553"/>
      <c r="G31" s="553"/>
      <c r="H31" s="806" t="str">
        <f ca="1">OFFSET(Sprachen!A479,0,'Allg. Informationen'!$B$4-1,1,1)</f>
        <v>ist von Nettoproduktion abzuziehen</v>
      </c>
      <c r="I31" s="806"/>
      <c r="J31" s="806"/>
      <c r="K31" s="806"/>
      <c r="L31" s="806"/>
      <c r="M31" s="807"/>
      <c r="N31" s="807"/>
      <c r="O31" s="807"/>
      <c r="P31" s="807"/>
      <c r="Q31" s="807"/>
      <c r="R31" s="807"/>
      <c r="S31" s="807"/>
      <c r="T31" s="807"/>
      <c r="U31" s="807"/>
      <c r="V31" s="541"/>
      <c r="W31" s="297"/>
      <c r="X31" s="541" t="s">
        <v>185</v>
      </c>
      <c r="Y31" s="399"/>
      <c r="AA31" s="466">
        <f t="shared" si="1"/>
        <v>14</v>
      </c>
    </row>
    <row r="32" spans="1:27" x14ac:dyDescent="0.25">
      <c r="A32" s="139" t="str">
        <f t="shared" ca="1" si="0"/>
        <v>KW18 / 15</v>
      </c>
      <c r="B32" s="538" t="str">
        <f ca="1">OFFSET(Sprachen!A386,0,'Allg. Informationen'!$B$4-1,1,1)</f>
        <v>Trafo- und Leitungsverluste</v>
      </c>
      <c r="C32" s="100" t="s">
        <v>8</v>
      </c>
      <c r="D32" s="552"/>
      <c r="E32" s="553"/>
      <c r="F32" s="553"/>
      <c r="G32" s="553"/>
      <c r="H32" s="805" t="str">
        <f ca="1">OFFSET(Sprachen!A480,0,'Allg. Informationen'!$B$4-1,1,1)</f>
        <v>ist von Nettoproduktion abzuziehen</v>
      </c>
      <c r="I32" s="805"/>
      <c r="J32" s="805"/>
      <c r="K32" s="805"/>
      <c r="L32" s="805"/>
      <c r="M32" s="807"/>
      <c r="N32" s="807"/>
      <c r="O32" s="807"/>
      <c r="P32" s="807"/>
      <c r="Q32" s="807"/>
      <c r="R32" s="807"/>
      <c r="S32" s="807"/>
      <c r="T32" s="807"/>
      <c r="U32" s="807"/>
      <c r="V32" s="541"/>
      <c r="W32" s="297"/>
      <c r="X32" s="541" t="s">
        <v>185</v>
      </c>
      <c r="Y32" s="399"/>
      <c r="AA32" s="466">
        <f t="shared" si="1"/>
        <v>15</v>
      </c>
    </row>
    <row r="33" spans="1:27" ht="27" customHeight="1" x14ac:dyDescent="0.25">
      <c r="A33" s="139" t="str">
        <f t="shared" ca="1" si="0"/>
        <v>KW18 / 16</v>
      </c>
      <c r="B33" s="159" t="str">
        <f ca="1">OFFSET(Sprachen!A387,0,'Allg. Informationen'!$B$4-1,1,1)</f>
        <v>Nettoproduktion Jahr 2023</v>
      </c>
      <c r="C33" s="100" t="s">
        <v>8</v>
      </c>
      <c r="D33" s="142">
        <f>D55</f>
        <v>0</v>
      </c>
      <c r="E33" s="352"/>
      <c r="F33" s="352"/>
      <c r="G33" s="352"/>
      <c r="H33" s="835" t="str">
        <f ca="1">OFFSET(Sprachen!A481,0,'Allg. Informationen'!$B$4-1,1,1)</f>
        <v>Trafo- und Leitungsverluste sowie Eigenbedarf müssen abgezogen sein.</v>
      </c>
      <c r="I33" s="835"/>
      <c r="J33" s="835"/>
      <c r="K33" s="835"/>
      <c r="L33" s="835"/>
      <c r="M33" s="807"/>
      <c r="N33" s="807"/>
      <c r="O33" s="807"/>
      <c r="P33" s="807"/>
      <c r="Q33" s="807"/>
      <c r="R33" s="807"/>
      <c r="S33" s="807"/>
      <c r="T33" s="807"/>
      <c r="U33" s="807"/>
      <c r="V33" s="548"/>
      <c r="W33" s="300"/>
      <c r="X33" s="548"/>
      <c r="Y33" s="548"/>
      <c r="AA33" s="466">
        <f t="shared" si="1"/>
        <v>16</v>
      </c>
    </row>
    <row r="34" spans="1:27" ht="36" customHeight="1" x14ac:dyDescent="0.25">
      <c r="A34" s="139" t="str">
        <f t="shared" ca="1" si="0"/>
        <v>KW18 / 17a</v>
      </c>
      <c r="B34" s="448" t="str">
        <f ca="1">OFFSET(Sprachen!A388,0,'Allg. Informationen'!$B$4-1,1,1)</f>
        <v>Abgabe von Einstauersatz / Austauschenergie</v>
      </c>
      <c r="C34" s="100" t="s">
        <v>8</v>
      </c>
      <c r="D34" s="552"/>
      <c r="E34" s="553"/>
      <c r="F34" s="553"/>
      <c r="G34" s="553"/>
      <c r="H34" s="833" t="str">
        <f ca="1">OFFSET(Sprachen!A482,0,'Allg. Informationen'!$B$4-1,1,1)</f>
        <v>Angabe aller Energiemengen. Bitte bei mehreren Energiemengen, detaillierte Auflistung in A.5.xxx.7 auflisten und Summe übertragen.</v>
      </c>
      <c r="I34" s="833"/>
      <c r="J34" s="833"/>
      <c r="K34" s="833"/>
      <c r="L34" s="833"/>
      <c r="M34" s="807"/>
      <c r="N34" s="807"/>
      <c r="O34" s="807"/>
      <c r="P34" s="807"/>
      <c r="Q34" s="807"/>
      <c r="R34" s="807"/>
      <c r="S34" s="807"/>
      <c r="T34" s="807"/>
      <c r="U34" s="807"/>
      <c r="V34" s="541"/>
      <c r="W34" s="297"/>
      <c r="X34" s="541" t="s">
        <v>185</v>
      </c>
      <c r="Y34" s="551" t="s">
        <v>185</v>
      </c>
      <c r="AA34" s="520" t="s">
        <v>946</v>
      </c>
    </row>
    <row r="35" spans="1:27" s="531" customFormat="1" ht="39.6" x14ac:dyDescent="0.25">
      <c r="A35" s="449" t="str">
        <f t="shared" ca="1" si="0"/>
        <v>KW18 / 17b</v>
      </c>
      <c r="B35" s="428" t="str">
        <f ca="1">OFFSET(Sprachen!A389,0,'Allg. Informationen'!$B$4-1,1,1)</f>
        <v>Lieferant / Empfänger von Einstauersatz/Austauschenergie</v>
      </c>
      <c r="C35" s="674" t="s">
        <v>202</v>
      </c>
      <c r="D35" s="682"/>
      <c r="E35" s="554"/>
      <c r="F35" s="554"/>
      <c r="G35" s="554"/>
      <c r="H35" s="806" t="str">
        <f ca="1">OFFSET(Sprachen!A483,0,'Allg. Informationen'!$B$4-1,1,1)</f>
        <v>Lieferung von wem an wen?</v>
      </c>
      <c r="I35" s="806"/>
      <c r="J35" s="806"/>
      <c r="K35" s="806"/>
      <c r="L35" s="806"/>
      <c r="M35" s="807"/>
      <c r="N35" s="807"/>
      <c r="O35" s="807"/>
      <c r="P35" s="807"/>
      <c r="Q35" s="807"/>
      <c r="R35" s="807"/>
      <c r="S35" s="807"/>
      <c r="T35" s="807"/>
      <c r="U35" s="807"/>
      <c r="V35" s="541"/>
      <c r="W35" s="675"/>
      <c r="X35" s="541" t="s">
        <v>185</v>
      </c>
      <c r="Y35" s="551" t="s">
        <v>185</v>
      </c>
      <c r="AA35" s="522" t="s">
        <v>947</v>
      </c>
    </row>
    <row r="36" spans="1:27" ht="26.4" x14ac:dyDescent="0.25">
      <c r="A36" s="139" t="str">
        <f t="shared" ca="1" si="0"/>
        <v>KW18 / 19</v>
      </c>
      <c r="B36" s="428" t="str">
        <f ca="1">OFFSET(Sprachen!A390,0,'Allg. Informationen'!$B$4-1,1,1)</f>
        <v>Jahresenergie zur Verfügung der Energiebezüger</v>
      </c>
      <c r="C36" s="100" t="s">
        <v>8</v>
      </c>
      <c r="D36" s="142">
        <f>D34+D33</f>
        <v>0</v>
      </c>
      <c r="E36" s="352"/>
      <c r="F36" s="352"/>
      <c r="G36" s="352"/>
      <c r="H36" s="805"/>
      <c r="I36" s="805"/>
      <c r="J36" s="805"/>
      <c r="K36" s="805"/>
      <c r="L36" s="805"/>
      <c r="M36" s="807"/>
      <c r="N36" s="807"/>
      <c r="O36" s="807"/>
      <c r="P36" s="807"/>
      <c r="Q36" s="807"/>
      <c r="R36" s="807"/>
      <c r="S36" s="807"/>
      <c r="T36" s="807"/>
      <c r="U36" s="807"/>
      <c r="V36" s="548"/>
      <c r="W36" s="300"/>
      <c r="X36" s="548"/>
      <c r="Y36" s="548"/>
      <c r="AA36" s="422" t="s">
        <v>536</v>
      </c>
    </row>
    <row r="37" spans="1:27" ht="30.75" hidden="1" customHeight="1" x14ac:dyDescent="0.25">
      <c r="A37" s="139" t="str">
        <f t="shared" ca="1" si="0"/>
        <v>KW18 / 19-G</v>
      </c>
      <c r="B37" s="448" t="str">
        <f ca="1">OFFSET(Sprachen!A391,0,'Allg. Informationen'!$B$4-1,1,1)</f>
        <v>Jahresenergie zur Verfügung der Energiebezüger (Angabe Gesuchsteller)</v>
      </c>
      <c r="C37" s="100" t="s">
        <v>8</v>
      </c>
      <c r="D37" s="423"/>
      <c r="E37" s="352"/>
      <c r="F37" s="352"/>
      <c r="G37" s="352"/>
      <c r="H37" s="833" t="str">
        <f ca="1">OFFSET(Sprachen!A484,0,'Allg. Informationen'!$B$4-1,1,1)</f>
        <v>Zahl aus Position xxx / 19 einzutragen, kommuniziert durch Kraftwerksbevollmächtigter</v>
      </c>
      <c r="I37" s="833"/>
      <c r="J37" s="833"/>
      <c r="K37" s="833"/>
      <c r="L37" s="833"/>
      <c r="M37" s="807"/>
      <c r="N37" s="807"/>
      <c r="O37" s="807"/>
      <c r="P37" s="807"/>
      <c r="Q37" s="807"/>
      <c r="R37" s="807"/>
      <c r="S37" s="807"/>
      <c r="T37" s="807"/>
      <c r="U37" s="807"/>
      <c r="V37" s="548"/>
      <c r="W37" s="300"/>
      <c r="X37" s="548"/>
      <c r="Y37" s="548"/>
      <c r="AA37" s="422" t="s">
        <v>535</v>
      </c>
    </row>
    <row r="38" spans="1:27" ht="134.25" customHeight="1" x14ac:dyDescent="0.25">
      <c r="A38" s="139" t="str">
        <f t="shared" ca="1" si="0"/>
        <v>KW18 / 20</v>
      </c>
      <c r="B38" s="159" t="str">
        <f ca="1">OFFSET(Sprachen!A392,0,'Allg. Informationen'!$B$4-1,1,1)</f>
        <v>Eigentümerstruktur</v>
      </c>
      <c r="C38" s="100"/>
      <c r="D38" s="681"/>
      <c r="E38" s="349"/>
      <c r="F38" s="349"/>
      <c r="G38" s="349"/>
      <c r="H38" s="832"/>
      <c r="I38" s="832"/>
      <c r="J38" s="832"/>
      <c r="K38" s="832"/>
      <c r="L38" s="832"/>
      <c r="M38" s="807"/>
      <c r="N38" s="807"/>
      <c r="O38" s="807"/>
      <c r="P38" s="807"/>
      <c r="Q38" s="807"/>
      <c r="R38" s="807"/>
      <c r="S38" s="807"/>
      <c r="T38" s="807"/>
      <c r="U38" s="807"/>
      <c r="V38" s="541"/>
      <c r="W38" s="297"/>
      <c r="X38" s="541" t="s">
        <v>185</v>
      </c>
      <c r="Y38" s="152"/>
      <c r="AA38" s="466">
        <v>20</v>
      </c>
    </row>
    <row r="39" spans="1:27" ht="32.25" customHeight="1" x14ac:dyDescent="0.25">
      <c r="A39" s="139" t="str">
        <f t="shared" ca="1" si="0"/>
        <v>KW18 / 21</v>
      </c>
      <c r="B39" s="159" t="str">
        <f ca="1">OFFSET(Sprachen!A393,0,'Allg. Informationen'!$B$4-1,1,1)</f>
        <v>Struktur Energiebezug Kraftwerk</v>
      </c>
      <c r="C39" s="100"/>
      <c r="D39" s="193"/>
      <c r="E39" s="349"/>
      <c r="F39" s="349"/>
      <c r="G39" s="349"/>
      <c r="H39" s="834" t="str">
        <f ca="1">OFFSET(Sprachen!A485,0,'Allg. Informationen'!$B$4-1,1,1)</f>
        <v>Angabe aller Energiebezüger Kraftwerk; 
wenn leer = wie Eigentümerstruktur.</v>
      </c>
      <c r="I39" s="834"/>
      <c r="J39" s="834"/>
      <c r="K39" s="834"/>
      <c r="L39" s="834"/>
      <c r="M39" s="807"/>
      <c r="N39" s="807"/>
      <c r="O39" s="807"/>
      <c r="P39" s="807"/>
      <c r="Q39" s="807"/>
      <c r="R39" s="807"/>
      <c r="S39" s="807"/>
      <c r="T39" s="807"/>
      <c r="U39" s="807"/>
      <c r="V39" s="541"/>
      <c r="W39" s="297"/>
      <c r="X39" s="541" t="s">
        <v>185</v>
      </c>
      <c r="Y39" s="152"/>
      <c r="AA39" s="466">
        <f t="shared" si="1"/>
        <v>21</v>
      </c>
    </row>
    <row r="40" spans="1:27" x14ac:dyDescent="0.25">
      <c r="A40" s="139" t="str">
        <f t="shared" ca="1" si="0"/>
        <v>KW18 / 22</v>
      </c>
      <c r="B40" s="538" t="str">
        <f ca="1">OFFSET(Sprachen!A394,0,'Allg. Informationen'!$B$4-1,1,1)</f>
        <v>Anteil Energiebezug Gesuchsteller</v>
      </c>
      <c r="C40" s="100" t="s">
        <v>4</v>
      </c>
      <c r="D40" s="555"/>
      <c r="E40" s="556"/>
      <c r="F40" s="556"/>
      <c r="G40" s="556"/>
      <c r="H40" s="805"/>
      <c r="I40" s="805"/>
      <c r="J40" s="805"/>
      <c r="K40" s="805"/>
      <c r="L40" s="805"/>
      <c r="M40" s="807"/>
      <c r="N40" s="807"/>
      <c r="O40" s="807"/>
      <c r="P40" s="807"/>
      <c r="Q40" s="807"/>
      <c r="R40" s="807"/>
      <c r="S40" s="807"/>
      <c r="T40" s="807"/>
      <c r="U40" s="807"/>
      <c r="V40" s="541"/>
      <c r="W40" s="297"/>
      <c r="X40" s="541" t="s">
        <v>185</v>
      </c>
      <c r="Y40" s="152"/>
      <c r="AA40" s="466">
        <f t="shared" si="1"/>
        <v>22</v>
      </c>
    </row>
    <row r="41" spans="1:27" x14ac:dyDescent="0.25">
      <c r="A41" s="139" t="str">
        <f t="shared" ca="1" si="0"/>
        <v>KW18 / 23</v>
      </c>
      <c r="B41" s="538" t="str">
        <f ca="1">OFFSET(Sprachen!A395,0,'Allg. Informationen'!$B$4-1,1,1)</f>
        <v>Jahresenergie Anteil Gesuchsteller</v>
      </c>
      <c r="C41" s="100" t="s">
        <v>8</v>
      </c>
      <c r="D41" s="143">
        <f>IF(D5="Ja/Oui/Si",D36*D40,D37*D40)</f>
        <v>0</v>
      </c>
      <c r="E41" s="353"/>
      <c r="F41" s="353"/>
      <c r="G41" s="353"/>
      <c r="H41" s="805"/>
      <c r="I41" s="805"/>
      <c r="J41" s="805"/>
      <c r="K41" s="805"/>
      <c r="L41" s="805"/>
      <c r="M41" s="807"/>
      <c r="N41" s="807"/>
      <c r="O41" s="807"/>
      <c r="P41" s="807"/>
      <c r="Q41" s="807"/>
      <c r="R41" s="807"/>
      <c r="S41" s="807"/>
      <c r="T41" s="807"/>
      <c r="U41" s="807"/>
      <c r="V41" s="541"/>
      <c r="W41" s="297"/>
      <c r="X41" s="541" t="s">
        <v>185</v>
      </c>
      <c r="Y41" s="152"/>
      <c r="AA41" s="466">
        <v>23</v>
      </c>
    </row>
    <row r="42" spans="1:27" ht="37.5" customHeight="1" x14ac:dyDescent="0.25">
      <c r="A42" s="139" t="str">
        <f t="shared" ca="1" si="0"/>
        <v>KW18 / 24</v>
      </c>
      <c r="B42" s="159" t="str">
        <f ca="1">OFFSET(Sprachen!A396,0,'Allg. Informationen'!$B$4-1,1,1)</f>
        <v>Bezug Gesuchsteller zum Kraftwerk</v>
      </c>
      <c r="C42" s="100"/>
      <c r="D42" s="194"/>
      <c r="E42" s="557"/>
      <c r="F42" s="557"/>
      <c r="G42" s="557"/>
      <c r="H42" s="833" t="str">
        <f ca="1">OFFSET(Sprachen!A486,0,'Allg. Informationen'!$B$4-1,1,1)</f>
        <v>Abnahmevertrag und Bestätgigung der Riskotragung von Betreiber und Eigentümer / Partner in Anhang beilegen</v>
      </c>
      <c r="I42" s="833"/>
      <c r="J42" s="833"/>
      <c r="K42" s="833"/>
      <c r="L42" s="833"/>
      <c r="M42" s="807"/>
      <c r="N42" s="807"/>
      <c r="O42" s="807"/>
      <c r="P42" s="807"/>
      <c r="Q42" s="807"/>
      <c r="R42" s="807"/>
      <c r="S42" s="807"/>
      <c r="T42" s="807"/>
      <c r="U42" s="807"/>
      <c r="V42" s="541"/>
      <c r="W42" s="297"/>
      <c r="X42" s="541" t="s">
        <v>185</v>
      </c>
      <c r="Y42" s="558"/>
      <c r="AA42" s="466">
        <v>24</v>
      </c>
    </row>
    <row r="43" spans="1:27" ht="30.75" customHeight="1" x14ac:dyDescent="0.25">
      <c r="A43" s="139" t="str">
        <f t="shared" ca="1" si="0"/>
        <v>KW18 / 25</v>
      </c>
      <c r="B43" s="159" t="str">
        <f ca="1">OFFSET(Sprachen!A397,0,'Allg. Informationen'!$B$4-1,1,1)</f>
        <v>Geschäftsperiode</v>
      </c>
      <c r="C43" s="100"/>
      <c r="D43" s="144">
        <f ca="1">C119</f>
        <v>0</v>
      </c>
      <c r="E43" s="354"/>
      <c r="F43" s="354"/>
      <c r="G43" s="354"/>
      <c r="H43" s="833" t="str">
        <f ca="1">OFFSET(Sprachen!A487,0,'Allg. Informationen'!$B$4-1,1,1)</f>
        <v>Nur Kalenderjahr oder hydrologisches Jahr (1. Okt. – 30. ‎Sept.) möglich, für alle Zentralen ‎gleich.</v>
      </c>
      <c r="I43" s="833"/>
      <c r="J43" s="833"/>
      <c r="K43" s="833"/>
      <c r="L43" s="833"/>
      <c r="M43" s="807"/>
      <c r="N43" s="807"/>
      <c r="O43" s="807"/>
      <c r="P43" s="807"/>
      <c r="Q43" s="807"/>
      <c r="R43" s="807"/>
      <c r="S43" s="807"/>
      <c r="T43" s="807"/>
      <c r="U43" s="807"/>
      <c r="V43" s="541"/>
      <c r="W43" s="297"/>
      <c r="X43" s="541" t="s">
        <v>185</v>
      </c>
      <c r="Y43" s="558"/>
      <c r="AA43" s="466">
        <f t="shared" si="1"/>
        <v>25</v>
      </c>
    </row>
    <row r="44" spans="1:27" x14ac:dyDescent="0.25">
      <c r="A44" s="139" t="str">
        <f t="shared" ca="1" si="0"/>
        <v>KW18 / 26</v>
      </c>
      <c r="B44" s="538" t="str">
        <f ca="1">OFFSET(Sprachen!A398,0,'Allg. Informationen'!$B$4-1,1,1)</f>
        <v>Datum testierter Einzelabschluss Kraftwerk</v>
      </c>
      <c r="C44" s="100"/>
      <c r="D44" s="195"/>
      <c r="E44" s="355"/>
      <c r="F44" s="355"/>
      <c r="G44" s="355"/>
      <c r="H44" s="806" t="str">
        <f ca="1">OFFSET(Sprachen!A488,0,'Allg. Informationen'!$B$4-1,1,1)</f>
        <v>Einzelabschluss Kraftwerk in Anhang beilegen.</v>
      </c>
      <c r="I44" s="806"/>
      <c r="J44" s="806"/>
      <c r="K44" s="806"/>
      <c r="L44" s="806"/>
      <c r="M44" s="807"/>
      <c r="N44" s="807"/>
      <c r="O44" s="807"/>
      <c r="P44" s="807"/>
      <c r="Q44" s="807"/>
      <c r="R44" s="807"/>
      <c r="S44" s="807"/>
      <c r="T44" s="807"/>
      <c r="U44" s="807"/>
      <c r="V44" s="541"/>
      <c r="W44" s="297"/>
      <c r="X44" s="541" t="s">
        <v>185</v>
      </c>
      <c r="Y44" s="152"/>
      <c r="AA44" s="466">
        <f t="shared" si="1"/>
        <v>26</v>
      </c>
    </row>
    <row r="45" spans="1:27" x14ac:dyDescent="0.25">
      <c r="A45" s="139" t="str">
        <f t="shared" ca="1" si="0"/>
        <v>KW18 / 27</v>
      </c>
      <c r="B45" s="538" t="str">
        <f ca="1">OFFSET(Sprachen!A399,0,'Allg. Informationen'!$B$4-1,1,1)</f>
        <v>Rechnungslegungsstandard</v>
      </c>
      <c r="C45" s="145"/>
      <c r="D45" s="559"/>
      <c r="E45" s="560"/>
      <c r="F45" s="560"/>
      <c r="G45" s="560"/>
      <c r="H45" s="858"/>
      <c r="I45" s="858"/>
      <c r="J45" s="858"/>
      <c r="K45" s="858"/>
      <c r="L45" s="858"/>
      <c r="M45" s="807"/>
      <c r="N45" s="807"/>
      <c r="O45" s="807"/>
      <c r="P45" s="807"/>
      <c r="Q45" s="807"/>
      <c r="R45" s="807"/>
      <c r="S45" s="807"/>
      <c r="T45" s="807"/>
      <c r="U45" s="807"/>
      <c r="V45" s="541"/>
      <c r="W45" s="297"/>
      <c r="X45" s="541" t="s">
        <v>185</v>
      </c>
      <c r="Y45" s="152"/>
      <c r="AA45" s="466">
        <f t="shared" si="1"/>
        <v>27</v>
      </c>
    </row>
    <row r="46" spans="1:27" ht="15.6" x14ac:dyDescent="0.3">
      <c r="A46" s="146"/>
      <c r="B46" s="147"/>
      <c r="C46" s="147"/>
      <c r="D46" s="147"/>
      <c r="E46" s="147"/>
      <c r="F46" s="147"/>
      <c r="G46" s="147"/>
      <c r="H46" s="147"/>
      <c r="I46" s="147"/>
      <c r="J46" s="147"/>
      <c r="K46" s="147"/>
      <c r="L46" s="147"/>
      <c r="M46" s="147"/>
      <c r="N46" s="147"/>
      <c r="O46" s="147"/>
      <c r="P46" s="147"/>
      <c r="Q46" s="147"/>
      <c r="R46" s="147"/>
      <c r="S46" s="147"/>
      <c r="T46" s="147"/>
      <c r="U46" s="147"/>
      <c r="V46" s="147"/>
      <c r="W46" s="561"/>
      <c r="X46" s="147"/>
      <c r="Y46" s="147"/>
      <c r="Z46" s="562"/>
    </row>
    <row r="47" spans="1:27" ht="26.4" x14ac:dyDescent="0.25">
      <c r="A47" s="139"/>
      <c r="B47" s="148" t="str">
        <f ca="1">OFFSET(Sprachen!A400,0,'Allg. Informationen'!$B$4-1,1,1)</f>
        <v>A2. Angaben zu den Zentralen</v>
      </c>
      <c r="C47" s="100"/>
      <c r="D47" s="100"/>
      <c r="E47" s="356"/>
      <c r="F47" s="356"/>
      <c r="G47" s="356"/>
      <c r="H47" s="673" t="str">
        <f ca="1">OFFSET(Sprachen!A336,0,'Allg. Informationen'!$B$4-1,1,1)</f>
        <v>Zentrale 1</v>
      </c>
      <c r="I47" s="673" t="str">
        <f ca="1">OFFSET(Sprachen!A337,0,'Allg. Informationen'!$B$4-1,1,1)</f>
        <v>Zentrale 2</v>
      </c>
      <c r="J47" s="673" t="str">
        <f ca="1">OFFSET(Sprachen!A338,0,'Allg. Informationen'!$B$4-1,1,1)</f>
        <v>Zentrale 3</v>
      </c>
      <c r="K47" s="673" t="str">
        <f ca="1">OFFSET(Sprachen!A339,0,'Allg. Informationen'!$B$4-1,1,1)</f>
        <v>Zentrale 4</v>
      </c>
      <c r="L47" s="673" t="str">
        <f ca="1">OFFSET(Sprachen!A340,0,'Allg. Informationen'!$B$4-1,1,1)</f>
        <v>Zentrale 5</v>
      </c>
      <c r="M47" s="673" t="str">
        <f ca="1">OFFSET(Sprachen!A341,0,'Allg. Informationen'!$B$4-1,1,1)</f>
        <v>Zentrale 6</v>
      </c>
      <c r="N47" s="673" t="str">
        <f ca="1">OFFSET(Sprachen!A342,0,'Allg. Informationen'!$B$4-1,1,1)</f>
        <v>Zentrale 7</v>
      </c>
      <c r="O47" s="673" t="str">
        <f ca="1">OFFSET(Sprachen!A343,0,'Allg. Informationen'!$B$4-1,1,1)</f>
        <v>Zentrale 8</v>
      </c>
      <c r="P47" s="673" t="str">
        <f ca="1">OFFSET(Sprachen!A344,0,'Allg. Informationen'!$B$4-1,1,1)</f>
        <v>Zentrale 9</v>
      </c>
      <c r="Q47" s="673" t="str">
        <f ca="1">OFFSET(Sprachen!A345,0,'Allg. Informationen'!$B$4-1,1,1)</f>
        <v>Zentrale 10</v>
      </c>
      <c r="R47" s="830" t="str">
        <f ca="1">H12</f>
        <v>Anmerkungen BFE</v>
      </c>
      <c r="S47" s="831"/>
      <c r="T47" s="676" t="str">
        <f ca="1">M12</f>
        <v>Bemerkungen Gesuchsteller</v>
      </c>
      <c r="U47" s="677"/>
      <c r="V47" s="450" t="str">
        <f ca="1">V12</f>
        <v>Prüfung auf Plausibilität</v>
      </c>
      <c r="W47" s="450" t="str">
        <f t="shared" ref="W47:Y47" ca="1" si="2">W12</f>
        <v>Bemerkungen Plausibilität</v>
      </c>
      <c r="X47" s="450" t="str">
        <f t="shared" ca="1" si="2"/>
        <v>Materielle Prüfung</v>
      </c>
      <c r="Y47" s="450" t="str">
        <f t="shared" ca="1" si="2"/>
        <v>Bemerkungen Materielle Prüfung</v>
      </c>
      <c r="Z47" s="562"/>
    </row>
    <row r="48" spans="1:27" ht="81.75" customHeight="1" x14ac:dyDescent="0.25">
      <c r="A48" s="139" t="str">
        <f t="shared" ref="A48:A59" ca="1" si="3">CONCATENATE($A$2," / ",AA48)</f>
        <v>KW18 / 28</v>
      </c>
      <c r="B48" s="150" t="str">
        <f ca="1">OFFSET(Sprachen!A401,0,'Allg. Informationen'!$B$4-1,1,1)</f>
        <v>Name Zentrale (oder Einzelanlage im Sinne von Art. 88 EnFV)</v>
      </c>
      <c r="C48" s="100"/>
      <c r="D48" s="388"/>
      <c r="E48" s="356"/>
      <c r="F48" s="356"/>
      <c r="G48" s="356"/>
      <c r="H48" s="635">
        <f ca="1">IFERROR(IF($D$5="Nein","-",VLOOKUP(H$47,E_prod_Eingabe!$A$10:$AA$19,HLOOKUP($A$2,E_prod_Eingabe!$C$5:$AS$6,2,FALSE)+2,FALSE)),"")</f>
        <v>0</v>
      </c>
      <c r="I48" s="635">
        <f ca="1">IFERROR(IF($D$5="Nein","-",VLOOKUP(I$47,E_prod_Eingabe!$A$10:$AA$19,HLOOKUP($A$2,E_prod_Eingabe!$C$5:$AS$6,2,FALSE)+2,FALSE)),"")</f>
        <v>0</v>
      </c>
      <c r="J48" s="635">
        <f ca="1">IFERROR(IF($D$5="Nein","-",VLOOKUP(J$47,E_prod_Eingabe!$A$10:$AA$19,HLOOKUP($A$2,E_prod_Eingabe!$C$5:$AS$6,2,FALSE)+2,FALSE)),"")</f>
        <v>0</v>
      </c>
      <c r="K48" s="635">
        <f ca="1">IFERROR(IF($D$5="Nein","-",VLOOKUP(K$47,E_prod_Eingabe!$A$10:$AA$19,HLOOKUP($A$2,E_prod_Eingabe!$C$5:$AS$6,2,FALSE)+2,FALSE)),"")</f>
        <v>0</v>
      </c>
      <c r="L48" s="635">
        <f ca="1">IFERROR(IF($D$5="Nein","-",VLOOKUP(L$47,E_prod_Eingabe!$A$10:$AA$19,HLOOKUP($A$2,E_prod_Eingabe!$C$5:$AS$6,2,FALSE)+2,FALSE)),"")</f>
        <v>0</v>
      </c>
      <c r="M48" s="635">
        <f ca="1">IFERROR(IF($D$5="Nein","-",VLOOKUP(M$47,E_prod_Eingabe!$A$10:$AA$19,HLOOKUP($A$2,E_prod_Eingabe!$C$5:$AS$6,2,FALSE)+2,FALSE)),"")</f>
        <v>0</v>
      </c>
      <c r="N48" s="635">
        <f ca="1">IFERROR(IF($D$5="Nein","-",VLOOKUP(N$47,E_prod_Eingabe!$A$10:$AA$19,HLOOKUP($A$2,E_prod_Eingabe!$C$5:$AS$6,2,FALSE)+2,FALSE)),"")</f>
        <v>0</v>
      </c>
      <c r="O48" s="635">
        <f ca="1">IFERROR(IF($D$5="Nein","-",VLOOKUP(O$47,E_prod_Eingabe!$A$10:$AA$19,HLOOKUP($A$2,E_prod_Eingabe!$C$5:$AS$6,2,FALSE)+2,FALSE)),"")</f>
        <v>0</v>
      </c>
      <c r="P48" s="635">
        <f ca="1">IFERROR(IF($D$5="Nein","-",VLOOKUP(P$47,E_prod_Eingabe!$A$10:$AA$19,HLOOKUP($A$2,E_prod_Eingabe!$C$5:$AS$6,2,FALSE)+2,FALSE)),"")</f>
        <v>0</v>
      </c>
      <c r="Q48" s="635">
        <f ca="1">IFERROR(IF($D$5="Nein","-",VLOOKUP(Q$47,E_prod_Eingabe!$A$10:$AA$19,HLOOKUP($A$2,E_prod_Eingabe!$C$5:$AS$6,2,FALSE)+2,FALSE)),"")</f>
        <v>0</v>
      </c>
      <c r="R48" s="867" t="str">
        <f ca="1">OFFSET(Sprachen!A491,0,'Allg. Informationen'!$B$4-1,1,1)</f>
        <v>Vertrag für Nutzungsrecht beilegen.</v>
      </c>
      <c r="S48" s="868"/>
      <c r="T48" s="828"/>
      <c r="U48" s="829"/>
      <c r="V48" s="541"/>
      <c r="W48" s="297"/>
      <c r="X48" s="541" t="s">
        <v>185</v>
      </c>
      <c r="Y48" s="152"/>
      <c r="Z48" s="562"/>
      <c r="AA48" s="466">
        <f>+AA45+1</f>
        <v>28</v>
      </c>
    </row>
    <row r="49" spans="1:27" x14ac:dyDescent="0.25">
      <c r="A49" s="139" t="str">
        <f t="shared" ca="1" si="3"/>
        <v>KW18 / 29</v>
      </c>
      <c r="B49" s="136" t="str">
        <f ca="1">OFFSET(Sprachen!A402,0,'Allg. Informationen'!$B$4-1,1,1)</f>
        <v>Nr. Zentrale aus WASTA</v>
      </c>
      <c r="C49" s="100"/>
      <c r="D49" s="388"/>
      <c r="E49" s="356"/>
      <c r="F49" s="356"/>
      <c r="G49" s="356"/>
      <c r="H49" s="193"/>
      <c r="I49" s="193"/>
      <c r="J49" s="193"/>
      <c r="K49" s="193"/>
      <c r="L49" s="193"/>
      <c r="M49" s="193"/>
      <c r="N49" s="563"/>
      <c r="O49" s="563"/>
      <c r="P49" s="563"/>
      <c r="Q49" s="563"/>
      <c r="R49" s="859"/>
      <c r="S49" s="860"/>
      <c r="T49" s="828"/>
      <c r="U49" s="829"/>
      <c r="V49" s="541"/>
      <c r="W49" s="297"/>
      <c r="X49" s="541" t="s">
        <v>185</v>
      </c>
      <c r="Y49" s="152"/>
      <c r="Z49" s="562"/>
      <c r="AA49" s="466">
        <f>+AA48+1</f>
        <v>29</v>
      </c>
    </row>
    <row r="50" spans="1:27" ht="26.4" x14ac:dyDescent="0.25">
      <c r="A50" s="139" t="str">
        <f t="shared" ca="1" si="3"/>
        <v>KW18 / 30</v>
      </c>
      <c r="B50" s="136" t="str">
        <f ca="1">OFFSET(Sprachen!A403,0,'Allg. Informationen'!$B$4-1,1,1)</f>
        <v>Hydraulische Verknüpfung und gemeinsame Optimierung vorhanden</v>
      </c>
      <c r="C50" s="100" t="str">
        <f ca="1">OFFSET(Sprachen!A404,0,'Allg. Informationen'!$B$4-1,1,1)</f>
        <v>[Ja/Nein]</v>
      </c>
      <c r="D50" s="153"/>
      <c r="E50" s="357"/>
      <c r="F50" s="357"/>
      <c r="G50" s="357"/>
      <c r="H50" s="564"/>
      <c r="I50" s="564"/>
      <c r="J50" s="564"/>
      <c r="K50" s="564"/>
      <c r="L50" s="564"/>
      <c r="M50" s="564"/>
      <c r="N50" s="564"/>
      <c r="O50" s="564"/>
      <c r="P50" s="564"/>
      <c r="Q50" s="564"/>
      <c r="R50" s="824" t="str">
        <f ca="1">OFFSET(Sprachen!A492,0,'Allg. Informationen'!$B$4-1,1,1)</f>
        <v>Plan der Kraftwerksanlage beilegen.</v>
      </c>
      <c r="S50" s="825"/>
      <c r="T50" s="828"/>
      <c r="U50" s="829"/>
      <c r="V50" s="541"/>
      <c r="W50" s="297"/>
      <c r="X50" s="541" t="s">
        <v>185</v>
      </c>
      <c r="Y50" s="565"/>
      <c r="Z50" s="562"/>
      <c r="AA50" s="466">
        <f t="shared" ref="AA50:AA57" si="4">+AA49+1</f>
        <v>30</v>
      </c>
    </row>
    <row r="51" spans="1:27" x14ac:dyDescent="0.25">
      <c r="A51" s="139" t="str">
        <f t="shared" ca="1" si="3"/>
        <v>KW18 / 31</v>
      </c>
      <c r="B51" s="136" t="str">
        <f ca="1">OFFSET(Sprachen!A405,0,'Allg. Informationen'!$B$4-1,1,1)</f>
        <v>mittlere mechanische Bruttoleistung</v>
      </c>
      <c r="C51" s="100" t="s">
        <v>6</v>
      </c>
      <c r="D51" s="646">
        <f>SUMIF($H$50:$Q$50,"Ja",H51:Q51)+SUMIF($H$50:$Q$50,"Oui",H51:Q51)+SUMIF($H$50:$Q$50,"Si",H51:Q51)</f>
        <v>0</v>
      </c>
      <c r="E51" s="351"/>
      <c r="F51" s="351"/>
      <c r="G51" s="351"/>
      <c r="H51" s="566"/>
      <c r="I51" s="566"/>
      <c r="J51" s="566"/>
      <c r="K51" s="566"/>
      <c r="L51" s="566"/>
      <c r="M51" s="566"/>
      <c r="N51" s="566"/>
      <c r="O51" s="566"/>
      <c r="P51" s="566"/>
      <c r="Q51" s="566"/>
      <c r="R51" s="859"/>
      <c r="S51" s="860"/>
      <c r="T51" s="828"/>
      <c r="U51" s="829"/>
      <c r="V51" s="541"/>
      <c r="W51" s="297"/>
      <c r="X51" s="541" t="s">
        <v>185</v>
      </c>
      <c r="Y51" s="565" t="s">
        <v>185</v>
      </c>
      <c r="Z51" s="562"/>
      <c r="AA51" s="466">
        <f t="shared" si="4"/>
        <v>31</v>
      </c>
    </row>
    <row r="52" spans="1:27" x14ac:dyDescent="0.25">
      <c r="A52" s="139" t="str">
        <f t="shared" ca="1" si="3"/>
        <v>KW18 / 32</v>
      </c>
      <c r="B52" s="136" t="str">
        <f ca="1">OFFSET(Sprachen!A406,0,'Allg. Informationen'!$B$4-1,1,1)</f>
        <v>Installierte Turbinenleistung</v>
      </c>
      <c r="C52" s="100" t="s">
        <v>6</v>
      </c>
      <c r="D52" s="646">
        <f>SUMIF($H$50:$Q$50,"Ja",H52:Q52)+SUMIF($H$50:$Q$50,"Oui",H52:Q52)+SUMIF($H$50:$Q$50,"Si",H52:Q52)</f>
        <v>0</v>
      </c>
      <c r="E52" s="351"/>
      <c r="F52" s="351"/>
      <c r="G52" s="351"/>
      <c r="H52" s="566"/>
      <c r="I52" s="566"/>
      <c r="J52" s="566"/>
      <c r="K52" s="566"/>
      <c r="L52" s="566"/>
      <c r="M52" s="566"/>
      <c r="N52" s="566"/>
      <c r="O52" s="566"/>
      <c r="P52" s="566"/>
      <c r="Q52" s="566"/>
      <c r="R52" s="859"/>
      <c r="S52" s="860"/>
      <c r="T52" s="828"/>
      <c r="U52" s="829"/>
      <c r="V52" s="541"/>
      <c r="W52" s="297"/>
      <c r="X52" s="541" t="s">
        <v>185</v>
      </c>
      <c r="Y52" s="152"/>
      <c r="Z52" s="562"/>
      <c r="AA52" s="466">
        <f t="shared" si="4"/>
        <v>32</v>
      </c>
    </row>
    <row r="53" spans="1:27" x14ac:dyDescent="0.25">
      <c r="A53" s="139" t="str">
        <f t="shared" ca="1" si="3"/>
        <v>KW18 / 33</v>
      </c>
      <c r="B53" s="136" t="str">
        <f ca="1">OFFSET(Sprachen!A407,0,'Allg. Informationen'!$B$4-1,1,1)</f>
        <v>Max. mögliche Leistung ab Generator</v>
      </c>
      <c r="C53" s="100" t="s">
        <v>6</v>
      </c>
      <c r="D53" s="646">
        <f>SUMIF($H$50:$Q$50,"Ja",H53:Q53)+SUMIF($H$50:$Q$50,"Oui",H53:Q53)+SUMIF($H$50:$Q$50,"Si",H53:Q53)</f>
        <v>0</v>
      </c>
      <c r="E53" s="351"/>
      <c r="F53" s="351"/>
      <c r="G53" s="351"/>
      <c r="H53" s="566"/>
      <c r="I53" s="566"/>
      <c r="J53" s="566"/>
      <c r="K53" s="566"/>
      <c r="L53" s="566"/>
      <c r="M53" s="566"/>
      <c r="N53" s="566"/>
      <c r="O53" s="566"/>
      <c r="P53" s="566"/>
      <c r="Q53" s="566"/>
      <c r="R53" s="859"/>
      <c r="S53" s="860"/>
      <c r="T53" s="828"/>
      <c r="U53" s="829"/>
      <c r="V53" s="541"/>
      <c r="W53" s="297"/>
      <c r="X53" s="541" t="s">
        <v>185</v>
      </c>
      <c r="Y53" s="152"/>
      <c r="Z53" s="562"/>
      <c r="AA53" s="466">
        <f t="shared" si="4"/>
        <v>33</v>
      </c>
    </row>
    <row r="54" spans="1:27" ht="31.5" customHeight="1" x14ac:dyDescent="0.25">
      <c r="A54" s="139" t="str">
        <f t="shared" ca="1" si="3"/>
        <v>KW18 / 34</v>
      </c>
      <c r="B54" s="136" t="str">
        <f ca="1">OFFSET(Sprachen!A408,0,'Allg. Informationen'!$B$4-1,1,1)</f>
        <v>Nettoproduktion alle Zentralen</v>
      </c>
      <c r="C54" s="100" t="s">
        <v>8</v>
      </c>
      <c r="D54" s="647">
        <f ca="1">IFERROR(SUM(H54:Q54),"")</f>
        <v>0</v>
      </c>
      <c r="E54" s="358"/>
      <c r="F54" s="358"/>
      <c r="G54" s="358"/>
      <c r="H54" s="154">
        <f ca="1">IFERROR(IF($D$5="Nein/Non/No","-",VLOOKUP(H$47,E_prod_Eingabe!$A$21:$AA$30,HLOOKUP($A$2,E_prod_Eingabe!$C$5:$AS$6,2,FALSE)+2,FALSE)),"")</f>
        <v>0</v>
      </c>
      <c r="I54" s="154">
        <f ca="1">IFERROR(IF($D$5="Nein/Non/No","-",VLOOKUP(I$47,E_prod_Eingabe!$A$21:$AA$30,HLOOKUP($A$2,E_prod_Eingabe!$C$5:$AS$6,2,FALSE)+2,FALSE)),"")</f>
        <v>0</v>
      </c>
      <c r="J54" s="154">
        <f ca="1">IFERROR(IF($D$5="Nein/Non/No","-",VLOOKUP(J$47,E_prod_Eingabe!$A$21:$AA$30,HLOOKUP($A$2,E_prod_Eingabe!$C$5:$AS$6,2,FALSE)+2,FALSE)),"")</f>
        <v>0</v>
      </c>
      <c r="K54" s="154">
        <f ca="1">IFERROR(IF($D$5="Nein/Non/No","-",VLOOKUP(K$47,E_prod_Eingabe!$A$21:$AA$30,HLOOKUP($A$2,E_prod_Eingabe!$C$5:$AS$6,2,FALSE)+2,FALSE)),"")</f>
        <v>0</v>
      </c>
      <c r="L54" s="154">
        <f ca="1">IFERROR(IF($D$5="Nein/Non/No","-",VLOOKUP(L$47,E_prod_Eingabe!$A$21:$AA$30,HLOOKUP($A$2,E_prod_Eingabe!$C$5:$AS$6,2,FALSE)+2,FALSE)),"")</f>
        <v>0</v>
      </c>
      <c r="M54" s="154">
        <f ca="1">IFERROR(IF($D$5="Nein/Non/No","-",VLOOKUP(M$47,E_prod_Eingabe!$A$21:$AA$30,HLOOKUP($A$2,E_prod_Eingabe!$C$5:$AS$6,2,FALSE)+2,FALSE)),"")</f>
        <v>0</v>
      </c>
      <c r="N54" s="154">
        <f ca="1">IFERROR(IF($D$5="Nein/Non/No","-",VLOOKUP(N$47,E_prod_Eingabe!$A$21:$AA$30,HLOOKUP($A$2,E_prod_Eingabe!$C$5:$AS$6,2,FALSE)+2,FALSE)),"")</f>
        <v>0</v>
      </c>
      <c r="O54" s="154">
        <f ca="1">IFERROR(IF($D$5="Nein/Non/No","-",VLOOKUP(O$47,E_prod_Eingabe!$A$21:$AA$30,HLOOKUP($A$2,E_prod_Eingabe!$C$5:$AS$6,2,FALSE)+2,FALSE)),"")</f>
        <v>0</v>
      </c>
      <c r="P54" s="154">
        <f ca="1">IFERROR(IF($D$5="Nein/Non/No","-",VLOOKUP(P$47,E_prod_Eingabe!$A$21:$AA$30,HLOOKUP($A$2,E_prod_Eingabe!$C$5:$AS$6,2,FALSE)+2,FALSE)),"")</f>
        <v>0</v>
      </c>
      <c r="Q54" s="154">
        <f ca="1">IFERROR(IF($D$5="Nein/Non/No","-",VLOOKUP(Q$47,E_prod_Eingabe!$A$21:$AA$30,HLOOKUP($A$2,E_prod_Eingabe!$C$5:$AS$6,2,FALSE)+2,FALSE)),"")</f>
        <v>0</v>
      </c>
      <c r="R54" s="862" t="str">
        <f ca="1">OFFSET(Sprachen!A493,0,'Allg. Informationen'!$B$4-1,1,1)</f>
        <v>Nur hydraulisch verknüpfte und gemeinsam optimierte Anlagen werden berücksichtigt.</v>
      </c>
      <c r="S54" s="863"/>
      <c r="T54" s="861"/>
      <c r="U54" s="861"/>
      <c r="V54" s="567"/>
      <c r="W54" s="300"/>
      <c r="X54" s="567"/>
      <c r="Y54" s="400"/>
      <c r="Z54" s="562"/>
      <c r="AA54" s="466">
        <f t="shared" si="4"/>
        <v>34</v>
      </c>
    </row>
    <row r="55" spans="1:27" ht="31.5" customHeight="1" x14ac:dyDescent="0.25">
      <c r="A55" s="139" t="str">
        <f t="shared" ca="1" si="3"/>
        <v>KW18 / 35</v>
      </c>
      <c r="B55" s="136" t="str">
        <f ca="1">OFFSET(Sprachen!A409,0,'Allg. Informationen'!$B$4-1,1,1)</f>
        <v>Nettoproduktion hydraulisch verknüpfter und gemeinsam optimierter Anlagen</v>
      </c>
      <c r="C55" s="100" t="s">
        <v>8</v>
      </c>
      <c r="D55" s="647">
        <f>SUM(H55:Q55)</f>
        <v>0</v>
      </c>
      <c r="E55" s="358"/>
      <c r="F55" s="358"/>
      <c r="G55" s="358"/>
      <c r="H55" s="154">
        <f>+IF(H50="Ja",H54,0)+IF(H50="Oui",H54,0)+IF(H50="Si",H54,0)</f>
        <v>0</v>
      </c>
      <c r="I55" s="154">
        <f t="shared" ref="I55:Q55" si="5">+IF(I50="Ja",I54,0)+IF(I50="Oui",I54,0)+IF(I50="Si",I54,0)</f>
        <v>0</v>
      </c>
      <c r="J55" s="154">
        <f t="shared" si="5"/>
        <v>0</v>
      </c>
      <c r="K55" s="154">
        <f t="shared" si="5"/>
        <v>0</v>
      </c>
      <c r="L55" s="154">
        <f t="shared" si="5"/>
        <v>0</v>
      </c>
      <c r="M55" s="154">
        <f t="shared" si="5"/>
        <v>0</v>
      </c>
      <c r="N55" s="154">
        <f t="shared" si="5"/>
        <v>0</v>
      </c>
      <c r="O55" s="154">
        <f t="shared" si="5"/>
        <v>0</v>
      </c>
      <c r="P55" s="154">
        <f t="shared" si="5"/>
        <v>0</v>
      </c>
      <c r="Q55" s="154">
        <f t="shared" si="5"/>
        <v>0</v>
      </c>
      <c r="R55" s="864"/>
      <c r="S55" s="865"/>
      <c r="T55" s="861"/>
      <c r="U55" s="861"/>
      <c r="V55" s="567"/>
      <c r="W55" s="300"/>
      <c r="X55" s="567"/>
      <c r="Y55" s="400"/>
      <c r="Z55" s="562"/>
      <c r="AA55" s="466">
        <f t="shared" si="4"/>
        <v>35</v>
      </c>
    </row>
    <row r="56" spans="1:27" x14ac:dyDescent="0.25">
      <c r="A56" s="139" t="str">
        <f t="shared" ca="1" si="3"/>
        <v>KW18 / 36</v>
      </c>
      <c r="B56" s="136" t="str">
        <f ca="1">OFFSET(Sprachen!A410,0,'Allg. Informationen'!$B$4-1,1,1)</f>
        <v>Bezug EV/KEV</v>
      </c>
      <c r="C56" s="100" t="str">
        <f ca="1">OFFSET(Sprachen!A404,0,'Allg. Informationen'!$B$4-1,1,1)</f>
        <v>[Ja/Nein]</v>
      </c>
      <c r="D56" s="648">
        <f>IF(COUNTIF(H56:Q56,"Ja")&gt;0,COUNTIF(H56:Q56,"Ja"),0)</f>
        <v>0</v>
      </c>
      <c r="E56" s="359"/>
      <c r="F56" s="359"/>
      <c r="G56" s="359"/>
      <c r="H56" s="564"/>
      <c r="I56" s="564"/>
      <c r="J56" s="564"/>
      <c r="K56" s="564"/>
      <c r="L56" s="564"/>
      <c r="M56" s="564"/>
      <c r="N56" s="564"/>
      <c r="O56" s="564"/>
      <c r="P56" s="564"/>
      <c r="Q56" s="564"/>
      <c r="R56" s="824"/>
      <c r="S56" s="825"/>
      <c r="T56" s="828"/>
      <c r="U56" s="829"/>
      <c r="V56" s="541"/>
      <c r="W56" s="297"/>
      <c r="X56" s="541" t="s">
        <v>185</v>
      </c>
      <c r="Y56" s="565" t="s">
        <v>185</v>
      </c>
      <c r="Z56" s="562"/>
      <c r="AA56" s="466">
        <f t="shared" si="4"/>
        <v>36</v>
      </c>
    </row>
    <row r="57" spans="1:27" x14ac:dyDescent="0.25">
      <c r="A57" s="139" t="str">
        <f t="shared" ca="1" si="3"/>
        <v>KW18 / 37</v>
      </c>
      <c r="B57" s="136" t="str">
        <f ca="1">OFFSET(Sprachen!A411,0,'Allg. Informationen'!$B$4-1,1,1)</f>
        <v>Erlös EV/KEV Jahr</v>
      </c>
      <c r="C57" s="100" t="s">
        <v>24</v>
      </c>
      <c r="D57" s="649">
        <f>SUMIF(H50:Q50,"Ja",H57:Q57)+SUMIF(H50:Q50,"Oui",H57:Q57)+SUMIF(H50:Q50,"Si",H57:Q57)</f>
        <v>0</v>
      </c>
      <c r="E57" s="360"/>
      <c r="F57" s="360"/>
      <c r="G57" s="360"/>
      <c r="H57" s="207"/>
      <c r="I57" s="207"/>
      <c r="J57" s="207"/>
      <c r="K57" s="207"/>
      <c r="L57" s="207"/>
      <c r="M57" s="207"/>
      <c r="N57" s="207"/>
      <c r="O57" s="207"/>
      <c r="P57" s="207"/>
      <c r="Q57" s="207"/>
      <c r="R57" s="859"/>
      <c r="S57" s="860"/>
      <c r="T57" s="828"/>
      <c r="U57" s="829"/>
      <c r="V57" s="541"/>
      <c r="W57" s="297"/>
      <c r="X57" s="541" t="s">
        <v>185</v>
      </c>
      <c r="Y57" s="565" t="s">
        <v>185</v>
      </c>
      <c r="Z57" s="562"/>
      <c r="AA57" s="466">
        <f t="shared" si="4"/>
        <v>37</v>
      </c>
    </row>
    <row r="58" spans="1:27" ht="26.4" x14ac:dyDescent="0.25">
      <c r="A58" s="139" t="str">
        <f t="shared" ca="1" si="3"/>
        <v>KW18 / 39</v>
      </c>
      <c r="B58" s="136" t="str">
        <f ca="1">OFFSET(Sprachen!A412,0,'Allg. Informationen'!$B$4-1,1,1)</f>
        <v>Erlös aus Entschädigungen Sanierungen nach Gewässerschutzgesetz</v>
      </c>
      <c r="C58" s="157" t="s">
        <v>24</v>
      </c>
      <c r="D58" s="649">
        <f>SUMIF($H$50:$Q$50,"Ja",H58:Q58)+SUMIF($H$50:$Q$50,"Oui",H58:Q58)+SUMIF($H$50:$Q$50,"Si",H58:Q58)</f>
        <v>0</v>
      </c>
      <c r="E58" s="360"/>
      <c r="F58" s="360"/>
      <c r="G58" s="360"/>
      <c r="H58" s="207"/>
      <c r="I58" s="207"/>
      <c r="J58" s="207"/>
      <c r="K58" s="207"/>
      <c r="L58" s="207"/>
      <c r="M58" s="207"/>
      <c r="N58" s="207"/>
      <c r="O58" s="207"/>
      <c r="P58" s="207"/>
      <c r="Q58" s="207"/>
      <c r="R58" s="813"/>
      <c r="S58" s="814"/>
      <c r="T58" s="828"/>
      <c r="U58" s="829"/>
      <c r="V58" s="541"/>
      <c r="W58" s="297"/>
      <c r="X58" s="541" t="s">
        <v>185</v>
      </c>
      <c r="Y58" s="565" t="s">
        <v>185</v>
      </c>
      <c r="Z58" s="562"/>
      <c r="AA58" s="466">
        <v>39</v>
      </c>
    </row>
    <row r="59" spans="1:27" ht="26.4" x14ac:dyDescent="0.25">
      <c r="A59" s="139" t="str">
        <f t="shared" ca="1" si="3"/>
        <v>KW18 / 41</v>
      </c>
      <c r="B59" s="136" t="str">
        <f ca="1">OFFSET(Sprachen!A413,0,'Allg. Informationen'!$B$4-1,1,1)</f>
        <v>Erlös aus weiterer Förderung der öffentlichen Hand</v>
      </c>
      <c r="C59" s="157" t="s">
        <v>24</v>
      </c>
      <c r="D59" s="649">
        <f>SUMIF(H50:Q50,"Ja",H59:Q59)+SUMIF(H50:Q50,"Qui",H59:Q59)+SUMIF(H50:Q50,"Si",H59:Q59)</f>
        <v>0</v>
      </c>
      <c r="E59" s="360"/>
      <c r="F59" s="360"/>
      <c r="G59" s="360"/>
      <c r="H59" s="207"/>
      <c r="I59" s="207"/>
      <c r="J59" s="207"/>
      <c r="K59" s="207"/>
      <c r="L59" s="207"/>
      <c r="M59" s="207"/>
      <c r="N59" s="207"/>
      <c r="O59" s="207"/>
      <c r="P59" s="207"/>
      <c r="Q59" s="207"/>
      <c r="R59" s="813"/>
      <c r="S59" s="814"/>
      <c r="T59" s="828"/>
      <c r="U59" s="829"/>
      <c r="V59" s="541"/>
      <c r="W59" s="297"/>
      <c r="X59" s="541" t="s">
        <v>185</v>
      </c>
      <c r="Y59" s="152"/>
      <c r="Z59" s="562"/>
      <c r="AA59" s="466">
        <v>41</v>
      </c>
    </row>
    <row r="60" spans="1:27" ht="15.6" x14ac:dyDescent="0.3">
      <c r="A60" s="146"/>
      <c r="B60" s="147"/>
      <c r="C60" s="147"/>
      <c r="D60" s="147"/>
      <c r="E60" s="147"/>
      <c r="F60" s="147"/>
      <c r="G60" s="147"/>
      <c r="H60" s="147"/>
      <c r="I60" s="147"/>
      <c r="J60" s="147"/>
      <c r="K60" s="147"/>
      <c r="L60" s="147"/>
      <c r="M60" s="147"/>
      <c r="N60" s="147"/>
      <c r="O60" s="147"/>
      <c r="P60" s="147"/>
      <c r="Q60" s="147"/>
      <c r="R60" s="147"/>
      <c r="S60" s="147"/>
      <c r="T60" s="147"/>
      <c r="U60" s="147"/>
      <c r="V60" s="147"/>
      <c r="W60" s="561"/>
      <c r="X60" s="147"/>
      <c r="Y60" s="147"/>
      <c r="Z60" s="562"/>
    </row>
    <row r="61" spans="1:27" ht="26.4" x14ac:dyDescent="0.25">
      <c r="A61" s="158" t="str">
        <f ca="1">OFFSET(Sprachen!A414,0,'Allg. Informationen'!$B$4-1,1,1)</f>
        <v>B. Angaben zu den Gestehungskosten</v>
      </c>
      <c r="B61" s="158"/>
      <c r="C61" s="159"/>
      <c r="D61" s="160"/>
      <c r="E61" s="361"/>
      <c r="F61" s="361"/>
      <c r="G61" s="361"/>
      <c r="H61" s="866" t="str">
        <f ca="1">R47</f>
        <v>Anmerkungen BFE</v>
      </c>
      <c r="I61" s="866"/>
      <c r="J61" s="866"/>
      <c r="K61" s="866"/>
      <c r="L61" s="866"/>
      <c r="M61" s="809" t="str">
        <f ca="1">T47</f>
        <v>Bemerkungen Gesuchsteller</v>
      </c>
      <c r="N61" s="810"/>
      <c r="O61" s="810"/>
      <c r="P61" s="810"/>
      <c r="Q61" s="810"/>
      <c r="R61" s="810"/>
      <c r="S61" s="810"/>
      <c r="T61" s="810"/>
      <c r="U61" s="811"/>
      <c r="V61" s="450" t="str">
        <f ca="1">V47</f>
        <v>Prüfung auf Plausibilität</v>
      </c>
      <c r="W61" s="450" t="str">
        <f t="shared" ref="W61:Y61" ca="1" si="6">W47</f>
        <v>Bemerkungen Plausibilität</v>
      </c>
      <c r="X61" s="450" t="str">
        <f t="shared" ca="1" si="6"/>
        <v>Materielle Prüfung</v>
      </c>
      <c r="Y61" s="450" t="str">
        <f t="shared" ca="1" si="6"/>
        <v>Bemerkungen Materielle Prüfung</v>
      </c>
    </row>
    <row r="62" spans="1:27" ht="27.75" customHeight="1" x14ac:dyDescent="0.25">
      <c r="A62" s="139"/>
      <c r="B62" s="161" t="str">
        <f ca="1">OFFSET(Sprachen!A415,0,'Allg. Informationen'!$B$4-1,1,1)</f>
        <v>B 1. Betriebserträge und -kosten</v>
      </c>
      <c r="C62" s="100"/>
      <c r="D62" s="100"/>
      <c r="E62" s="362"/>
      <c r="F62" s="362"/>
      <c r="G62" s="362"/>
      <c r="H62" s="808"/>
      <c r="I62" s="808"/>
      <c r="J62" s="808"/>
      <c r="K62" s="808"/>
      <c r="L62" s="808"/>
      <c r="M62" s="812"/>
      <c r="N62" s="812"/>
      <c r="O62" s="812"/>
      <c r="P62" s="812"/>
      <c r="Q62" s="812"/>
      <c r="R62" s="812"/>
      <c r="S62" s="812"/>
      <c r="T62" s="812"/>
      <c r="U62" s="812"/>
      <c r="V62" s="541"/>
      <c r="W62" s="297"/>
      <c r="X62" s="541" t="s">
        <v>185</v>
      </c>
      <c r="Y62" s="551" t="s">
        <v>185</v>
      </c>
    </row>
    <row r="63" spans="1:27" ht="26.4" x14ac:dyDescent="0.25">
      <c r="A63" s="139" t="str">
        <f t="shared" ref="A63:A72" ca="1" si="7">CONCATENATE($A$2," / ",AA63)</f>
        <v>KW18 / 42</v>
      </c>
      <c r="B63" s="136" t="str">
        <f ca="1">OFFSET(Sprachen!A416,0,'Allg. Informationen'!$B$4-1,1,1)</f>
        <v>Summe Förderungen/Vergütungen der öffentlichen Hand</v>
      </c>
      <c r="C63" s="100"/>
      <c r="D63" s="634">
        <f>D59+D57</f>
        <v>0</v>
      </c>
      <c r="E63" s="633"/>
      <c r="F63" s="633"/>
      <c r="G63" s="633"/>
      <c r="H63" s="815"/>
      <c r="I63" s="816"/>
      <c r="J63" s="816"/>
      <c r="K63" s="816"/>
      <c r="L63" s="817"/>
      <c r="M63" s="818"/>
      <c r="N63" s="819"/>
      <c r="O63" s="819"/>
      <c r="P63" s="819"/>
      <c r="Q63" s="819"/>
      <c r="R63" s="819"/>
      <c r="S63" s="819"/>
      <c r="T63" s="819"/>
      <c r="U63" s="820"/>
      <c r="V63" s="541"/>
      <c r="W63" s="297"/>
      <c r="X63" s="541" t="s">
        <v>185</v>
      </c>
      <c r="Y63" s="551" t="s">
        <v>185</v>
      </c>
      <c r="AA63" s="466">
        <v>42</v>
      </c>
    </row>
    <row r="64" spans="1:27" ht="33" customHeight="1" x14ac:dyDescent="0.25">
      <c r="A64" s="139" t="str">
        <f t="shared" ca="1" si="7"/>
        <v>KW18 / 43</v>
      </c>
      <c r="B64" s="136" t="str">
        <f ca="1">OFFSET(Sprachen!A417,0,'Allg. Informationen'!$B$4-1,1,1)</f>
        <v>Übriger Betriebsertrag (ohne Förderungen)</v>
      </c>
      <c r="C64" s="673" t="s">
        <v>24</v>
      </c>
      <c r="D64" s="196"/>
      <c r="E64" s="363"/>
      <c r="F64" s="363"/>
      <c r="G64" s="363"/>
      <c r="H64" s="893" t="str">
        <f ca="1">CONCATENATE(OFFSET(Sprachen!A495,0,'Allg. Informationen'!$B$4-1,1,1)," 5.",A2,".7")</f>
        <v>Gemäss Richtlinie des BFE zu anrechenbaren Betriebs- und Kapitalkosten. Bei abweichenden Angaben zum Geschäftsbericht ist das folgende Anhangsformular auszufüllen: 5.KW18.7</v>
      </c>
      <c r="I64" s="894"/>
      <c r="J64" s="894"/>
      <c r="K64" s="894"/>
      <c r="L64" s="895"/>
      <c r="M64" s="812"/>
      <c r="N64" s="812"/>
      <c r="O64" s="812"/>
      <c r="P64" s="812"/>
      <c r="Q64" s="812"/>
      <c r="R64" s="812"/>
      <c r="S64" s="812"/>
      <c r="T64" s="812"/>
      <c r="U64" s="812"/>
      <c r="V64" s="541"/>
      <c r="W64" s="297"/>
      <c r="X64" s="541" t="s">
        <v>185</v>
      </c>
      <c r="Y64" s="551" t="s">
        <v>185</v>
      </c>
      <c r="AA64" s="466">
        <v>43</v>
      </c>
    </row>
    <row r="65" spans="1:27" x14ac:dyDescent="0.25">
      <c r="A65" s="139" t="str">
        <f t="shared" ca="1" si="7"/>
        <v>KW18 / 44</v>
      </c>
      <c r="B65" s="136" t="str">
        <f ca="1">OFFSET(Sprachen!A418,0,'Allg. Informationen'!$B$4-1,1,1)</f>
        <v>Aktivierte Eigenleistungen</v>
      </c>
      <c r="C65" s="673" t="s">
        <v>24</v>
      </c>
      <c r="D65" s="196"/>
      <c r="E65" s="364"/>
      <c r="F65" s="364"/>
      <c r="G65" s="364"/>
      <c r="H65" s="893"/>
      <c r="I65" s="894"/>
      <c r="J65" s="894"/>
      <c r="K65" s="894"/>
      <c r="L65" s="895"/>
      <c r="M65" s="812"/>
      <c r="N65" s="812"/>
      <c r="O65" s="812"/>
      <c r="P65" s="812"/>
      <c r="Q65" s="812"/>
      <c r="R65" s="812"/>
      <c r="S65" s="812"/>
      <c r="T65" s="812"/>
      <c r="U65" s="812"/>
      <c r="V65" s="541"/>
      <c r="W65" s="297"/>
      <c r="X65" s="541" t="s">
        <v>185</v>
      </c>
      <c r="Y65" s="551" t="s">
        <v>185</v>
      </c>
      <c r="AA65" s="466">
        <f t="shared" ref="AA65:AA72" si="8">AA64+1</f>
        <v>44</v>
      </c>
    </row>
    <row r="66" spans="1:27" x14ac:dyDescent="0.25">
      <c r="A66" s="139" t="str">
        <f t="shared" ca="1" si="7"/>
        <v>KW18 / 45</v>
      </c>
      <c r="B66" s="136" t="str">
        <f ca="1">OFFSET(Sprachen!A419,0,'Allg. Informationen'!$B$4-1,1,1)</f>
        <v>Pumpenergie</v>
      </c>
      <c r="C66" s="673" t="s">
        <v>8</v>
      </c>
      <c r="D66" s="644">
        <f ca="1">IFERROR(IF($D$5="Nein/Non/No","-",INDIRECT(CONCATENATE(E_prod_Eingabe!$A$2,"!")&amp;CONCATENATE(MID("CDEFGHIJKLMNOPQRSTUVWXYZ",HLOOKUP($A$2,E_prod_Eingabe!$C$5:$AS$6,2,FALSE),1),"55"))),"")</f>
        <v>0</v>
      </c>
      <c r="E66" s="353"/>
      <c r="F66" s="353"/>
      <c r="G66" s="353"/>
      <c r="H66" s="893"/>
      <c r="I66" s="894"/>
      <c r="J66" s="894"/>
      <c r="K66" s="894"/>
      <c r="L66" s="895"/>
      <c r="M66" s="812"/>
      <c r="N66" s="812"/>
      <c r="O66" s="812"/>
      <c r="P66" s="812"/>
      <c r="Q66" s="812"/>
      <c r="R66" s="812"/>
      <c r="S66" s="812"/>
      <c r="T66" s="812"/>
      <c r="U66" s="812"/>
      <c r="V66" s="541"/>
      <c r="W66" s="297"/>
      <c r="X66" s="541" t="s">
        <v>185</v>
      </c>
      <c r="Y66" s="551" t="s">
        <v>185</v>
      </c>
      <c r="AA66" s="466">
        <f t="shared" si="8"/>
        <v>45</v>
      </c>
    </row>
    <row r="67" spans="1:27" ht="26.4" x14ac:dyDescent="0.25">
      <c r="A67" s="139" t="str">
        <f t="shared" ca="1" si="7"/>
        <v>KW18 / 46</v>
      </c>
      <c r="B67" s="136" t="str">
        <f ca="1">OFFSET(Sprachen!A420,0,'Allg. Informationen'!$B$4-1,1,1)</f>
        <v>Spezif. Kosten Pumpenergie zu Marktpreisen</v>
      </c>
      <c r="C67" s="673" t="s">
        <v>39</v>
      </c>
      <c r="D67" s="645" t="str">
        <f ca="1">IFERROR(D68*100/(D66*1000000),"")</f>
        <v/>
      </c>
      <c r="E67" s="365"/>
      <c r="F67" s="365"/>
      <c r="G67" s="365"/>
      <c r="H67" s="893"/>
      <c r="I67" s="894"/>
      <c r="J67" s="894"/>
      <c r="K67" s="894"/>
      <c r="L67" s="895"/>
      <c r="M67" s="812"/>
      <c r="N67" s="812"/>
      <c r="O67" s="812"/>
      <c r="P67" s="812"/>
      <c r="Q67" s="812"/>
      <c r="R67" s="812"/>
      <c r="S67" s="812"/>
      <c r="T67" s="812"/>
      <c r="U67" s="812"/>
      <c r="V67" s="541"/>
      <c r="W67" s="297"/>
      <c r="X67" s="541" t="s">
        <v>185</v>
      </c>
      <c r="Y67" s="551" t="s">
        <v>185</v>
      </c>
      <c r="AA67" s="466">
        <f t="shared" si="8"/>
        <v>46</v>
      </c>
    </row>
    <row r="68" spans="1:27" ht="26.4" x14ac:dyDescent="0.25">
      <c r="A68" s="139" t="str">
        <f t="shared" ca="1" si="7"/>
        <v>KW18 / 47</v>
      </c>
      <c r="B68" s="136" t="str">
        <f ca="1">OFFSET(Sprachen!A421,0,'Allg. Informationen'!$B$4-1,1,1)</f>
        <v>Pumpenergie zu Marktpreisen</v>
      </c>
      <c r="C68" s="673" t="s">
        <v>24</v>
      </c>
      <c r="D68" s="644">
        <f ca="1">IFERROR(IF($D$5="Nein/Non/No","-",INDIRECT(CONCATENATE(E_prod_Eingabe!$A$2,"!")&amp;CONCATENATE(MID("CDEFGHIJKLMNOPQRSTUVWXYZ",HLOOKUP($A$2,E_prod_Eingabe!$C$5:$AS$6,2,FALSE),1),"67"))),"")</f>
        <v>0</v>
      </c>
      <c r="E68" s="366"/>
      <c r="F68" s="366"/>
      <c r="G68" s="366"/>
      <c r="H68" s="893"/>
      <c r="I68" s="894"/>
      <c r="J68" s="894"/>
      <c r="K68" s="894"/>
      <c r="L68" s="895"/>
      <c r="M68" s="812"/>
      <c r="N68" s="812"/>
      <c r="O68" s="812"/>
      <c r="P68" s="812"/>
      <c r="Q68" s="812"/>
      <c r="R68" s="812"/>
      <c r="S68" s="812"/>
      <c r="T68" s="812"/>
      <c r="U68" s="812"/>
      <c r="V68" s="541"/>
      <c r="W68" s="297"/>
      <c r="X68" s="541" t="s">
        <v>185</v>
      </c>
      <c r="Y68" s="551" t="s">
        <v>185</v>
      </c>
      <c r="AA68" s="466">
        <f t="shared" si="8"/>
        <v>47</v>
      </c>
    </row>
    <row r="69" spans="1:27" x14ac:dyDescent="0.25">
      <c r="A69" s="139" t="str">
        <f t="shared" ca="1" si="7"/>
        <v>KW18 / 48</v>
      </c>
      <c r="B69" s="136" t="str">
        <f ca="1">OFFSET(Sprachen!A422,0,'Allg. Informationen'!$B$4-1,1,1)</f>
        <v>Energieaufwand</v>
      </c>
      <c r="C69" s="673" t="s">
        <v>24</v>
      </c>
      <c r="D69" s="196"/>
      <c r="E69" s="364"/>
      <c r="F69" s="364"/>
      <c r="G69" s="364"/>
      <c r="H69" s="893"/>
      <c r="I69" s="894"/>
      <c r="J69" s="894"/>
      <c r="K69" s="894"/>
      <c r="L69" s="895"/>
      <c r="M69" s="812"/>
      <c r="N69" s="812"/>
      <c r="O69" s="812"/>
      <c r="P69" s="812"/>
      <c r="Q69" s="812"/>
      <c r="R69" s="812"/>
      <c r="S69" s="812"/>
      <c r="T69" s="812"/>
      <c r="U69" s="812"/>
      <c r="V69" s="541"/>
      <c r="W69" s="297"/>
      <c r="X69" s="541" t="s">
        <v>185</v>
      </c>
      <c r="Y69" s="551" t="s">
        <v>185</v>
      </c>
      <c r="AA69" s="466">
        <f t="shared" si="8"/>
        <v>48</v>
      </c>
    </row>
    <row r="70" spans="1:27" x14ac:dyDescent="0.25">
      <c r="A70" s="139" t="str">
        <f t="shared" ca="1" si="7"/>
        <v>KW18 / 49</v>
      </c>
      <c r="B70" s="136" t="str">
        <f ca="1">OFFSET(Sprachen!A423,0,'Allg. Informationen'!$B$4-1,1,1)</f>
        <v>Netznutzungsaufwand</v>
      </c>
      <c r="C70" s="673" t="s">
        <v>24</v>
      </c>
      <c r="D70" s="196"/>
      <c r="E70" s="364"/>
      <c r="F70" s="364"/>
      <c r="G70" s="364"/>
      <c r="H70" s="893"/>
      <c r="I70" s="894"/>
      <c r="J70" s="894"/>
      <c r="K70" s="894"/>
      <c r="L70" s="895"/>
      <c r="M70" s="812"/>
      <c r="N70" s="812"/>
      <c r="O70" s="812"/>
      <c r="P70" s="812"/>
      <c r="Q70" s="812"/>
      <c r="R70" s="812"/>
      <c r="S70" s="812"/>
      <c r="T70" s="812"/>
      <c r="U70" s="812"/>
      <c r="V70" s="541"/>
      <c r="W70" s="297"/>
      <c r="X70" s="541" t="s">
        <v>185</v>
      </c>
      <c r="Y70" s="551" t="s">
        <v>185</v>
      </c>
      <c r="AA70" s="466">
        <f t="shared" si="8"/>
        <v>49</v>
      </c>
    </row>
    <row r="71" spans="1:27" x14ac:dyDescent="0.25">
      <c r="A71" s="139" t="str">
        <f t="shared" ca="1" si="7"/>
        <v>KW18 / 50</v>
      </c>
      <c r="B71" s="136" t="str">
        <f ca="1">OFFSET(Sprachen!A424,0,'Allg. Informationen'!$B$4-1,1,1)</f>
        <v>Material und Fremdleistungen</v>
      </c>
      <c r="C71" s="673" t="s">
        <v>24</v>
      </c>
      <c r="D71" s="196"/>
      <c r="E71" s="364"/>
      <c r="F71" s="364"/>
      <c r="G71" s="364"/>
      <c r="H71" s="893"/>
      <c r="I71" s="894"/>
      <c r="J71" s="894"/>
      <c r="K71" s="894"/>
      <c r="L71" s="895"/>
      <c r="M71" s="812"/>
      <c r="N71" s="812"/>
      <c r="O71" s="812"/>
      <c r="P71" s="812"/>
      <c r="Q71" s="812"/>
      <c r="R71" s="812"/>
      <c r="S71" s="812"/>
      <c r="T71" s="812"/>
      <c r="U71" s="812"/>
      <c r="V71" s="541"/>
      <c r="W71" s="297"/>
      <c r="X71" s="541" t="s">
        <v>185</v>
      </c>
      <c r="Y71" s="551" t="s">
        <v>185</v>
      </c>
      <c r="AA71" s="466">
        <f t="shared" si="8"/>
        <v>50</v>
      </c>
    </row>
    <row r="72" spans="1:27" x14ac:dyDescent="0.25">
      <c r="A72" s="139" t="str">
        <f t="shared" ca="1" si="7"/>
        <v>KW18 / 51</v>
      </c>
      <c r="B72" s="136" t="str">
        <f ca="1">OFFSET(Sprachen!A425,0,'Allg. Informationen'!$B$4-1,1,1)</f>
        <v>Personalaufwand</v>
      </c>
      <c r="C72" s="673" t="s">
        <v>24</v>
      </c>
      <c r="D72" s="196"/>
      <c r="E72" s="367"/>
      <c r="F72" s="367"/>
      <c r="G72" s="367"/>
      <c r="H72" s="893"/>
      <c r="I72" s="894"/>
      <c r="J72" s="894"/>
      <c r="K72" s="894"/>
      <c r="L72" s="895"/>
      <c r="M72" s="812"/>
      <c r="N72" s="812"/>
      <c r="O72" s="812"/>
      <c r="P72" s="812"/>
      <c r="Q72" s="812"/>
      <c r="R72" s="812"/>
      <c r="S72" s="812"/>
      <c r="T72" s="812"/>
      <c r="U72" s="812"/>
      <c r="V72" s="541"/>
      <c r="W72" s="297"/>
      <c r="X72" s="541" t="s">
        <v>185</v>
      </c>
      <c r="Y72" s="551" t="s">
        <v>185</v>
      </c>
      <c r="AA72" s="466">
        <f t="shared" si="8"/>
        <v>51</v>
      </c>
    </row>
    <row r="73" spans="1:27" x14ac:dyDescent="0.25">
      <c r="A73" s="139" t="str">
        <f ca="1">CONCATENATE($A$2," / ",AA73)</f>
        <v>KW18 / 52</v>
      </c>
      <c r="B73" s="136" t="str">
        <f ca="1">OFFSET(Sprachen!A426,0,'Allg. Informationen'!$B$4-1,1,1)</f>
        <v>übriger Betriebsaufwand (inkl. HKN)</v>
      </c>
      <c r="C73" s="673" t="s">
        <v>24</v>
      </c>
      <c r="D73" s="196"/>
      <c r="E73" s="368"/>
      <c r="F73" s="368"/>
      <c r="G73" s="368"/>
      <c r="H73" s="896"/>
      <c r="I73" s="897"/>
      <c r="J73" s="897"/>
      <c r="K73" s="897"/>
      <c r="L73" s="898"/>
      <c r="M73" s="812"/>
      <c r="N73" s="812"/>
      <c r="O73" s="812"/>
      <c r="P73" s="812"/>
      <c r="Q73" s="812"/>
      <c r="R73" s="812"/>
      <c r="S73" s="812"/>
      <c r="T73" s="812"/>
      <c r="U73" s="812"/>
      <c r="V73" s="541"/>
      <c r="W73" s="297"/>
      <c r="X73" s="541" t="s">
        <v>185</v>
      </c>
      <c r="Y73" s="551" t="s">
        <v>185</v>
      </c>
      <c r="AA73" s="466">
        <f>AA72+1</f>
        <v>52</v>
      </c>
    </row>
    <row r="74" spans="1:27" x14ac:dyDescent="0.25">
      <c r="A74" s="139" t="str">
        <f ca="1">CONCATENATE($A$2," / ",AA74)</f>
        <v>KW18 / 54</v>
      </c>
      <c r="B74" s="136" t="str">
        <f ca="1">OFFSET(Sprachen!A427,0,'Allg. Informationen'!$B$4-1,1,1)</f>
        <v>Total Betriebskosten</v>
      </c>
      <c r="C74" s="673" t="s">
        <v>24</v>
      </c>
      <c r="D74" s="643">
        <f ca="1">SUM(D68:D73)-SUM(D63:G65)</f>
        <v>0</v>
      </c>
      <c r="E74" s="369"/>
      <c r="F74" s="369"/>
      <c r="G74" s="369"/>
      <c r="H74" s="853" t="s">
        <v>613</v>
      </c>
      <c r="I74" s="853"/>
      <c r="J74" s="853"/>
      <c r="K74" s="853"/>
      <c r="L74" s="854"/>
      <c r="M74" s="883"/>
      <c r="N74" s="883"/>
      <c r="O74" s="883"/>
      <c r="P74" s="883"/>
      <c r="Q74" s="883"/>
      <c r="R74" s="883"/>
      <c r="S74" s="883"/>
      <c r="T74" s="883"/>
      <c r="U74" s="883"/>
      <c r="V74" s="541"/>
      <c r="W74" s="297"/>
      <c r="X74" s="541" t="s">
        <v>185</v>
      </c>
      <c r="Y74" s="551" t="s">
        <v>442</v>
      </c>
      <c r="AA74" s="568">
        <f>AA73+2</f>
        <v>54</v>
      </c>
    </row>
    <row r="75" spans="1:27" ht="15.6" x14ac:dyDescent="0.3">
      <c r="A75" s="146"/>
      <c r="B75" s="147"/>
      <c r="C75" s="147"/>
      <c r="D75" s="147"/>
      <c r="E75" s="147"/>
      <c r="F75" s="147"/>
      <c r="G75" s="147"/>
      <c r="H75" s="147"/>
      <c r="I75" s="147"/>
      <c r="J75" s="147"/>
      <c r="K75" s="147"/>
      <c r="L75" s="147"/>
      <c r="M75" s="147"/>
      <c r="N75" s="147"/>
      <c r="O75" s="147"/>
      <c r="P75" s="147"/>
      <c r="Q75" s="147"/>
      <c r="R75" s="147"/>
      <c r="S75" s="147"/>
      <c r="T75" s="147"/>
      <c r="U75" s="147"/>
      <c r="V75" s="147"/>
      <c r="W75" s="561"/>
      <c r="X75" s="147"/>
      <c r="Y75" s="147"/>
    </row>
    <row r="76" spans="1:27" ht="26.4" x14ac:dyDescent="0.25">
      <c r="A76" s="164"/>
      <c r="B76" s="165" t="str">
        <f ca="1">OFFSET(Sprachen!A428,0,'Allg. Informationen'!$B$4-1,1,1)</f>
        <v>B2. Kapitalkosten</v>
      </c>
      <c r="C76" s="159"/>
      <c r="D76" s="678">
        <v>2022</v>
      </c>
      <c r="E76" s="637"/>
      <c r="F76" s="637"/>
      <c r="G76" s="637"/>
      <c r="H76" s="678">
        <v>2022</v>
      </c>
      <c r="I76" s="678">
        <v>2021</v>
      </c>
      <c r="J76" s="678">
        <v>2020</v>
      </c>
      <c r="K76" s="678">
        <v>2019</v>
      </c>
      <c r="L76" s="838" t="str">
        <f ca="1">H61</f>
        <v>Anmerkungen BFE</v>
      </c>
      <c r="M76" s="839"/>
      <c r="N76" s="839"/>
      <c r="O76" s="839"/>
      <c r="P76" s="840"/>
      <c r="Q76" s="880" t="str">
        <f ca="1">M61</f>
        <v>Bemerkungen Gesuchsteller</v>
      </c>
      <c r="R76" s="881"/>
      <c r="S76" s="881"/>
      <c r="T76" s="881"/>
      <c r="U76" s="882"/>
      <c r="V76" s="450" t="str">
        <f ca="1">V61</f>
        <v>Prüfung auf Plausibilität</v>
      </c>
      <c r="W76" s="450" t="str">
        <f t="shared" ref="W76:Y76" ca="1" si="9">W61</f>
        <v>Bemerkungen Plausibilität</v>
      </c>
      <c r="X76" s="450" t="str">
        <f t="shared" ca="1" si="9"/>
        <v>Materielle Prüfung</v>
      </c>
      <c r="Y76" s="450" t="str">
        <f t="shared" ca="1" si="9"/>
        <v>Bemerkungen Materielle Prüfung</v>
      </c>
    </row>
    <row r="77" spans="1:27" ht="39" customHeight="1" x14ac:dyDescent="0.25">
      <c r="A77" s="139" t="str">
        <f t="shared" ref="A77:A87" ca="1" si="10">CONCATENATE($A$2," / ",AA77)</f>
        <v>KW18 / 55</v>
      </c>
      <c r="B77" s="136" t="str">
        <f ca="1">OFFSET(Sprachen!A429,0,'Allg. Informationen'!$B$4-1,1,1)</f>
        <v>Abschreibungsmethodik</v>
      </c>
      <c r="C77" s="100"/>
      <c r="D77" s="569"/>
      <c r="E77" s="570"/>
      <c r="F77" s="570"/>
      <c r="G77" s="570"/>
      <c r="H77" s="197"/>
      <c r="I77" s="197"/>
      <c r="J77" s="197"/>
      <c r="K77" s="197"/>
      <c r="L77" s="701" t="str">
        <f ca="1">CONCATENATE(OFFSET(Sprachen!A496,0,'Allg. Informationen'!$B$4-1,1,1)," 5.",$A$2,".7")</f>
        <v>Für alle Kostenarten jeweils positive Werte eingeben. Die Vorzeichen werden in der Summenformel korrigiert. Negative Werte bedeuten negative Erträge respektive negative Aufwände. Bei abweichenden Angaben zum Geschäftsbericht ist das folgende Anhangsformular  auszufüllen:  5.KW18.7</v>
      </c>
      <c r="M77" s="702"/>
      <c r="N77" s="702"/>
      <c r="O77" s="702"/>
      <c r="P77" s="703"/>
      <c r="Q77" s="812"/>
      <c r="R77" s="812"/>
      <c r="S77" s="812"/>
      <c r="T77" s="812"/>
      <c r="U77" s="812"/>
      <c r="V77" s="541"/>
      <c r="W77" s="297"/>
      <c r="X77" s="541" t="s">
        <v>185</v>
      </c>
      <c r="Y77" s="162"/>
      <c r="AA77" s="466">
        <f>AA74+1</f>
        <v>55</v>
      </c>
    </row>
    <row r="78" spans="1:27" ht="22.5" customHeight="1" x14ac:dyDescent="0.25">
      <c r="A78" s="139" t="str">
        <f t="shared" ca="1" si="10"/>
        <v>KW18 / 56</v>
      </c>
      <c r="B78" s="136" t="str">
        <f ca="1">OFFSET(Sprachen!A430,0,'Allg. Informationen'!$B$4-1,1,1)</f>
        <v>Ordentliche Abschreibungen</v>
      </c>
      <c r="C78" s="100" t="s">
        <v>24</v>
      </c>
      <c r="D78" s="198"/>
      <c r="E78" s="370"/>
      <c r="F78" s="370"/>
      <c r="G78" s="370"/>
      <c r="H78" s="198"/>
      <c r="I78" s="198"/>
      <c r="J78" s="198"/>
      <c r="K78" s="198"/>
      <c r="L78" s="704"/>
      <c r="M78" s="705"/>
      <c r="N78" s="705"/>
      <c r="O78" s="705"/>
      <c r="P78" s="706"/>
      <c r="Q78" s="812"/>
      <c r="R78" s="812"/>
      <c r="S78" s="812"/>
      <c r="T78" s="812"/>
      <c r="U78" s="812"/>
      <c r="V78" s="541"/>
      <c r="W78" s="297"/>
      <c r="X78" s="541" t="s">
        <v>185</v>
      </c>
      <c r="Y78" s="162"/>
      <c r="AA78" s="466">
        <f>AA77+1</f>
        <v>56</v>
      </c>
    </row>
    <row r="79" spans="1:27" ht="22.5" customHeight="1" x14ac:dyDescent="0.25">
      <c r="A79" s="139" t="str">
        <f t="shared" ca="1" si="10"/>
        <v>KW18 / 57</v>
      </c>
      <c r="B79" s="136" t="str">
        <f ca="1">OFFSET(Sprachen!A431,0,'Allg. Informationen'!$B$4-1,1,1)</f>
        <v>Ausserordentliche Abschreibungen</v>
      </c>
      <c r="C79" s="100" t="s">
        <v>24</v>
      </c>
      <c r="D79" s="196"/>
      <c r="E79" s="364"/>
      <c r="F79" s="364"/>
      <c r="G79" s="364"/>
      <c r="H79" s="199"/>
      <c r="I79" s="199"/>
      <c r="J79" s="199"/>
      <c r="K79" s="199"/>
      <c r="L79" s="704"/>
      <c r="M79" s="705"/>
      <c r="N79" s="705"/>
      <c r="O79" s="705"/>
      <c r="P79" s="706"/>
      <c r="Q79" s="812"/>
      <c r="R79" s="812"/>
      <c r="S79" s="812"/>
      <c r="T79" s="812"/>
      <c r="U79" s="812"/>
      <c r="V79" s="541"/>
      <c r="W79" s="297"/>
      <c r="X79" s="541" t="s">
        <v>185</v>
      </c>
      <c r="Y79" s="162"/>
      <c r="AA79" s="466">
        <f t="shared" ref="AA79:AA87" si="11">AA78+1</f>
        <v>57</v>
      </c>
    </row>
    <row r="80" spans="1:27" ht="26.4" x14ac:dyDescent="0.25">
      <c r="A80" s="139" t="str">
        <f t="shared" ca="1" si="10"/>
        <v>KW18 / 58</v>
      </c>
      <c r="B80" s="136" t="str">
        <f ca="1">OFFSET(Sprachen!A432,0,'Allg. Informationen'!$B$4-1,1,1)</f>
        <v>Anlagenrestwert per 30.09.2023 oder 31.12.2023</v>
      </c>
      <c r="C80" s="100" t="s">
        <v>24</v>
      </c>
      <c r="D80" s="196"/>
      <c r="E80" s="370"/>
      <c r="F80" s="370"/>
      <c r="G80" s="370"/>
      <c r="H80" s="166"/>
      <c r="I80" s="167"/>
      <c r="J80" s="571"/>
      <c r="K80" s="572"/>
      <c r="L80" s="853" t="s">
        <v>613</v>
      </c>
      <c r="M80" s="853"/>
      <c r="N80" s="853"/>
      <c r="O80" s="853"/>
      <c r="P80" s="854"/>
      <c r="Q80" s="812"/>
      <c r="R80" s="812"/>
      <c r="S80" s="812"/>
      <c r="T80" s="812"/>
      <c r="U80" s="812"/>
      <c r="V80" s="541"/>
      <c r="W80" s="297"/>
      <c r="X80" s="541" t="s">
        <v>185</v>
      </c>
      <c r="Y80" s="162"/>
      <c r="AA80" s="466">
        <f t="shared" si="11"/>
        <v>58</v>
      </c>
    </row>
    <row r="81" spans="1:27" ht="31.5" customHeight="1" x14ac:dyDescent="0.25">
      <c r="A81" s="139" t="str">
        <f t="shared" ca="1" si="10"/>
        <v>KW18 / 59</v>
      </c>
      <c r="B81" s="136" t="str">
        <f ca="1">OFFSET(Sprachen!A433,0,'Allg. Informationen'!$B$4-1,1,1)</f>
        <v>Restwert anrechenbare immaterielle Anlagen per 30.09.2023 oder 31.12.2023</v>
      </c>
      <c r="C81" s="100" t="s">
        <v>24</v>
      </c>
      <c r="D81" s="196"/>
      <c r="E81" s="370"/>
      <c r="F81" s="370"/>
      <c r="G81" s="370"/>
      <c r="H81" s="168"/>
      <c r="I81" s="169"/>
      <c r="J81" s="573"/>
      <c r="K81" s="574"/>
      <c r="L81" s="884" t="str">
        <f ca="1">OFFSET(Sprachen!A498,0,'Allg. Informationen'!$B$4-1,1,1)</f>
        <v>Restwert von Konzessionen dürfen berücksichtigt werden.</v>
      </c>
      <c r="M81" s="885"/>
      <c r="N81" s="885"/>
      <c r="O81" s="885"/>
      <c r="P81" s="885"/>
      <c r="Q81" s="812"/>
      <c r="R81" s="812"/>
      <c r="S81" s="812"/>
      <c r="T81" s="812"/>
      <c r="U81" s="812"/>
      <c r="V81" s="541"/>
      <c r="W81" s="297"/>
      <c r="X81" s="541" t="s">
        <v>185</v>
      </c>
      <c r="Y81" s="162"/>
      <c r="AA81" s="466">
        <f t="shared" si="11"/>
        <v>59</v>
      </c>
    </row>
    <row r="82" spans="1:27" ht="26.4" x14ac:dyDescent="0.25">
      <c r="A82" s="139" t="str">
        <f t="shared" ca="1" si="10"/>
        <v>KW18 / 60</v>
      </c>
      <c r="B82" s="136" t="str">
        <f ca="1">OFFSET(Sprachen!A434,0,'Allg. Informationen'!$B$4-1,1,1)</f>
        <v>Umlaufvermögen Kraftwerk</v>
      </c>
      <c r="C82" s="100" t="s">
        <v>24</v>
      </c>
      <c r="D82" s="196"/>
      <c r="E82" s="370"/>
      <c r="F82" s="370"/>
      <c r="G82" s="370"/>
      <c r="H82" s="170"/>
      <c r="I82" s="171"/>
      <c r="J82" s="575"/>
      <c r="K82" s="576"/>
      <c r="L82" s="855"/>
      <c r="M82" s="855"/>
      <c r="N82" s="855"/>
      <c r="O82" s="855"/>
      <c r="P82" s="856"/>
      <c r="Q82" s="812"/>
      <c r="R82" s="812"/>
      <c r="S82" s="812"/>
      <c r="T82" s="812"/>
      <c r="U82" s="812"/>
      <c r="V82" s="541"/>
      <c r="W82" s="297"/>
      <c r="X82" s="541" t="s">
        <v>185</v>
      </c>
      <c r="Y82" s="162"/>
      <c r="AA82" s="466">
        <f t="shared" si="11"/>
        <v>60</v>
      </c>
    </row>
    <row r="83" spans="1:27" ht="33" customHeight="1" x14ac:dyDescent="0.25">
      <c r="A83" s="139" t="str">
        <f t="shared" ca="1" si="10"/>
        <v>KW18 / 61</v>
      </c>
      <c r="B83" s="136" t="str">
        <f ca="1">OFFSET(Sprachen!A435,0,'Allg. Informationen'!$B$4-1,1,1)</f>
        <v>Kurzfristige Verbindlichkeiten Kraftwerk</v>
      </c>
      <c r="C83" s="100" t="s">
        <v>24</v>
      </c>
      <c r="D83" s="196"/>
      <c r="E83" s="370"/>
      <c r="F83" s="370"/>
      <c r="G83" s="370"/>
      <c r="H83" s="707" t="str">
        <f ca="1">OFFSET(Sprachen!A499,0,'Allg. Informationen'!$B$4-1,1,1)</f>
        <v>Anzugeben sind kurzfristige, nicht verzinsliche Darlehen. Kurzfristige verzinsliche Kapitalien (darunter auch langfrisitge Darlehen mit Fälligkeit unter 1 Jahr) müssen nicht angegeben werden. Siehe Richtlinie Punkt 3.2.2.</v>
      </c>
      <c r="I83" s="708"/>
      <c r="J83" s="708"/>
      <c r="K83" s="708"/>
      <c r="L83" s="708"/>
      <c r="M83" s="708"/>
      <c r="N83" s="708"/>
      <c r="O83" s="708"/>
      <c r="P83" s="709"/>
      <c r="Q83" s="812"/>
      <c r="R83" s="812"/>
      <c r="S83" s="812"/>
      <c r="T83" s="812"/>
      <c r="U83" s="812"/>
      <c r="V83" s="541"/>
      <c r="W83" s="297"/>
      <c r="X83" s="541" t="s">
        <v>185</v>
      </c>
      <c r="Y83" s="162"/>
      <c r="AA83" s="466">
        <f t="shared" si="11"/>
        <v>61</v>
      </c>
    </row>
    <row r="84" spans="1:27" ht="32.25" customHeight="1" x14ac:dyDescent="0.25">
      <c r="A84" s="139" t="str">
        <f t="shared" ca="1" si="10"/>
        <v>KW18 / 62</v>
      </c>
      <c r="B84" s="136" t="str">
        <f ca="1">OFFSET(Sprachen!A436,0,'Allg. Informationen'!$B$4-1,1,1)</f>
        <v>Nettoumlaufvermögen Kraftwerk</v>
      </c>
      <c r="C84" s="100" t="s">
        <v>24</v>
      </c>
      <c r="D84" s="642">
        <f>D82-D83</f>
        <v>0</v>
      </c>
      <c r="E84" s="360"/>
      <c r="F84" s="360"/>
      <c r="G84" s="360"/>
      <c r="H84" s="857" t="str">
        <f ca="1">OFFSET(Sprachen!A500,0,'Allg. Informationen'!$B$4-1,1,1)</f>
        <v>Gemäss der Richtlinie Punkt 3.2.2. ist das Nettoumlaufvermögen (Umlaufvermögen minus kurzfristiges, nicht verzinsliches Fremdkapital) für den Betrieb notwendig und kann im Gesuch berücksichtigt werden.</v>
      </c>
      <c r="I84" s="857"/>
      <c r="J84" s="857"/>
      <c r="K84" s="857"/>
      <c r="L84" s="857"/>
      <c r="M84" s="857"/>
      <c r="N84" s="857"/>
      <c r="O84" s="857"/>
      <c r="P84" s="857"/>
      <c r="Q84" s="812"/>
      <c r="R84" s="812"/>
      <c r="S84" s="812"/>
      <c r="T84" s="812"/>
      <c r="U84" s="812"/>
      <c r="V84" s="548"/>
      <c r="W84" s="300"/>
      <c r="X84" s="548"/>
      <c r="Y84" s="400"/>
      <c r="AA84" s="466">
        <f t="shared" si="11"/>
        <v>62</v>
      </c>
    </row>
    <row r="85" spans="1:27" x14ac:dyDescent="0.25">
      <c r="A85" s="139" t="str">
        <f t="shared" ca="1" si="10"/>
        <v>KW18 / 63</v>
      </c>
      <c r="B85" s="136" t="str">
        <f ca="1">OFFSET(Sprachen!A437,0,'Allg. Informationen'!$B$4-1,1,1)</f>
        <v>WACC</v>
      </c>
      <c r="C85" s="100" t="s">
        <v>4</v>
      </c>
      <c r="D85" s="172">
        <v>5.11E-2</v>
      </c>
      <c r="E85" s="371"/>
      <c r="F85" s="371"/>
      <c r="G85" s="371"/>
      <c r="H85" s="813"/>
      <c r="I85" s="878"/>
      <c r="J85" s="878"/>
      <c r="K85" s="878"/>
      <c r="L85" s="878"/>
      <c r="M85" s="878"/>
      <c r="N85" s="878"/>
      <c r="O85" s="878"/>
      <c r="P85" s="814"/>
      <c r="Q85" s="812"/>
      <c r="R85" s="812"/>
      <c r="S85" s="812"/>
      <c r="T85" s="812"/>
      <c r="U85" s="812"/>
      <c r="V85" s="548"/>
      <c r="W85" s="300"/>
      <c r="X85" s="548"/>
      <c r="Y85" s="400"/>
      <c r="AA85" s="466">
        <f t="shared" si="11"/>
        <v>63</v>
      </c>
    </row>
    <row r="86" spans="1:27" x14ac:dyDescent="0.25">
      <c r="A86" s="139" t="str">
        <f t="shared" ca="1" si="10"/>
        <v>KW18 / 64</v>
      </c>
      <c r="B86" s="136" t="str">
        <f ca="1">OFFSET(Sprachen!A438,0,'Allg. Informationen'!$B$4-1,1,1)</f>
        <v>Kalkulatorische Kapitalkosten</v>
      </c>
      <c r="C86" s="100" t="s">
        <v>24</v>
      </c>
      <c r="D86" s="642">
        <f>(D80+D81+D84)*D85</f>
        <v>0</v>
      </c>
      <c r="E86" s="360"/>
      <c r="F86" s="360"/>
      <c r="G86" s="360"/>
      <c r="H86" s="813"/>
      <c r="I86" s="878"/>
      <c r="J86" s="878"/>
      <c r="K86" s="878"/>
      <c r="L86" s="878"/>
      <c r="M86" s="878"/>
      <c r="N86" s="878"/>
      <c r="O86" s="878"/>
      <c r="P86" s="814"/>
      <c r="Q86" s="812"/>
      <c r="R86" s="812"/>
      <c r="S86" s="812"/>
      <c r="T86" s="812"/>
      <c r="U86" s="812"/>
      <c r="V86" s="548"/>
      <c r="W86" s="300"/>
      <c r="X86" s="548"/>
      <c r="Y86" s="400"/>
      <c r="AA86" s="466">
        <f t="shared" si="11"/>
        <v>64</v>
      </c>
    </row>
    <row r="87" spans="1:27" x14ac:dyDescent="0.25">
      <c r="A87" s="139" t="str">
        <f t="shared" ca="1" si="10"/>
        <v>KW18 / 65</v>
      </c>
      <c r="B87" s="136" t="str">
        <f ca="1">OFFSET(Sprachen!A439,0,'Allg. Informationen'!$B$4-1,1,1)</f>
        <v>Anrechenbare Kapitalkosten total</v>
      </c>
      <c r="C87" s="100" t="s">
        <v>24</v>
      </c>
      <c r="D87" s="642">
        <f>D86+D78</f>
        <v>0</v>
      </c>
      <c r="E87" s="360"/>
      <c r="F87" s="360"/>
      <c r="G87" s="360"/>
      <c r="H87" s="813"/>
      <c r="I87" s="878"/>
      <c r="J87" s="878"/>
      <c r="K87" s="878"/>
      <c r="L87" s="878"/>
      <c r="M87" s="878"/>
      <c r="N87" s="878"/>
      <c r="O87" s="878"/>
      <c r="P87" s="814"/>
      <c r="Q87" s="812"/>
      <c r="R87" s="812"/>
      <c r="S87" s="812"/>
      <c r="T87" s="812"/>
      <c r="U87" s="812"/>
      <c r="V87" s="541"/>
      <c r="W87" s="297"/>
      <c r="X87" s="541" t="s">
        <v>185</v>
      </c>
      <c r="Y87" s="551" t="s">
        <v>442</v>
      </c>
      <c r="AA87" s="466">
        <f t="shared" si="11"/>
        <v>65</v>
      </c>
    </row>
    <row r="88" spans="1:27" ht="15.6" x14ac:dyDescent="0.3">
      <c r="A88" s="146"/>
      <c r="B88" s="147"/>
      <c r="C88" s="147"/>
      <c r="D88" s="147"/>
      <c r="E88" s="147"/>
      <c r="F88" s="147"/>
      <c r="G88" s="147"/>
      <c r="H88" s="147"/>
      <c r="I88" s="147"/>
      <c r="J88" s="147"/>
      <c r="K88" s="147"/>
      <c r="L88" s="147"/>
      <c r="M88" s="147"/>
      <c r="N88" s="147"/>
      <c r="O88" s="147"/>
      <c r="P88" s="147"/>
      <c r="Q88" s="147"/>
      <c r="R88" s="147"/>
      <c r="S88" s="147"/>
      <c r="T88" s="147"/>
      <c r="U88" s="147"/>
      <c r="V88" s="147"/>
      <c r="W88" s="561"/>
      <c r="X88" s="147"/>
      <c r="Y88" s="147"/>
    </row>
    <row r="89" spans="1:27" ht="26.4" x14ac:dyDescent="0.25">
      <c r="A89" s="139"/>
      <c r="B89" s="148" t="str">
        <f ca="1">OFFSET(Sprachen!A440,0,'Allg. Informationen'!$B$4-1,1,1)</f>
        <v>B3. Abgaben und Steuern</v>
      </c>
      <c r="C89" s="100"/>
      <c r="D89" s="577"/>
      <c r="E89" s="372"/>
      <c r="F89" s="372"/>
      <c r="G89" s="372"/>
      <c r="H89" s="836" t="str">
        <f ca="1">L76</f>
        <v>Anmerkungen BFE</v>
      </c>
      <c r="I89" s="836"/>
      <c r="J89" s="836"/>
      <c r="K89" s="836"/>
      <c r="L89" s="836"/>
      <c r="M89" s="870" t="str">
        <f ca="1">Q76</f>
        <v>Bemerkungen Gesuchsteller</v>
      </c>
      <c r="N89" s="870"/>
      <c r="O89" s="870"/>
      <c r="P89" s="870"/>
      <c r="Q89" s="870"/>
      <c r="R89" s="870"/>
      <c r="S89" s="870"/>
      <c r="T89" s="870"/>
      <c r="U89" s="870"/>
      <c r="V89" s="450" t="str">
        <f ca="1">V76</f>
        <v>Prüfung auf Plausibilität</v>
      </c>
      <c r="W89" s="450" t="str">
        <f t="shared" ref="W89:Y89" ca="1" si="12">W76</f>
        <v>Bemerkungen Plausibilität</v>
      </c>
      <c r="X89" s="450" t="str">
        <f t="shared" ca="1" si="12"/>
        <v>Materielle Prüfung</v>
      </c>
      <c r="Y89" s="450" t="str">
        <f t="shared" ca="1" si="12"/>
        <v>Bemerkungen Materielle Prüfung</v>
      </c>
    </row>
    <row r="90" spans="1:27" ht="26.4" x14ac:dyDescent="0.25">
      <c r="A90" s="139" t="str">
        <f t="shared" ref="A90:A102" ca="1" si="13">CONCATENATE($A$2," / ",AA90)</f>
        <v>KW18 / 66</v>
      </c>
      <c r="B90" s="136" t="str">
        <f ca="1">OFFSET(Sprachen!A441,0,'Allg. Informationen'!$B$4-1,1,1)</f>
        <v>Entgangener Erlös für Gratis- und Vorzugsenergie</v>
      </c>
      <c r="C90" s="100" t="s">
        <v>24</v>
      </c>
      <c r="D90" s="196"/>
      <c r="E90" s="578"/>
      <c r="F90" s="578"/>
      <c r="G90" s="578"/>
      <c r="H90" s="869"/>
      <c r="I90" s="869"/>
      <c r="J90" s="869"/>
      <c r="K90" s="869"/>
      <c r="L90" s="869"/>
      <c r="M90" s="730"/>
      <c r="N90" s="730"/>
      <c r="O90" s="730"/>
      <c r="P90" s="730"/>
      <c r="Q90" s="730"/>
      <c r="R90" s="730"/>
      <c r="S90" s="730"/>
      <c r="T90" s="730"/>
      <c r="U90" s="730"/>
      <c r="V90" s="541"/>
      <c r="W90" s="297"/>
      <c r="X90" s="541" t="s">
        <v>185</v>
      </c>
      <c r="Y90" s="152"/>
      <c r="AA90" s="466">
        <f>AA87+1</f>
        <v>66</v>
      </c>
    </row>
    <row r="91" spans="1:27" ht="26.4" x14ac:dyDescent="0.25">
      <c r="A91" s="139" t="str">
        <f t="shared" ca="1" si="13"/>
        <v>KW18 / 67</v>
      </c>
      <c r="B91" s="136" t="str">
        <f ca="1">OFFSET(Sprachen!A442,0,'Allg. Informationen'!$B$4-1,1,1)</f>
        <v>Aufwand für Konzessionsleistungen</v>
      </c>
      <c r="C91" s="100" t="s">
        <v>24</v>
      </c>
      <c r="D91" s="196"/>
      <c r="E91" s="578"/>
      <c r="F91" s="578"/>
      <c r="G91" s="578"/>
      <c r="H91" s="869" t="str">
        <f ca="1">OFFSET(Sprachen!A501,0,'Allg. Informationen'!$B$4-1,1,1)</f>
        <v>Wird angerechnet.</v>
      </c>
      <c r="I91" s="869"/>
      <c r="J91" s="869"/>
      <c r="K91" s="869"/>
      <c r="L91" s="869"/>
      <c r="M91" s="730"/>
      <c r="N91" s="730"/>
      <c r="O91" s="730"/>
      <c r="P91" s="730"/>
      <c r="Q91" s="730"/>
      <c r="R91" s="730"/>
      <c r="S91" s="730"/>
      <c r="T91" s="730"/>
      <c r="U91" s="730"/>
      <c r="V91" s="541"/>
      <c r="W91" s="297"/>
      <c r="X91" s="541" t="s">
        <v>185</v>
      </c>
      <c r="Y91" s="152"/>
      <c r="AA91" s="466">
        <f t="shared" ref="AA91:AA99" si="14">AA90+1</f>
        <v>67</v>
      </c>
    </row>
    <row r="92" spans="1:27" ht="26.4" x14ac:dyDescent="0.25">
      <c r="A92" s="139" t="str">
        <f t="shared" ca="1" si="13"/>
        <v>KW18 / 68</v>
      </c>
      <c r="B92" s="136" t="str">
        <f ca="1">OFFSET(Sprachen!A443,0,'Allg. Informationen'!$B$4-1,1,1)</f>
        <v>Gewinnsteuer auf Stufe Partnerwerk</v>
      </c>
      <c r="C92" s="100" t="s">
        <v>24</v>
      </c>
      <c r="D92" s="196"/>
      <c r="E92" s="370"/>
      <c r="F92" s="370"/>
      <c r="G92" s="370"/>
      <c r="H92" s="869" t="str">
        <f ca="1">OFFSET(Sprachen!A502,0,'Allg. Informationen'!$B$4-1,1,1)</f>
        <v>Wird nicht angerechnet. Der Vollständigkeit halber aufgeführt.</v>
      </c>
      <c r="I92" s="869"/>
      <c r="J92" s="869"/>
      <c r="K92" s="869"/>
      <c r="L92" s="869"/>
      <c r="M92" s="730"/>
      <c r="N92" s="730"/>
      <c r="O92" s="730"/>
      <c r="P92" s="730"/>
      <c r="Q92" s="730"/>
      <c r="R92" s="730"/>
      <c r="S92" s="730"/>
      <c r="T92" s="730"/>
      <c r="U92" s="730"/>
      <c r="V92" s="541"/>
      <c r="W92" s="297"/>
      <c r="X92" s="541" t="s">
        <v>185</v>
      </c>
      <c r="Y92" s="152"/>
      <c r="AA92" s="466">
        <f t="shared" si="14"/>
        <v>68</v>
      </c>
    </row>
    <row r="93" spans="1:27" ht="49.5" customHeight="1" x14ac:dyDescent="0.25">
      <c r="A93" s="139" t="str">
        <f t="shared" ca="1" si="13"/>
        <v>KW18 / 69</v>
      </c>
      <c r="B93" s="136" t="str">
        <f ca="1">OFFSET(Sprachen!A444,0,'Allg. Informationen'!$B$4-1,1,1)</f>
        <v>anrechenbare Gewinnsteuer gemäss Art. 90 EnFV</v>
      </c>
      <c r="C93" s="100" t="s">
        <v>24</v>
      </c>
      <c r="D93" s="196"/>
      <c r="E93" s="578"/>
      <c r="F93" s="578"/>
      <c r="G93" s="578"/>
      <c r="H93" s="857" t="str">
        <f ca="1">OFFSET(Sprachen!A503,0,'Allg. Informationen'!$B$4-1,1,1)</f>
        <v>Falls Gewinnsteuer angerechnet werden soll, Begründung in Anhang darlegen, wieso trotz Differenz von Gestehungskosten und Marktpreisen ein effektiver Gewinn vorliegt.</v>
      </c>
      <c r="I93" s="857"/>
      <c r="J93" s="857"/>
      <c r="K93" s="857"/>
      <c r="L93" s="857"/>
      <c r="M93" s="730"/>
      <c r="N93" s="730"/>
      <c r="O93" s="730"/>
      <c r="P93" s="730"/>
      <c r="Q93" s="730"/>
      <c r="R93" s="730"/>
      <c r="S93" s="730"/>
      <c r="T93" s="730"/>
      <c r="U93" s="730"/>
      <c r="V93" s="541"/>
      <c r="W93" s="297"/>
      <c r="X93" s="541" t="s">
        <v>185</v>
      </c>
      <c r="Y93" s="152"/>
      <c r="AA93" s="466">
        <f t="shared" si="14"/>
        <v>69</v>
      </c>
    </row>
    <row r="94" spans="1:27" x14ac:dyDescent="0.25">
      <c r="A94" s="139" t="str">
        <f t="shared" ca="1" si="13"/>
        <v>KW18 / 70</v>
      </c>
      <c r="B94" s="136" t="str">
        <f ca="1">OFFSET(Sprachen!A445,0,'Allg. Informationen'!$B$4-1,1,1)</f>
        <v>Kapitalsteuern</v>
      </c>
      <c r="C94" s="100" t="s">
        <v>24</v>
      </c>
      <c r="D94" s="198"/>
      <c r="E94" s="370"/>
      <c r="F94" s="370"/>
      <c r="G94" s="370"/>
      <c r="H94" s="869"/>
      <c r="I94" s="869"/>
      <c r="J94" s="869"/>
      <c r="K94" s="869"/>
      <c r="L94" s="869"/>
      <c r="M94" s="730"/>
      <c r="N94" s="730"/>
      <c r="O94" s="730"/>
      <c r="P94" s="730"/>
      <c r="Q94" s="730"/>
      <c r="R94" s="730"/>
      <c r="S94" s="730"/>
      <c r="T94" s="730"/>
      <c r="U94" s="730"/>
      <c r="V94" s="541"/>
      <c r="W94" s="297"/>
      <c r="X94" s="541" t="s">
        <v>185</v>
      </c>
      <c r="Y94" s="152"/>
      <c r="AA94" s="466">
        <f t="shared" si="14"/>
        <v>70</v>
      </c>
    </row>
    <row r="95" spans="1:27" x14ac:dyDescent="0.25">
      <c r="A95" s="139" t="str">
        <f t="shared" ca="1" si="13"/>
        <v>KW18 / 71</v>
      </c>
      <c r="B95" s="136" t="str">
        <f ca="1">OFFSET(Sprachen!A446,0,'Allg. Informationen'!$B$4-1,1,1)</f>
        <v>weitere anrechenbare Steuern</v>
      </c>
      <c r="C95" s="100" t="s">
        <v>24</v>
      </c>
      <c r="D95" s="196"/>
      <c r="E95" s="578"/>
      <c r="F95" s="578"/>
      <c r="G95" s="578"/>
      <c r="H95" s="874" t="str">
        <f ca="1">OFFSET(Sprachen!A504,0,'Allg. Informationen'!$B$4-1,1,1)</f>
        <v>Liegenschaftssteuer. Sonstige Steuern.</v>
      </c>
      <c r="I95" s="874"/>
      <c r="J95" s="874"/>
      <c r="K95" s="874"/>
      <c r="L95" s="874"/>
      <c r="M95" s="730"/>
      <c r="N95" s="730"/>
      <c r="O95" s="730"/>
      <c r="P95" s="730"/>
      <c r="Q95" s="730"/>
      <c r="R95" s="730"/>
      <c r="S95" s="730"/>
      <c r="T95" s="730"/>
      <c r="U95" s="730"/>
      <c r="V95" s="541"/>
      <c r="W95" s="297"/>
      <c r="X95" s="541" t="s">
        <v>185</v>
      </c>
      <c r="Y95" s="152"/>
      <c r="AA95" s="466">
        <f t="shared" si="14"/>
        <v>71</v>
      </c>
    </row>
    <row r="96" spans="1:27" ht="26.4" x14ac:dyDescent="0.25">
      <c r="A96" s="139" t="str">
        <f t="shared" ca="1" si="13"/>
        <v>KW18 / 72</v>
      </c>
      <c r="B96" s="136" t="str">
        <f ca="1">OFFSET(Sprachen!A447,0,'Allg. Informationen'!$B$4-1,1,1)</f>
        <v>Wasserzinsen (inkl. Wasserwerksteuern und andere äquivalente Abgaben)</v>
      </c>
      <c r="C96" s="100" t="s">
        <v>24</v>
      </c>
      <c r="D96" s="196"/>
      <c r="E96" s="370"/>
      <c r="F96" s="370"/>
      <c r="G96" s="370"/>
      <c r="H96" s="869"/>
      <c r="I96" s="869"/>
      <c r="J96" s="869"/>
      <c r="K96" s="869"/>
      <c r="L96" s="869"/>
      <c r="M96" s="730"/>
      <c r="N96" s="730"/>
      <c r="O96" s="730"/>
      <c r="P96" s="730"/>
      <c r="Q96" s="730"/>
      <c r="R96" s="730"/>
      <c r="S96" s="730"/>
      <c r="T96" s="730"/>
      <c r="U96" s="730"/>
      <c r="V96" s="541"/>
      <c r="W96" s="297"/>
      <c r="X96" s="541" t="s">
        <v>185</v>
      </c>
      <c r="Y96" s="152"/>
      <c r="AA96" s="466">
        <f t="shared" si="14"/>
        <v>72</v>
      </c>
    </row>
    <row r="97" spans="1:27" x14ac:dyDescent="0.25">
      <c r="A97" s="139" t="str">
        <f t="shared" ca="1" si="13"/>
        <v>KW18 / 73</v>
      </c>
      <c r="B97" s="136" t="str">
        <f ca="1">OFFSET(Sprachen!A448,0,'Allg. Informationen'!$B$4-1,1,1)</f>
        <v>Abgaben und Steuern Total</v>
      </c>
      <c r="C97" s="100" t="s">
        <v>24</v>
      </c>
      <c r="D97" s="641">
        <f>D90+D91+D93+D94+D95+D96</f>
        <v>0</v>
      </c>
      <c r="E97" s="373"/>
      <c r="F97" s="373"/>
      <c r="G97" s="373"/>
      <c r="H97" s="906"/>
      <c r="I97" s="906"/>
      <c r="J97" s="906"/>
      <c r="K97" s="906"/>
      <c r="L97" s="906"/>
      <c r="M97" s="730"/>
      <c r="N97" s="730"/>
      <c r="O97" s="730"/>
      <c r="P97" s="730"/>
      <c r="Q97" s="730"/>
      <c r="R97" s="730"/>
      <c r="S97" s="730"/>
      <c r="T97" s="730"/>
      <c r="U97" s="730"/>
      <c r="V97" s="579"/>
      <c r="W97" s="580"/>
      <c r="X97" s="579"/>
      <c r="Y97" s="579"/>
      <c r="AA97" s="466">
        <f t="shared" si="14"/>
        <v>73</v>
      </c>
    </row>
    <row r="98" spans="1:27" x14ac:dyDescent="0.25">
      <c r="A98" s="139" t="str">
        <f t="shared" ca="1" si="13"/>
        <v>KW18 / 74</v>
      </c>
      <c r="B98" s="136" t="str">
        <f ca="1">OFFSET(Sprachen!A449,0,'Allg. Informationen'!$B$4-1,1,1)</f>
        <v>Jahresgewinn</v>
      </c>
      <c r="C98" s="100" t="s">
        <v>24</v>
      </c>
      <c r="D98" s="196"/>
      <c r="E98" s="581"/>
      <c r="F98" s="581"/>
      <c r="G98" s="581"/>
      <c r="H98" s="874" t="str">
        <f ca="1">OFFSET(Sprachen!A505,0,'Allg. Informationen'!$B$4-1,1,1)</f>
        <v>Wird nicht angerechnet. Der Vollständigkeit halber aufgeführt.</v>
      </c>
      <c r="I98" s="874"/>
      <c r="J98" s="874"/>
      <c r="K98" s="874"/>
      <c r="L98" s="874"/>
      <c r="M98" s="730"/>
      <c r="N98" s="730"/>
      <c r="O98" s="730"/>
      <c r="P98" s="730"/>
      <c r="Q98" s="730"/>
      <c r="R98" s="730"/>
      <c r="S98" s="730"/>
      <c r="T98" s="730"/>
      <c r="U98" s="730"/>
      <c r="V98" s="541"/>
      <c r="W98" s="297"/>
      <c r="X98" s="541" t="s">
        <v>185</v>
      </c>
      <c r="Y98" s="152"/>
      <c r="AA98" s="466">
        <f t="shared" si="14"/>
        <v>74</v>
      </c>
    </row>
    <row r="99" spans="1:27" x14ac:dyDescent="0.25">
      <c r="A99" s="139" t="str">
        <f t="shared" ca="1" si="13"/>
        <v>KW18 / 75</v>
      </c>
      <c r="B99" s="136" t="str">
        <f ca="1">OFFSET(Sprachen!A450,0,'Allg. Informationen'!$B$4-1,1,1)</f>
        <v>Anrechenbare Gestehungskosten total</v>
      </c>
      <c r="C99" s="100" t="s">
        <v>24</v>
      </c>
      <c r="D99" s="639">
        <f ca="1">D74+D87+D97</f>
        <v>0</v>
      </c>
      <c r="E99" s="374"/>
      <c r="F99" s="374"/>
      <c r="G99" s="374"/>
      <c r="H99" s="869"/>
      <c r="I99" s="869"/>
      <c r="J99" s="869"/>
      <c r="K99" s="869"/>
      <c r="L99" s="869"/>
      <c r="M99" s="730"/>
      <c r="N99" s="730"/>
      <c r="O99" s="730"/>
      <c r="P99" s="730"/>
      <c r="Q99" s="730"/>
      <c r="R99" s="730"/>
      <c r="S99" s="730"/>
      <c r="T99" s="730"/>
      <c r="U99" s="730"/>
      <c r="V99" s="579"/>
      <c r="W99" s="580"/>
      <c r="X99" s="579"/>
      <c r="Y99" s="579"/>
      <c r="AA99" s="466">
        <f t="shared" si="14"/>
        <v>75</v>
      </c>
    </row>
    <row r="100" spans="1:27" x14ac:dyDescent="0.25">
      <c r="A100" s="139" t="str">
        <f t="shared" ca="1" si="13"/>
        <v>KW18 / 76</v>
      </c>
      <c r="B100" s="136" t="str">
        <f ca="1">OFFSET(Sprachen!A451,0,'Allg. Informationen'!$B$4-1,1,1)</f>
        <v>Spezifische Gestehungskosten total</v>
      </c>
      <c r="C100" s="156" t="s">
        <v>39</v>
      </c>
      <c r="D100" s="640">
        <f ca="1">IFERROR(D99*100/(D36*1000000),0)</f>
        <v>0</v>
      </c>
      <c r="E100" s="375"/>
      <c r="F100" s="375"/>
      <c r="G100" s="375"/>
      <c r="H100" s="869"/>
      <c r="I100" s="869"/>
      <c r="J100" s="869"/>
      <c r="K100" s="869"/>
      <c r="L100" s="869"/>
      <c r="M100" s="730"/>
      <c r="N100" s="730"/>
      <c r="O100" s="730"/>
      <c r="P100" s="730"/>
      <c r="Q100" s="730"/>
      <c r="R100" s="730"/>
      <c r="S100" s="730"/>
      <c r="T100" s="730"/>
      <c r="U100" s="730"/>
      <c r="V100" s="541"/>
      <c r="W100" s="297"/>
      <c r="X100" s="541" t="s">
        <v>185</v>
      </c>
      <c r="Y100" s="551" t="s">
        <v>442</v>
      </c>
      <c r="AA100" s="466">
        <f>AA99+1</f>
        <v>76</v>
      </c>
    </row>
    <row r="101" spans="1:27" ht="15.75" hidden="1" customHeight="1" x14ac:dyDescent="0.25">
      <c r="A101" s="139" t="str">
        <f t="shared" ca="1" si="13"/>
        <v>KW18 / 76-G</v>
      </c>
      <c r="B101" s="136" t="str">
        <f ca="1">OFFSET(Sprachen!A452,0,'Allg. Informationen'!$B$4-1,1,1)</f>
        <v>Spezifische Gestehungskosten total</v>
      </c>
      <c r="C101" s="156" t="s">
        <v>39</v>
      </c>
      <c r="D101" s="435"/>
      <c r="E101" s="434"/>
      <c r="F101" s="434"/>
      <c r="G101" s="434"/>
      <c r="H101" s="869"/>
      <c r="I101" s="869"/>
      <c r="J101" s="869"/>
      <c r="K101" s="869"/>
      <c r="L101" s="869"/>
      <c r="M101" s="730"/>
      <c r="N101" s="730"/>
      <c r="O101" s="730"/>
      <c r="P101" s="730"/>
      <c r="Q101" s="730"/>
      <c r="R101" s="730"/>
      <c r="S101" s="730"/>
      <c r="T101" s="730"/>
      <c r="U101" s="730"/>
      <c r="V101" s="541"/>
      <c r="W101" s="582"/>
      <c r="X101" s="541"/>
      <c r="Y101" s="551"/>
      <c r="AA101" s="424" t="s">
        <v>545</v>
      </c>
    </row>
    <row r="102" spans="1:27" x14ac:dyDescent="0.25">
      <c r="A102" s="139" t="str">
        <f t="shared" ca="1" si="13"/>
        <v>KW18 / 77</v>
      </c>
      <c r="B102" s="136" t="str">
        <f ca="1">OFFSET(Sprachen!A453,0,'Allg. Informationen'!$B$4-1,1,1)</f>
        <v>Gestehungskosten Anteil Gesuchsteller</v>
      </c>
      <c r="C102" s="156" t="s">
        <v>24</v>
      </c>
      <c r="D102" s="174">
        <f ca="1">D99*D40</f>
        <v>0</v>
      </c>
      <c r="E102" s="376"/>
      <c r="F102" s="376"/>
      <c r="G102" s="376"/>
      <c r="H102" s="869"/>
      <c r="I102" s="869"/>
      <c r="J102" s="869"/>
      <c r="K102" s="869"/>
      <c r="L102" s="869"/>
      <c r="M102" s="730"/>
      <c r="N102" s="730"/>
      <c r="O102" s="730"/>
      <c r="P102" s="730"/>
      <c r="Q102" s="730"/>
      <c r="R102" s="730"/>
      <c r="S102" s="730"/>
      <c r="T102" s="730"/>
      <c r="U102" s="730"/>
      <c r="V102" s="548"/>
      <c r="W102" s="300"/>
      <c r="X102" s="548"/>
      <c r="Y102" s="548"/>
      <c r="AA102" s="466">
        <f>AA100+1</f>
        <v>77</v>
      </c>
    </row>
    <row r="103" spans="1:27" x14ac:dyDescent="0.25">
      <c r="A103" s="679"/>
      <c r="B103" s="583"/>
      <c r="C103" s="433"/>
      <c r="D103" s="466"/>
      <c r="E103" s="466"/>
      <c r="F103" s="466"/>
      <c r="G103" s="466"/>
      <c r="H103" s="466"/>
      <c r="I103" s="466"/>
    </row>
    <row r="104" spans="1:27" ht="15.6" x14ac:dyDescent="0.3">
      <c r="A104" s="181"/>
      <c r="B104" s="182"/>
      <c r="C104" s="182"/>
      <c r="D104" s="183"/>
      <c r="E104" s="175"/>
      <c r="F104" s="175"/>
      <c r="G104" s="175"/>
      <c r="H104" s="584"/>
      <c r="I104" s="584"/>
      <c r="J104" s="584"/>
      <c r="K104" s="584"/>
      <c r="L104" s="584"/>
      <c r="M104" s="584"/>
      <c r="N104" s="584"/>
      <c r="O104" s="584"/>
      <c r="P104" s="584"/>
      <c r="Q104" s="584"/>
      <c r="R104" s="584"/>
    </row>
    <row r="105" spans="1:27" ht="17.399999999999999" x14ac:dyDescent="0.25">
      <c r="A105" s="176" t="str">
        <f ca="1">OFFSET(Sprachen!A454,0,'Allg. Informationen'!$B$4-1,1,1)</f>
        <v>C. Angaben zu Erlösen</v>
      </c>
      <c r="B105" s="176"/>
      <c r="C105" s="100"/>
      <c r="D105" s="100"/>
      <c r="E105" s="356"/>
      <c r="F105" s="356"/>
      <c r="G105" s="356"/>
      <c r="H105" s="177"/>
      <c r="I105" s="177"/>
      <c r="J105" s="585"/>
      <c r="K105" s="584"/>
      <c r="L105" s="584"/>
      <c r="M105" s="586"/>
      <c r="N105" s="584"/>
      <c r="O105" s="584"/>
      <c r="P105" s="584"/>
      <c r="Q105" s="584"/>
      <c r="R105" s="584"/>
    </row>
    <row r="106" spans="1:27" x14ac:dyDescent="0.25">
      <c r="A106" s="139" t="str">
        <f ca="1">CONCATENATE($A$2," / ",AA106)</f>
        <v>KW18 / 78</v>
      </c>
      <c r="B106" s="100" t="str">
        <f ca="1">OFFSET(Sprachen!A467,0,'Allg. Informationen'!$B$4-1,1,1)</f>
        <v>Referenzmarkterlös  [CHF]</v>
      </c>
      <c r="C106" s="100" t="s">
        <v>24</v>
      </c>
      <c r="D106" s="389">
        <f ca="1">D124</f>
        <v>0</v>
      </c>
      <c r="E106" s="381"/>
      <c r="F106" s="381"/>
      <c r="G106" s="381"/>
      <c r="H106" s="13"/>
      <c r="M106" s="587"/>
      <c r="AA106" s="466">
        <f>AA102+1</f>
        <v>78</v>
      </c>
    </row>
    <row r="107" spans="1:27" x14ac:dyDescent="0.25">
      <c r="A107" s="139" t="str">
        <f ca="1">CONCATENATE($A$2," / ",AA107)</f>
        <v>KW18 / 79</v>
      </c>
      <c r="B107" s="100" t="str">
        <f ca="1">OFFSET(Sprachen!A456,0,'Allg. Informationen'!$B$4-1,1,1)</f>
        <v>Spezifischer Referenzmarkterlös</v>
      </c>
      <c r="C107" s="100" t="s">
        <v>39</v>
      </c>
      <c r="D107" s="390">
        <f ca="1">IFERROR(D124*100/(D36*10^6),0)</f>
        <v>0</v>
      </c>
      <c r="E107" s="382"/>
      <c r="F107" s="382"/>
      <c r="G107" s="382"/>
      <c r="AA107" s="466">
        <f>AA106+1</f>
        <v>79</v>
      </c>
    </row>
    <row r="108" spans="1:27" hidden="1" x14ac:dyDescent="0.25">
      <c r="A108" s="139" t="str">
        <f ca="1">CONCATENATE($A$2," / ",AA108)</f>
        <v>KW18 / 79-G</v>
      </c>
      <c r="B108" s="100" t="str">
        <f ca="1">OFFSET(Sprachen!A457,0,'Allg. Informationen'!$B$4-1,1,1)</f>
        <v>Spezifischer Referenzmarkterlös</v>
      </c>
      <c r="C108" s="100" t="s">
        <v>39</v>
      </c>
      <c r="D108" s="425"/>
      <c r="E108" s="382"/>
      <c r="F108" s="382"/>
      <c r="G108" s="382"/>
      <c r="AA108" s="424" t="s">
        <v>539</v>
      </c>
    </row>
    <row r="109" spans="1:27" x14ac:dyDescent="0.25">
      <c r="A109" s="139" t="str">
        <f ca="1">CONCATENATE($A$2," / ",AA109)</f>
        <v>KW18 / 80</v>
      </c>
      <c r="B109" s="100" t="str">
        <f ca="1">OFFSET(Sprachen!A458,0,'Allg. Informationen'!$B$4-1,1,1)</f>
        <v>Erlös Anteil Gesuchsteller</v>
      </c>
      <c r="C109" s="156" t="s">
        <v>24</v>
      </c>
      <c r="D109" s="389">
        <f ca="1">D106*D40</f>
        <v>0</v>
      </c>
      <c r="E109" s="382"/>
      <c r="F109" s="382"/>
      <c r="G109" s="382"/>
      <c r="AA109" s="466">
        <v>80</v>
      </c>
    </row>
    <row r="110" spans="1:27" ht="15.6" x14ac:dyDescent="0.3">
      <c r="A110" s="181"/>
      <c r="B110" s="182"/>
      <c r="C110" s="182"/>
      <c r="D110" s="183"/>
      <c r="E110" s="178"/>
      <c r="F110" s="178"/>
      <c r="G110" s="178"/>
      <c r="H110" s="179"/>
      <c r="I110" s="131"/>
      <c r="J110" s="131"/>
      <c r="K110" s="131"/>
      <c r="L110" s="131"/>
      <c r="M110" s="131"/>
      <c r="N110" s="131"/>
      <c r="O110" s="131"/>
      <c r="P110" s="131"/>
      <c r="Q110" s="131"/>
    </row>
    <row r="111" spans="1:27" ht="17.399999999999999" x14ac:dyDescent="0.25">
      <c r="A111" s="665" t="str">
        <f ca="1">OFFSET(Sprachen!A459,0,'Allg. Informationen'!$B$4-1,1,1)</f>
        <v>D. Angaben zu den ungedeckten Gestehungskosten</v>
      </c>
      <c r="C111" s="159"/>
      <c r="D111" s="666"/>
      <c r="E111" s="356"/>
      <c r="F111" s="356"/>
      <c r="G111" s="356"/>
    </row>
    <row r="112" spans="1:27" x14ac:dyDescent="0.25">
      <c r="A112" s="139" t="str">
        <f ca="1">CONCATENATE($A$2," / ",AA112)</f>
        <v>KW18 / 81</v>
      </c>
      <c r="B112" s="100" t="str">
        <f ca="1">OFFSET(Sprachen!A460,0,'Allg. Informationen'!$B$4-1,1,1)</f>
        <v>ungedeckte Gestehungskosten</v>
      </c>
      <c r="C112" s="100" t="s">
        <v>24</v>
      </c>
      <c r="D112" s="174">
        <f ca="1">D99-D106</f>
        <v>0</v>
      </c>
      <c r="E112" s="383"/>
      <c r="F112" s="383"/>
      <c r="G112" s="383"/>
      <c r="AA112" s="466">
        <f>AA109+1</f>
        <v>81</v>
      </c>
    </row>
    <row r="113" spans="1:27" x14ac:dyDescent="0.25">
      <c r="A113" s="139" t="str">
        <f ca="1">CONCATENATE($A$2," / ",AA113)</f>
        <v>KW18 / 82</v>
      </c>
      <c r="B113" s="100" t="str">
        <f ca="1">OFFSET(Sprachen!A461,0,'Allg. Informationen'!$B$4-1,1,1)</f>
        <v>Spezifische ungedeckte Gestehungskosten</v>
      </c>
      <c r="C113" s="100" t="s">
        <v>39</v>
      </c>
      <c r="D113" s="390">
        <f ca="1">D100-D107</f>
        <v>0</v>
      </c>
      <c r="E113" s="375"/>
      <c r="F113" s="375"/>
      <c r="G113" s="375"/>
      <c r="I113" s="180"/>
      <c r="AA113" s="466">
        <f>AA112+1</f>
        <v>82</v>
      </c>
    </row>
    <row r="114" spans="1:27" x14ac:dyDescent="0.25">
      <c r="A114" s="139" t="str">
        <f ca="1">CONCATENATE($A$2," / ",AA114)</f>
        <v>KW18 / 83</v>
      </c>
      <c r="B114" s="100" t="str">
        <f ca="1">OFFSET(Sprachen!A462,0,'Allg. Informationen'!$B$4-1,1,1)</f>
        <v>Spez. ungedeckte Gestehungskosten gekürzt</v>
      </c>
      <c r="C114" s="100" t="s">
        <v>39</v>
      </c>
      <c r="D114" s="390">
        <f ca="1">MIN(1,D113)</f>
        <v>0</v>
      </c>
      <c r="E114" s="375"/>
      <c r="F114" s="375"/>
      <c r="G114" s="375"/>
      <c r="I114" s="180"/>
      <c r="Q114" s="584"/>
      <c r="AA114" s="466">
        <f>AA113+1</f>
        <v>83</v>
      </c>
    </row>
    <row r="115" spans="1:27" ht="28.5" customHeight="1" x14ac:dyDescent="0.3">
      <c r="A115" s="139" t="str">
        <f ca="1">CONCATENATE($A$2," / ",AA115)</f>
        <v>KW18 / 84</v>
      </c>
      <c r="B115" s="136" t="str">
        <f ca="1">OFFSET(Sprachen!A463,0,'Allg. Informationen'!$B$4-1,1,1)</f>
        <v>ungedeckte Gestehungskosten Anteil Gesuchsteller</v>
      </c>
      <c r="C115" s="100" t="s">
        <v>24</v>
      </c>
      <c r="D115" s="173">
        <f ca="1">D102-D109</f>
        <v>0</v>
      </c>
      <c r="E115" s="374"/>
      <c r="F115" s="374"/>
      <c r="G115" s="374"/>
      <c r="H115" s="131"/>
      <c r="I115" s="131"/>
      <c r="J115" s="131"/>
      <c r="K115" s="131"/>
      <c r="L115" s="131"/>
      <c r="M115" s="131"/>
      <c r="N115" s="131"/>
      <c r="O115" s="131"/>
      <c r="P115" s="131"/>
      <c r="Q115" s="588"/>
      <c r="R115" s="131"/>
      <c r="S115" s="131"/>
      <c r="AA115" s="466">
        <f>AA114+1</f>
        <v>84</v>
      </c>
    </row>
    <row r="116" spans="1:27" ht="15.6" x14ac:dyDescent="0.3">
      <c r="A116" s="181"/>
      <c r="B116" s="182"/>
      <c r="C116" s="182"/>
      <c r="D116" s="182"/>
      <c r="E116" s="178"/>
      <c r="F116" s="178"/>
      <c r="G116" s="178"/>
      <c r="H116" s="182"/>
      <c r="I116" s="182"/>
      <c r="J116" s="182"/>
      <c r="K116" s="182"/>
      <c r="L116" s="182"/>
      <c r="M116" s="182"/>
      <c r="N116" s="182"/>
      <c r="O116" s="182"/>
      <c r="P116" s="182"/>
      <c r="Q116" s="183"/>
      <c r="R116" s="131"/>
      <c r="S116" s="131"/>
    </row>
    <row r="117" spans="1:27" ht="17.399999999999999" x14ac:dyDescent="0.3">
      <c r="A117" s="184" t="str">
        <f ca="1">OFFSET(Sprachen!A464,0,'Allg. Informationen'!$B$4-1,1,1)</f>
        <v>E. Referenzmarkterlös</v>
      </c>
      <c r="C117" s="589"/>
      <c r="D117" s="589"/>
      <c r="E117" s="590"/>
      <c r="F117" s="590"/>
      <c r="G117" s="590"/>
      <c r="H117" s="907" t="str">
        <f ca="1">H89</f>
        <v>Anmerkungen BFE</v>
      </c>
      <c r="I117" s="879"/>
      <c r="J117" s="879"/>
      <c r="K117" s="879"/>
      <c r="L117" s="879"/>
      <c r="M117" s="879" t="str">
        <f ca="1">M89</f>
        <v>Bemerkungen Gesuchsteller</v>
      </c>
      <c r="N117" s="879"/>
      <c r="O117" s="879"/>
      <c r="P117" s="879"/>
      <c r="Q117" s="879"/>
      <c r="R117" s="131"/>
      <c r="S117" s="163"/>
    </row>
    <row r="118" spans="1:27" ht="15.6" x14ac:dyDescent="0.3">
      <c r="A118" s="139" t="str">
        <f t="shared" ref="A118:A124" ca="1" si="15">CONCATENATE($A$2," / ",AA118)</f>
        <v>KW18 / 85</v>
      </c>
      <c r="B118" s="591" t="str">
        <f ca="1">OFFSET(Sprachen!A465,0,'Allg. Informationen'!$B$4-1,1,1)</f>
        <v xml:space="preserve">Strompreise bei EEX herungergeladen am: </v>
      </c>
      <c r="C118" s="185">
        <v>44615</v>
      </c>
      <c r="D118" s="378">
        <v>0.45833333333333331</v>
      </c>
      <c r="E118" s="384"/>
      <c r="F118" s="384"/>
      <c r="G118" s="384"/>
      <c r="H118" s="856"/>
      <c r="I118" s="869"/>
      <c r="J118" s="869"/>
      <c r="K118" s="869"/>
      <c r="L118" s="869"/>
      <c r="M118" s="871"/>
      <c r="N118" s="872"/>
      <c r="O118" s="872"/>
      <c r="P118" s="872"/>
      <c r="Q118" s="873"/>
      <c r="R118" s="131"/>
      <c r="S118" s="131"/>
      <c r="AA118" s="466">
        <f>AA115+1</f>
        <v>85</v>
      </c>
    </row>
    <row r="119" spans="1:27" ht="15.6" x14ac:dyDescent="0.3">
      <c r="A119" s="139" t="str">
        <f t="shared" ca="1" si="15"/>
        <v>KW18 / 86</v>
      </c>
      <c r="B119" s="186" t="str">
        <f ca="1">OFFSET(Sprachen!A466,0,'Allg. Informationen'!$B$4-1,1,1)</f>
        <v>Jahr</v>
      </c>
      <c r="C119" s="904">
        <f ca="1">IFERROR(IF($D$5="Nein/Non/No","-",INDIRECT(CONCATENATE(E_prod_Eingabe!A2,"!")&amp;CONCATENATE(MID("CDEFGHIJKLMNOPQRSTUVWXYZ",HLOOKUP($A$2,E_prod_Eingabe!$C$5:$AS$6,2,FALSE),1),"8"))),"")</f>
        <v>0</v>
      </c>
      <c r="D119" s="905"/>
      <c r="E119" s="385"/>
      <c r="F119" s="385"/>
      <c r="G119" s="385"/>
      <c r="H119" s="856"/>
      <c r="I119" s="869"/>
      <c r="J119" s="869"/>
      <c r="K119" s="869"/>
      <c r="L119" s="869"/>
      <c r="M119" s="871"/>
      <c r="N119" s="872"/>
      <c r="O119" s="872"/>
      <c r="P119" s="872"/>
      <c r="Q119" s="873"/>
      <c r="R119" s="131"/>
      <c r="S119" s="131"/>
      <c r="AA119" s="466">
        <f t="shared" ref="AA119:AA124" si="16">AA118+1</f>
        <v>86</v>
      </c>
    </row>
    <row r="120" spans="1:27" ht="15.6" x14ac:dyDescent="0.3">
      <c r="A120" s="139" t="str">
        <f t="shared" ca="1" si="15"/>
        <v>KW18 / 87</v>
      </c>
      <c r="B120" s="187" t="str">
        <f ca="1">OFFSET(Sprachen!A467,0,'Allg. Informationen'!$B$4-1,1,1)</f>
        <v>Referenzmarkterlös  [CHF]</v>
      </c>
      <c r="C120" s="638" t="s">
        <v>24</v>
      </c>
      <c r="D120" s="379" t="s">
        <v>82</v>
      </c>
      <c r="E120" s="377"/>
      <c r="F120" s="377"/>
      <c r="G120" s="377"/>
      <c r="H120" s="380" t="str">
        <f ca="1">OFFSET(Sprachen!A336,0,'Allg. Informationen'!$B$4-1,1,1)</f>
        <v>Zentrale 1</v>
      </c>
      <c r="I120" s="186" t="str">
        <f ca="1">OFFSET(Sprachen!A337,0,'Allg. Informationen'!$B$4-1,1,1)</f>
        <v>Zentrale 2</v>
      </c>
      <c r="J120" s="592" t="str">
        <f ca="1">OFFSET(Sprachen!A338,0,'Allg. Informationen'!$B$4-1,1,1)</f>
        <v>Zentrale 3</v>
      </c>
      <c r="K120" s="592" t="str">
        <f ca="1">OFFSET(Sprachen!A339,0,'Allg. Informationen'!$B$4-1,1,1)</f>
        <v>Zentrale 4</v>
      </c>
      <c r="L120" s="592" t="str">
        <f ca="1">OFFSET(Sprachen!A340,0,'Allg. Informationen'!$B$4-1,1,1)</f>
        <v>Zentrale 5</v>
      </c>
      <c r="M120" s="592" t="str">
        <f ca="1">OFFSET(Sprachen!A341,0,'Allg. Informationen'!$B$4-1,1,1)</f>
        <v>Zentrale 6</v>
      </c>
      <c r="N120" s="592" t="str">
        <f ca="1">OFFSET(Sprachen!A342,0,'Allg. Informationen'!$B$4-1,1,1)</f>
        <v>Zentrale 7</v>
      </c>
      <c r="O120" s="592" t="str">
        <f ca="1">OFFSET(Sprachen!A343,0,'Allg. Informationen'!$B$4-1,1,1)</f>
        <v>Zentrale 8</v>
      </c>
      <c r="P120" s="592" t="str">
        <f ca="1">OFFSET(Sprachen!A344,0,'Allg. Informationen'!$B$4-1,1,1)</f>
        <v>Zentrale 9</v>
      </c>
      <c r="Q120" s="592" t="str">
        <f ca="1">OFFSET(Sprachen!A345,0,'Allg. Informationen'!$B$4-1,1,1)</f>
        <v>Zentrale 10</v>
      </c>
      <c r="R120" s="131"/>
      <c r="S120" s="131"/>
      <c r="AA120" s="466">
        <f t="shared" si="16"/>
        <v>87</v>
      </c>
    </row>
    <row r="121" spans="1:27" ht="15.6" x14ac:dyDescent="0.3">
      <c r="A121" s="139" t="str">
        <f t="shared" ca="1" si="15"/>
        <v>KW18 / 88</v>
      </c>
      <c r="B121" s="188" t="str">
        <f ca="1">OFFSET(Sprachen!A468,0,'Allg. Informationen'!$B$4-1,1,1)</f>
        <v>alle Zentralen</v>
      </c>
      <c r="C121" s="189"/>
      <c r="D121" s="593">
        <f ca="1">+SUM(H121:Q121)</f>
        <v>0</v>
      </c>
      <c r="E121" s="594"/>
      <c r="F121" s="594"/>
      <c r="G121" s="594"/>
      <c r="H121" s="595">
        <f ca="1">IFERROR(IF($D$5="Nein/Non/No","-",VLOOKUP(H$120,E_prod_Eingabe!$A$33:$AA$42,HLOOKUP($A$2,E_prod_Eingabe!$C$5:$AS$6,2,FALSE)+2,FALSE)),"")</f>
        <v>0</v>
      </c>
      <c r="I121" s="595">
        <f ca="1">IFERROR(IF($D$5="Nein/Non/No","-",VLOOKUP(I$120,E_prod_Eingabe!$A$33:$AA$42,HLOOKUP($A$2,E_prod_Eingabe!$C$5:$AS$6,2,FALSE)+2,FALSE)),"")</f>
        <v>0</v>
      </c>
      <c r="J121" s="595">
        <f ca="1">IFERROR(IF($D$5="Nein/Non/No","-",VLOOKUP(J$120,E_prod_Eingabe!$A$33:$AA$42,HLOOKUP($A$2,E_prod_Eingabe!$C$5:$AS$6,2,FALSE)+2,FALSE)),"")</f>
        <v>0</v>
      </c>
      <c r="K121" s="595">
        <f ca="1">IFERROR(IF($D$5="Nein/Non/No","-",VLOOKUP(K$120,E_prod_Eingabe!$A$33:$AA$42,HLOOKUP($A$2,E_prod_Eingabe!$C$5:$AS$6,2,FALSE)+2,FALSE)),"")</f>
        <v>0</v>
      </c>
      <c r="L121" s="595">
        <f ca="1">IFERROR(IF($D$5="Nein/Non/No","-",VLOOKUP(L$120,E_prod_Eingabe!$A$33:$AA$42,HLOOKUP($A$2,E_prod_Eingabe!$C$5:$AS$6,2,FALSE)+2,FALSE)),"")</f>
        <v>0</v>
      </c>
      <c r="M121" s="595">
        <f ca="1">IFERROR(IF($D$5="Nein/Non/No","-",VLOOKUP(M$120,E_prod_Eingabe!$A$33:$AA$42,HLOOKUP($A$2,E_prod_Eingabe!$C$5:$AS$6,2,FALSE)+2,FALSE)),"")</f>
        <v>0</v>
      </c>
      <c r="N121" s="595">
        <f ca="1">IFERROR(IF($D$5="Nein/Non/No","-",VLOOKUP(N$120,E_prod_Eingabe!$A$33:$AA$42,HLOOKUP($A$2,E_prod_Eingabe!$C$5:$AS$6,2,FALSE)+2,FALSE)),"")</f>
        <v>0</v>
      </c>
      <c r="O121" s="595">
        <f ca="1">IFERROR(IF($D$5="Nein/Non/No","-",VLOOKUP(O$120,E_prod_Eingabe!$A$33:$AA$42,HLOOKUP($A$2,E_prod_Eingabe!$C$5:$AS$6,2,FALSE)+2,FALSE)),"")</f>
        <v>0</v>
      </c>
      <c r="P121" s="595">
        <f ca="1">IFERROR(IF($D$5="Nein/Non/No","-",VLOOKUP(P$120,E_prod_Eingabe!$A$33:$AA$42,HLOOKUP($A$2,E_prod_Eingabe!$C$5:$AS$6,2,FALSE)+2,FALSE)),"")</f>
        <v>0</v>
      </c>
      <c r="Q121" s="595">
        <f ca="1">IFERROR(IF($D$5="Nein/Non/No","-",VLOOKUP(Q$120,E_prod_Eingabe!$A$33:$AA$42,HLOOKUP($A$2,E_prod_Eingabe!$C$5:$AS$6,2,FALSE)+2,FALSE)),"")</f>
        <v>0</v>
      </c>
      <c r="R121" s="131"/>
      <c r="S121" s="190"/>
      <c r="AA121" s="466">
        <f t="shared" si="16"/>
        <v>88</v>
      </c>
    </row>
    <row r="122" spans="1:27" ht="39.6" x14ac:dyDescent="0.3">
      <c r="A122" s="139" t="str">
        <f t="shared" ca="1" si="15"/>
        <v>KW18 / 89</v>
      </c>
      <c r="B122" s="529" t="str">
        <f ca="1">OFFSET(Sprachen!A469,0,'Allg. Informationen'!$B$4-1,1,1)</f>
        <v>Abzüglich nicht hydraulisch verbundener oder gemeinsam optimierter Anlagen</v>
      </c>
      <c r="C122" s="191"/>
      <c r="D122" s="593">
        <f>+SUM(H122:Q122)</f>
        <v>0</v>
      </c>
      <c r="E122" s="594"/>
      <c r="F122" s="594"/>
      <c r="G122" s="594"/>
      <c r="H122" s="595">
        <f>+IF(OR(H50="Nein",H50="Non",H50="No"),-H121,0)</f>
        <v>0</v>
      </c>
      <c r="I122" s="595">
        <f t="shared" ref="I122:Q122" si="17">+IF(OR(I50="Nein",I50="Non",I50="No"),-I121,0)</f>
        <v>0</v>
      </c>
      <c r="J122" s="595">
        <f t="shared" si="17"/>
        <v>0</v>
      </c>
      <c r="K122" s="595">
        <f t="shared" si="17"/>
        <v>0</v>
      </c>
      <c r="L122" s="595">
        <f t="shared" si="17"/>
        <v>0</v>
      </c>
      <c r="M122" s="595">
        <f t="shared" si="17"/>
        <v>0</v>
      </c>
      <c r="N122" s="595">
        <f t="shared" si="17"/>
        <v>0</v>
      </c>
      <c r="O122" s="595">
        <f t="shared" si="17"/>
        <v>0</v>
      </c>
      <c r="P122" s="595">
        <f t="shared" si="17"/>
        <v>0</v>
      </c>
      <c r="Q122" s="595">
        <f t="shared" si="17"/>
        <v>0</v>
      </c>
      <c r="R122" s="131"/>
      <c r="S122" s="163"/>
      <c r="AA122" s="466">
        <f t="shared" si="16"/>
        <v>89</v>
      </c>
    </row>
    <row r="123" spans="1:27" ht="16.2" thickBot="1" x14ac:dyDescent="0.35">
      <c r="A123" s="139" t="str">
        <f t="shared" ca="1" si="15"/>
        <v>KW18 / 90</v>
      </c>
      <c r="B123" s="188" t="str">
        <f ca="1">OFFSET(Sprachen!A470,0,'Allg. Informationen'!$B$4-1,1,1)</f>
        <v>Abzüglich KEV-Anlagen</v>
      </c>
      <c r="C123" s="192"/>
      <c r="D123" s="596">
        <f>+SUM(H123:Q123)</f>
        <v>0</v>
      </c>
      <c r="E123" s="594"/>
      <c r="F123" s="594"/>
      <c r="G123" s="594"/>
      <c r="H123" s="595">
        <f>+IF(OR(H56="Ja",H56="Oui",H56="Si"),IF(OR(H50="Ja",H50="Oui",H50="Si"),-H121,0),0)</f>
        <v>0</v>
      </c>
      <c r="I123" s="595">
        <f t="shared" ref="I123:Q123" si="18">+IF(OR(I56="Ja",I56="Oui",I56="Si"),IF(OR(I50="Ja",I50="Oui",I50="Si"),-I121,0),0)</f>
        <v>0</v>
      </c>
      <c r="J123" s="595">
        <f t="shared" si="18"/>
        <v>0</v>
      </c>
      <c r="K123" s="595">
        <f t="shared" si="18"/>
        <v>0</v>
      </c>
      <c r="L123" s="595">
        <f t="shared" si="18"/>
        <v>0</v>
      </c>
      <c r="M123" s="595">
        <f t="shared" si="18"/>
        <v>0</v>
      </c>
      <c r="N123" s="595">
        <f t="shared" si="18"/>
        <v>0</v>
      </c>
      <c r="O123" s="595">
        <f t="shared" si="18"/>
        <v>0</v>
      </c>
      <c r="P123" s="595">
        <f t="shared" si="18"/>
        <v>0</v>
      </c>
      <c r="Q123" s="595">
        <f t="shared" si="18"/>
        <v>0</v>
      </c>
      <c r="R123" s="131"/>
      <c r="S123" s="163"/>
      <c r="AA123" s="466">
        <f t="shared" si="16"/>
        <v>90</v>
      </c>
    </row>
    <row r="124" spans="1:27" ht="26.25" customHeight="1" thickBot="1" x14ac:dyDescent="0.35">
      <c r="A124" s="139" t="str">
        <f t="shared" ca="1" si="15"/>
        <v>KW18 / 91</v>
      </c>
      <c r="B124" s="891" t="str">
        <f ca="1">+CONCATENATE(OFFSET(Sprachen!A471,0,'Allg. Informationen'!$B$4-1,1,1)," ",IF(D13=0,"",D13))</f>
        <v>gültig für KW Bitte auswählen, Prière de sélectionner, Prego selezionare</v>
      </c>
      <c r="C124" s="892"/>
      <c r="D124" s="597">
        <f ca="1">IFERROR(+MAX(SUM(D121:D123),0),"")</f>
        <v>0</v>
      </c>
      <c r="E124" s="598"/>
      <c r="F124" s="598"/>
      <c r="G124" s="599"/>
      <c r="H124" s="595">
        <f ca="1">+IF(H121&lt;0,H121,MAX(SUM(H121:H123),0))</f>
        <v>0</v>
      </c>
      <c r="I124" s="595">
        <f t="shared" ref="I124:Q124" ca="1" si="19">+IF(I121&lt;0,I121,MAX(SUM(I121:I123),0))</f>
        <v>0</v>
      </c>
      <c r="J124" s="595">
        <f t="shared" ca="1" si="19"/>
        <v>0</v>
      </c>
      <c r="K124" s="595">
        <f t="shared" ca="1" si="19"/>
        <v>0</v>
      </c>
      <c r="L124" s="595">
        <f t="shared" ca="1" si="19"/>
        <v>0</v>
      </c>
      <c r="M124" s="595">
        <f t="shared" ca="1" si="19"/>
        <v>0</v>
      </c>
      <c r="N124" s="595">
        <f t="shared" ca="1" si="19"/>
        <v>0</v>
      </c>
      <c r="O124" s="595">
        <f t="shared" ca="1" si="19"/>
        <v>0</v>
      </c>
      <c r="P124" s="595">
        <f t="shared" ca="1" si="19"/>
        <v>0</v>
      </c>
      <c r="Q124" s="595">
        <f t="shared" ca="1" si="19"/>
        <v>0</v>
      </c>
      <c r="R124" s="131"/>
      <c r="S124" s="131"/>
      <c r="AA124" s="466">
        <f t="shared" si="16"/>
        <v>91</v>
      </c>
    </row>
    <row r="125" spans="1:27" ht="15.6" x14ac:dyDescent="0.3">
      <c r="D125" s="600"/>
      <c r="E125" s="600"/>
      <c r="F125" s="600"/>
      <c r="G125" s="600"/>
      <c r="R125" s="131"/>
      <c r="S125" s="131"/>
    </row>
    <row r="126" spans="1:27" ht="15.6" x14ac:dyDescent="0.3">
      <c r="R126" s="131"/>
      <c r="S126" s="131"/>
    </row>
    <row r="127" spans="1:27" ht="15.6" x14ac:dyDescent="0.3">
      <c r="R127" s="131"/>
      <c r="S127" s="131"/>
    </row>
    <row r="128" spans="1:27" ht="15.6" x14ac:dyDescent="0.3">
      <c r="D128" s="652"/>
      <c r="R128" s="131"/>
      <c r="S128" s="131"/>
    </row>
    <row r="129" spans="18:19" ht="15.6" x14ac:dyDescent="0.3">
      <c r="R129" s="131"/>
      <c r="S129" s="131"/>
    </row>
    <row r="130" spans="18:19" ht="15.6" x14ac:dyDescent="0.3">
      <c r="R130" s="131"/>
      <c r="S130" s="131"/>
    </row>
    <row r="131" spans="18:19" ht="15.6" x14ac:dyDescent="0.3">
      <c r="R131" s="131"/>
      <c r="S131" s="131"/>
    </row>
  </sheetData>
  <sheetProtection algorithmName="SHA-512" hashValue="suw0HGxOkvbVBQTupbw4OSwK3hjVSdTnURhH+50P7IPo9OWmIHxPVRG4k5g8SwE5g3ZI664dRWJbCJ0X8Im5YQ==" saltValue="wwApmQ+f1BZyS7+zHeukYA==" spinCount="100000" sheet="1" objects="1" scenarios="1"/>
  <protectedRanges>
    <protectedRange sqref="C5 L15 B14:B15 D16:D24 D26 D31:D32 D34:D35 D38:D40 D42 D44:D45 H49:Q53 H56:Q59 D64:D65 D69:D73 D77:K79 D80:D83 D90:D96 D98" name="Bereichzahlenfelder"/>
    <protectedRange sqref="C5 H6:J7 L6:N7 P6:R7 T6:U7 M13:U45 T48:U59 M62:U73 M74 Q77:U87 M90:U102 M118:Q119" name="Bereichvoll_kommentarfelder"/>
    <protectedRange sqref="C5 H8 L8 B14:B15 D16:D17 D29 D37 D40 D42 D101 D108 L15 M13 M16:M17 M29 M37 M40:M42 M101" name="bereichleer"/>
  </protectedRanges>
  <mergeCells count="192">
    <mergeCell ref="C119:D119"/>
    <mergeCell ref="H119:L119"/>
    <mergeCell ref="M119:Q119"/>
    <mergeCell ref="B124:C124"/>
    <mergeCell ref="H102:L102"/>
    <mergeCell ref="M102:U102"/>
    <mergeCell ref="H117:L117"/>
    <mergeCell ref="M117:Q117"/>
    <mergeCell ref="H118:L118"/>
    <mergeCell ref="M118:Q118"/>
    <mergeCell ref="H99:L99"/>
    <mergeCell ref="M99:U99"/>
    <mergeCell ref="H100:L100"/>
    <mergeCell ref="M100:U100"/>
    <mergeCell ref="H101:L101"/>
    <mergeCell ref="M101:U101"/>
    <mergeCell ref="H96:L96"/>
    <mergeCell ref="M96:U96"/>
    <mergeCell ref="H97:L97"/>
    <mergeCell ref="M97:U97"/>
    <mergeCell ref="H98:L98"/>
    <mergeCell ref="M98:U98"/>
    <mergeCell ref="H93:L93"/>
    <mergeCell ref="M93:U93"/>
    <mergeCell ref="H94:L94"/>
    <mergeCell ref="M94:U94"/>
    <mergeCell ref="H95:L95"/>
    <mergeCell ref="M95:U95"/>
    <mergeCell ref="H90:L90"/>
    <mergeCell ref="M90:U90"/>
    <mergeCell ref="H91:L91"/>
    <mergeCell ref="M91:U91"/>
    <mergeCell ref="H92:L92"/>
    <mergeCell ref="M92:U92"/>
    <mergeCell ref="H86:P86"/>
    <mergeCell ref="Q86:U86"/>
    <mergeCell ref="H87:P87"/>
    <mergeCell ref="Q87:U87"/>
    <mergeCell ref="H89:L89"/>
    <mergeCell ref="M89:U89"/>
    <mergeCell ref="H83:P83"/>
    <mergeCell ref="Q83:U83"/>
    <mergeCell ref="H84:P84"/>
    <mergeCell ref="Q84:U84"/>
    <mergeCell ref="H85:P85"/>
    <mergeCell ref="Q85:U85"/>
    <mergeCell ref="L80:P80"/>
    <mergeCell ref="Q80:U80"/>
    <mergeCell ref="L81:P81"/>
    <mergeCell ref="Q81:U81"/>
    <mergeCell ref="L82:P82"/>
    <mergeCell ref="Q82:U82"/>
    <mergeCell ref="M73:U73"/>
    <mergeCell ref="H74:L74"/>
    <mergeCell ref="M74:U74"/>
    <mergeCell ref="L76:P76"/>
    <mergeCell ref="Q76:U76"/>
    <mergeCell ref="L77:P79"/>
    <mergeCell ref="Q77:U79"/>
    <mergeCell ref="H64:L73"/>
    <mergeCell ref="M64:U64"/>
    <mergeCell ref="M65:U65"/>
    <mergeCell ref="M66:U66"/>
    <mergeCell ref="M67:U67"/>
    <mergeCell ref="M68:U68"/>
    <mergeCell ref="M69:U69"/>
    <mergeCell ref="M70:U70"/>
    <mergeCell ref="M71:U71"/>
    <mergeCell ref="M72:U72"/>
    <mergeCell ref="H61:L61"/>
    <mergeCell ref="M61:U61"/>
    <mergeCell ref="H62:L62"/>
    <mergeCell ref="M62:U62"/>
    <mergeCell ref="H63:L63"/>
    <mergeCell ref="M63:U63"/>
    <mergeCell ref="R57:S57"/>
    <mergeCell ref="T57:U57"/>
    <mergeCell ref="R58:S58"/>
    <mergeCell ref="T58:U58"/>
    <mergeCell ref="R59:S59"/>
    <mergeCell ref="T59:U59"/>
    <mergeCell ref="R53:S53"/>
    <mergeCell ref="T53:U53"/>
    <mergeCell ref="R54:S55"/>
    <mergeCell ref="T54:U54"/>
    <mergeCell ref="T55:U55"/>
    <mergeCell ref="R56:S56"/>
    <mergeCell ref="T56:U56"/>
    <mergeCell ref="R50:S50"/>
    <mergeCell ref="T50:U50"/>
    <mergeCell ref="R51:S51"/>
    <mergeCell ref="T51:U51"/>
    <mergeCell ref="R52:S52"/>
    <mergeCell ref="T52:U52"/>
    <mergeCell ref="H45:L45"/>
    <mergeCell ref="M45:U45"/>
    <mergeCell ref="R47:S47"/>
    <mergeCell ref="R48:S48"/>
    <mergeCell ref="T48:U48"/>
    <mergeCell ref="R49:S49"/>
    <mergeCell ref="T49:U49"/>
    <mergeCell ref="H42:L42"/>
    <mergeCell ref="M42:U42"/>
    <mergeCell ref="H43:L43"/>
    <mergeCell ref="M43:U43"/>
    <mergeCell ref="H44:L44"/>
    <mergeCell ref="M44:U44"/>
    <mergeCell ref="H39:L39"/>
    <mergeCell ref="M39:U39"/>
    <mergeCell ref="H40:L40"/>
    <mergeCell ref="M40:U40"/>
    <mergeCell ref="H41:L41"/>
    <mergeCell ref="M41:U41"/>
    <mergeCell ref="H36:L36"/>
    <mergeCell ref="M36:U36"/>
    <mergeCell ref="H37:L37"/>
    <mergeCell ref="M37:U37"/>
    <mergeCell ref="H38:L38"/>
    <mergeCell ref="M38:U38"/>
    <mergeCell ref="H33:L33"/>
    <mergeCell ref="M33:U33"/>
    <mergeCell ref="H34:L34"/>
    <mergeCell ref="M34:U34"/>
    <mergeCell ref="H35:L35"/>
    <mergeCell ref="M35:U35"/>
    <mergeCell ref="H30:L30"/>
    <mergeCell ref="M30:U30"/>
    <mergeCell ref="H31:L31"/>
    <mergeCell ref="M31:U31"/>
    <mergeCell ref="H32:L32"/>
    <mergeCell ref="M32:U32"/>
    <mergeCell ref="H27:L27"/>
    <mergeCell ref="M27:U27"/>
    <mergeCell ref="H28:L28"/>
    <mergeCell ref="M28:U28"/>
    <mergeCell ref="H29:L29"/>
    <mergeCell ref="M29:U29"/>
    <mergeCell ref="H24:L24"/>
    <mergeCell ref="M24:U24"/>
    <mergeCell ref="H25:L25"/>
    <mergeCell ref="M25:U25"/>
    <mergeCell ref="H26:L26"/>
    <mergeCell ref="M26:U26"/>
    <mergeCell ref="H20:L20"/>
    <mergeCell ref="M20:U20"/>
    <mergeCell ref="H21:L22"/>
    <mergeCell ref="M21:U21"/>
    <mergeCell ref="M22:U22"/>
    <mergeCell ref="H23:L23"/>
    <mergeCell ref="M23:U23"/>
    <mergeCell ref="B17:C17"/>
    <mergeCell ref="H17:L17"/>
    <mergeCell ref="M17:U17"/>
    <mergeCell ref="H18:L18"/>
    <mergeCell ref="M18:U18"/>
    <mergeCell ref="H19:L19"/>
    <mergeCell ref="M19:U19"/>
    <mergeCell ref="V13:V15"/>
    <mergeCell ref="W13:W15"/>
    <mergeCell ref="X13:X15"/>
    <mergeCell ref="Y13:Y15"/>
    <mergeCell ref="H15:K15"/>
    <mergeCell ref="B16:C16"/>
    <mergeCell ref="H16:L16"/>
    <mergeCell ref="M16:U16"/>
    <mergeCell ref="B12:D12"/>
    <mergeCell ref="E12:G12"/>
    <mergeCell ref="H12:L12"/>
    <mergeCell ref="M12:U12"/>
    <mergeCell ref="A13:A15"/>
    <mergeCell ref="C13:C15"/>
    <mergeCell ref="D13:D15"/>
    <mergeCell ref="H13:L14"/>
    <mergeCell ref="M13:U15"/>
    <mergeCell ref="B7:C7"/>
    <mergeCell ref="H7:J7"/>
    <mergeCell ref="L7:N7"/>
    <mergeCell ref="P7:R7"/>
    <mergeCell ref="T7:U7"/>
    <mergeCell ref="B8:C8"/>
    <mergeCell ref="H8:J8"/>
    <mergeCell ref="L8:N8"/>
    <mergeCell ref="H5:U5"/>
    <mergeCell ref="B6:C6"/>
    <mergeCell ref="D6:D7"/>
    <mergeCell ref="H6:J6"/>
    <mergeCell ref="K6:K7"/>
    <mergeCell ref="L6:N6"/>
    <mergeCell ref="O6:O7"/>
    <mergeCell ref="P6:R6"/>
    <mergeCell ref="S6:S7"/>
    <mergeCell ref="T6:U6"/>
  </mergeCells>
  <conditionalFormatting sqref="X13 X16:X25 X27:X30 X33 X36:X37 X46 X54:X55 X60 X75 X84:X86 X88 X97 X99 X101:X102">
    <cfRule type="containsText" dxfId="1151" priority="141" operator="containsText" text="nicht i.O.">
      <formula>NOT(ISERROR(SEARCH("nicht i.O.",X13)))</formula>
    </cfRule>
    <cfRule type="containsText" dxfId="1150" priority="142" operator="containsText" text="in Abklärung">
      <formula>NOT(ISERROR(SEARCH("in Abklärung",X13)))</formula>
    </cfRule>
    <cfRule type="containsText" dxfId="1149" priority="143" operator="containsText" text="i.O.">
      <formula>NOT(ISERROR(SEARCH("i.O.",X13)))</formula>
    </cfRule>
    <cfRule type="containsText" dxfId="1148" priority="144" operator="containsText" text="korrigiert">
      <formula>NOT(ISERROR(SEARCH("korrigiert",X13)))</formula>
    </cfRule>
  </conditionalFormatting>
  <conditionalFormatting sqref="V16:V25 V27:V30 V33 V36:V37 V46 V54:V55 V60 V75 V84:V86 V88 V97 V99 V101:V102">
    <cfRule type="containsText" dxfId="1147" priority="137" operator="containsText" text="nicht i.O.">
      <formula>NOT(ISERROR(SEARCH("nicht i.O.",V16)))</formula>
    </cfRule>
    <cfRule type="containsText" dxfId="1146" priority="138" operator="containsText" text="in Abklärung">
      <formula>NOT(ISERROR(SEARCH("in Abklärung",V16)))</formula>
    </cfRule>
    <cfRule type="containsText" dxfId="1145" priority="139" operator="containsText" text="i.O.">
      <formula>NOT(ISERROR(SEARCH("i.O.",V16)))</formula>
    </cfRule>
    <cfRule type="containsText" dxfId="1144" priority="140" operator="containsText" text="korrigiert">
      <formula>NOT(ISERROR(SEARCH("korrigiert",V16)))</formula>
    </cfRule>
  </conditionalFormatting>
  <conditionalFormatting sqref="X26">
    <cfRule type="containsText" dxfId="1143" priority="133" operator="containsText" text="nicht i.O.">
      <formula>NOT(ISERROR(SEARCH("nicht i.O.",X26)))</formula>
    </cfRule>
    <cfRule type="containsText" dxfId="1142" priority="134" operator="containsText" text="in Abklärung">
      <formula>NOT(ISERROR(SEARCH("in Abklärung",X26)))</formula>
    </cfRule>
    <cfRule type="containsText" dxfId="1141" priority="135" operator="containsText" text="i.O.">
      <formula>NOT(ISERROR(SEARCH("i.O.",X26)))</formula>
    </cfRule>
    <cfRule type="containsText" dxfId="1140" priority="136" operator="containsText" text="korrigiert">
      <formula>NOT(ISERROR(SEARCH("korrigiert",X26)))</formula>
    </cfRule>
  </conditionalFormatting>
  <conditionalFormatting sqref="V26">
    <cfRule type="containsText" dxfId="1139" priority="129" operator="containsText" text="nicht i.O.">
      <formula>NOT(ISERROR(SEARCH("nicht i.O.",V26)))</formula>
    </cfRule>
    <cfRule type="containsText" dxfId="1138" priority="130" operator="containsText" text="in Abklärung">
      <formula>NOT(ISERROR(SEARCH("in Abklärung",V26)))</formula>
    </cfRule>
    <cfRule type="containsText" dxfId="1137" priority="131" operator="containsText" text="i.O.">
      <formula>NOT(ISERROR(SEARCH("i.O.",V26)))</formula>
    </cfRule>
    <cfRule type="containsText" dxfId="1136" priority="132" operator="containsText" text="korrigiert">
      <formula>NOT(ISERROR(SEARCH("korrigiert",V26)))</formula>
    </cfRule>
  </conditionalFormatting>
  <conditionalFormatting sqref="X31">
    <cfRule type="containsText" dxfId="1135" priority="125" operator="containsText" text="nicht i.O.">
      <formula>NOT(ISERROR(SEARCH("nicht i.O.",X31)))</formula>
    </cfRule>
    <cfRule type="containsText" dxfId="1134" priority="126" operator="containsText" text="in Abklärung">
      <formula>NOT(ISERROR(SEARCH("in Abklärung",X31)))</formula>
    </cfRule>
    <cfRule type="containsText" dxfId="1133" priority="127" operator="containsText" text="i.O.">
      <formula>NOT(ISERROR(SEARCH("i.O.",X31)))</formula>
    </cfRule>
    <cfRule type="containsText" dxfId="1132" priority="128" operator="containsText" text="korrigiert">
      <formula>NOT(ISERROR(SEARCH("korrigiert",X31)))</formula>
    </cfRule>
  </conditionalFormatting>
  <conditionalFormatting sqref="V31">
    <cfRule type="containsText" dxfId="1131" priority="121" operator="containsText" text="nicht i.O.">
      <formula>NOT(ISERROR(SEARCH("nicht i.O.",V31)))</formula>
    </cfRule>
    <cfRule type="containsText" dxfId="1130" priority="122" operator="containsText" text="in Abklärung">
      <formula>NOT(ISERROR(SEARCH("in Abklärung",V31)))</formula>
    </cfRule>
    <cfRule type="containsText" dxfId="1129" priority="123" operator="containsText" text="i.O.">
      <formula>NOT(ISERROR(SEARCH("i.O.",V31)))</formula>
    </cfRule>
    <cfRule type="containsText" dxfId="1128" priority="124" operator="containsText" text="korrigiert">
      <formula>NOT(ISERROR(SEARCH("korrigiert",V31)))</formula>
    </cfRule>
  </conditionalFormatting>
  <conditionalFormatting sqref="X32">
    <cfRule type="containsText" dxfId="1127" priority="117" operator="containsText" text="nicht i.O.">
      <formula>NOT(ISERROR(SEARCH("nicht i.O.",X32)))</formula>
    </cfRule>
    <cfRule type="containsText" dxfId="1126" priority="118" operator="containsText" text="in Abklärung">
      <formula>NOT(ISERROR(SEARCH("in Abklärung",X32)))</formula>
    </cfRule>
    <cfRule type="containsText" dxfId="1125" priority="119" operator="containsText" text="i.O.">
      <formula>NOT(ISERROR(SEARCH("i.O.",X32)))</formula>
    </cfRule>
    <cfRule type="containsText" dxfId="1124" priority="120" operator="containsText" text="korrigiert">
      <formula>NOT(ISERROR(SEARCH("korrigiert",X32)))</formula>
    </cfRule>
  </conditionalFormatting>
  <conditionalFormatting sqref="V32">
    <cfRule type="containsText" dxfId="1123" priority="113" operator="containsText" text="nicht i.O.">
      <formula>NOT(ISERROR(SEARCH("nicht i.O.",V32)))</formula>
    </cfRule>
    <cfRule type="containsText" dxfId="1122" priority="114" operator="containsText" text="in Abklärung">
      <formula>NOT(ISERROR(SEARCH("in Abklärung",V32)))</formula>
    </cfRule>
    <cfRule type="containsText" dxfId="1121" priority="115" operator="containsText" text="i.O.">
      <formula>NOT(ISERROR(SEARCH("i.O.",V32)))</formula>
    </cfRule>
    <cfRule type="containsText" dxfId="1120" priority="116" operator="containsText" text="korrigiert">
      <formula>NOT(ISERROR(SEARCH("korrigiert",V32)))</formula>
    </cfRule>
  </conditionalFormatting>
  <conditionalFormatting sqref="X34">
    <cfRule type="containsText" dxfId="1119" priority="109" operator="containsText" text="nicht i.O.">
      <formula>NOT(ISERROR(SEARCH("nicht i.O.",X34)))</formula>
    </cfRule>
    <cfRule type="containsText" dxfId="1118" priority="110" operator="containsText" text="in Abklärung">
      <formula>NOT(ISERROR(SEARCH("in Abklärung",X34)))</formula>
    </cfRule>
    <cfRule type="containsText" dxfId="1117" priority="111" operator="containsText" text="i.O.">
      <formula>NOT(ISERROR(SEARCH("i.O.",X34)))</formula>
    </cfRule>
    <cfRule type="containsText" dxfId="1116" priority="112" operator="containsText" text="korrigiert">
      <formula>NOT(ISERROR(SEARCH("korrigiert",X34)))</formula>
    </cfRule>
  </conditionalFormatting>
  <conditionalFormatting sqref="V34">
    <cfRule type="containsText" dxfId="1115" priority="105" operator="containsText" text="nicht i.O.">
      <formula>NOT(ISERROR(SEARCH("nicht i.O.",V34)))</formula>
    </cfRule>
    <cfRule type="containsText" dxfId="1114" priority="106" operator="containsText" text="in Abklärung">
      <formula>NOT(ISERROR(SEARCH("in Abklärung",V34)))</formula>
    </cfRule>
    <cfRule type="containsText" dxfId="1113" priority="107" operator="containsText" text="i.O.">
      <formula>NOT(ISERROR(SEARCH("i.O.",V34)))</formula>
    </cfRule>
    <cfRule type="containsText" dxfId="1112" priority="108" operator="containsText" text="korrigiert">
      <formula>NOT(ISERROR(SEARCH("korrigiert",V34)))</formula>
    </cfRule>
  </conditionalFormatting>
  <conditionalFormatting sqref="X35">
    <cfRule type="containsText" dxfId="1111" priority="101" operator="containsText" text="nicht i.O.">
      <formula>NOT(ISERROR(SEARCH("nicht i.O.",X35)))</formula>
    </cfRule>
    <cfRule type="containsText" dxfId="1110" priority="102" operator="containsText" text="in Abklärung">
      <formula>NOT(ISERROR(SEARCH("in Abklärung",X35)))</formula>
    </cfRule>
    <cfRule type="containsText" dxfId="1109" priority="103" operator="containsText" text="i.O.">
      <formula>NOT(ISERROR(SEARCH("i.O.",X35)))</formula>
    </cfRule>
    <cfRule type="containsText" dxfId="1108" priority="104" operator="containsText" text="korrigiert">
      <formula>NOT(ISERROR(SEARCH("korrigiert",X35)))</formula>
    </cfRule>
  </conditionalFormatting>
  <conditionalFormatting sqref="V35">
    <cfRule type="containsText" dxfId="1107" priority="97" operator="containsText" text="nicht i.O.">
      <formula>NOT(ISERROR(SEARCH("nicht i.O.",V35)))</formula>
    </cfRule>
    <cfRule type="containsText" dxfId="1106" priority="98" operator="containsText" text="in Abklärung">
      <formula>NOT(ISERROR(SEARCH("in Abklärung",V35)))</formula>
    </cfRule>
    <cfRule type="containsText" dxfId="1105" priority="99" operator="containsText" text="i.O.">
      <formula>NOT(ISERROR(SEARCH("i.O.",V35)))</formula>
    </cfRule>
    <cfRule type="containsText" dxfId="1104" priority="100" operator="containsText" text="korrigiert">
      <formula>NOT(ISERROR(SEARCH("korrigiert",V35)))</formula>
    </cfRule>
  </conditionalFormatting>
  <conditionalFormatting sqref="X38">
    <cfRule type="containsText" dxfId="1103" priority="93" operator="containsText" text="nicht i.O.">
      <formula>NOT(ISERROR(SEARCH("nicht i.O.",X38)))</formula>
    </cfRule>
    <cfRule type="containsText" dxfId="1102" priority="94" operator="containsText" text="in Abklärung">
      <formula>NOT(ISERROR(SEARCH("in Abklärung",X38)))</formula>
    </cfRule>
    <cfRule type="containsText" dxfId="1101" priority="95" operator="containsText" text="i.O.">
      <formula>NOT(ISERROR(SEARCH("i.O.",X38)))</formula>
    </cfRule>
    <cfRule type="containsText" dxfId="1100" priority="96" operator="containsText" text="korrigiert">
      <formula>NOT(ISERROR(SEARCH("korrigiert",X38)))</formula>
    </cfRule>
  </conditionalFormatting>
  <conditionalFormatting sqref="V38">
    <cfRule type="containsText" dxfId="1099" priority="89" operator="containsText" text="nicht i.O.">
      <formula>NOT(ISERROR(SEARCH("nicht i.O.",V38)))</formula>
    </cfRule>
    <cfRule type="containsText" dxfId="1098" priority="90" operator="containsText" text="in Abklärung">
      <formula>NOT(ISERROR(SEARCH("in Abklärung",V38)))</formula>
    </cfRule>
    <cfRule type="containsText" dxfId="1097" priority="91" operator="containsText" text="i.O.">
      <formula>NOT(ISERROR(SEARCH("i.O.",V38)))</formula>
    </cfRule>
    <cfRule type="containsText" dxfId="1096" priority="92" operator="containsText" text="korrigiert">
      <formula>NOT(ISERROR(SEARCH("korrigiert",V38)))</formula>
    </cfRule>
  </conditionalFormatting>
  <conditionalFormatting sqref="X39">
    <cfRule type="containsText" dxfId="1095" priority="85" operator="containsText" text="nicht i.O.">
      <formula>NOT(ISERROR(SEARCH("nicht i.O.",X39)))</formula>
    </cfRule>
    <cfRule type="containsText" dxfId="1094" priority="86" operator="containsText" text="in Abklärung">
      <formula>NOT(ISERROR(SEARCH("in Abklärung",X39)))</formula>
    </cfRule>
    <cfRule type="containsText" dxfId="1093" priority="87" operator="containsText" text="i.O.">
      <formula>NOT(ISERROR(SEARCH("i.O.",X39)))</formula>
    </cfRule>
    <cfRule type="containsText" dxfId="1092" priority="88" operator="containsText" text="korrigiert">
      <formula>NOT(ISERROR(SEARCH("korrigiert",X39)))</formula>
    </cfRule>
  </conditionalFormatting>
  <conditionalFormatting sqref="V39">
    <cfRule type="containsText" dxfId="1091" priority="81" operator="containsText" text="nicht i.O.">
      <formula>NOT(ISERROR(SEARCH("nicht i.O.",V39)))</formula>
    </cfRule>
    <cfRule type="containsText" dxfId="1090" priority="82" operator="containsText" text="in Abklärung">
      <formula>NOT(ISERROR(SEARCH("in Abklärung",V39)))</formula>
    </cfRule>
    <cfRule type="containsText" dxfId="1089" priority="83" operator="containsText" text="i.O.">
      <formula>NOT(ISERROR(SEARCH("i.O.",V39)))</formula>
    </cfRule>
    <cfRule type="containsText" dxfId="1088" priority="84" operator="containsText" text="korrigiert">
      <formula>NOT(ISERROR(SEARCH("korrigiert",V39)))</formula>
    </cfRule>
  </conditionalFormatting>
  <conditionalFormatting sqref="X40:X45">
    <cfRule type="containsText" dxfId="1087" priority="77" operator="containsText" text="nicht i.O.">
      <formula>NOT(ISERROR(SEARCH("nicht i.O.",X40)))</formula>
    </cfRule>
    <cfRule type="containsText" dxfId="1086" priority="78" operator="containsText" text="in Abklärung">
      <formula>NOT(ISERROR(SEARCH("in Abklärung",X40)))</formula>
    </cfRule>
    <cfRule type="containsText" dxfId="1085" priority="79" operator="containsText" text="i.O.">
      <formula>NOT(ISERROR(SEARCH("i.O.",X40)))</formula>
    </cfRule>
    <cfRule type="containsText" dxfId="1084" priority="80" operator="containsText" text="korrigiert">
      <formula>NOT(ISERROR(SEARCH("korrigiert",X40)))</formula>
    </cfRule>
  </conditionalFormatting>
  <conditionalFormatting sqref="V40:V45">
    <cfRule type="containsText" dxfId="1083" priority="73" operator="containsText" text="nicht i.O.">
      <formula>NOT(ISERROR(SEARCH("nicht i.O.",V40)))</formula>
    </cfRule>
    <cfRule type="containsText" dxfId="1082" priority="74" operator="containsText" text="in Abklärung">
      <formula>NOT(ISERROR(SEARCH("in Abklärung",V40)))</formula>
    </cfRule>
    <cfRule type="containsText" dxfId="1081" priority="75" operator="containsText" text="i.O.">
      <formula>NOT(ISERROR(SEARCH("i.O.",V40)))</formula>
    </cfRule>
    <cfRule type="containsText" dxfId="1080" priority="76" operator="containsText" text="korrigiert">
      <formula>NOT(ISERROR(SEARCH("korrigiert",V40)))</formula>
    </cfRule>
  </conditionalFormatting>
  <conditionalFormatting sqref="X48">
    <cfRule type="containsText" dxfId="1079" priority="69" operator="containsText" text="nicht i.O.">
      <formula>NOT(ISERROR(SEARCH("nicht i.O.",X48)))</formula>
    </cfRule>
    <cfRule type="containsText" dxfId="1078" priority="70" operator="containsText" text="in Abklärung">
      <formula>NOT(ISERROR(SEARCH("in Abklärung",X48)))</formula>
    </cfRule>
    <cfRule type="containsText" dxfId="1077" priority="71" operator="containsText" text="i.O.">
      <formula>NOT(ISERROR(SEARCH("i.O.",X48)))</formula>
    </cfRule>
    <cfRule type="containsText" dxfId="1076" priority="72" operator="containsText" text="korrigiert">
      <formula>NOT(ISERROR(SEARCH("korrigiert",X48)))</formula>
    </cfRule>
  </conditionalFormatting>
  <conditionalFormatting sqref="V48">
    <cfRule type="containsText" dxfId="1075" priority="65" operator="containsText" text="nicht i.O.">
      <formula>NOT(ISERROR(SEARCH("nicht i.O.",V48)))</formula>
    </cfRule>
    <cfRule type="containsText" dxfId="1074" priority="66" operator="containsText" text="in Abklärung">
      <formula>NOT(ISERROR(SEARCH("in Abklärung",V48)))</formula>
    </cfRule>
    <cfRule type="containsText" dxfId="1073" priority="67" operator="containsText" text="i.O.">
      <formula>NOT(ISERROR(SEARCH("i.O.",V48)))</formula>
    </cfRule>
    <cfRule type="containsText" dxfId="1072" priority="68" operator="containsText" text="korrigiert">
      <formula>NOT(ISERROR(SEARCH("korrigiert",V48)))</formula>
    </cfRule>
  </conditionalFormatting>
  <conditionalFormatting sqref="X49:X53">
    <cfRule type="containsText" dxfId="1071" priority="61" operator="containsText" text="nicht i.O.">
      <formula>NOT(ISERROR(SEARCH("nicht i.O.",X49)))</formula>
    </cfRule>
    <cfRule type="containsText" dxfId="1070" priority="62" operator="containsText" text="in Abklärung">
      <formula>NOT(ISERROR(SEARCH("in Abklärung",X49)))</formula>
    </cfRule>
    <cfRule type="containsText" dxfId="1069" priority="63" operator="containsText" text="i.O.">
      <formula>NOT(ISERROR(SEARCH("i.O.",X49)))</formula>
    </cfRule>
    <cfRule type="containsText" dxfId="1068" priority="64" operator="containsText" text="korrigiert">
      <formula>NOT(ISERROR(SEARCH("korrigiert",X49)))</formula>
    </cfRule>
  </conditionalFormatting>
  <conditionalFormatting sqref="V49:V53">
    <cfRule type="containsText" dxfId="1067" priority="57" operator="containsText" text="nicht i.O.">
      <formula>NOT(ISERROR(SEARCH("nicht i.O.",V49)))</formula>
    </cfRule>
    <cfRule type="containsText" dxfId="1066" priority="58" operator="containsText" text="in Abklärung">
      <formula>NOT(ISERROR(SEARCH("in Abklärung",V49)))</formula>
    </cfRule>
    <cfRule type="containsText" dxfId="1065" priority="59" operator="containsText" text="i.O.">
      <formula>NOT(ISERROR(SEARCH("i.O.",V49)))</formula>
    </cfRule>
    <cfRule type="containsText" dxfId="1064" priority="60" operator="containsText" text="korrigiert">
      <formula>NOT(ISERROR(SEARCH("korrigiert",V49)))</formula>
    </cfRule>
  </conditionalFormatting>
  <conditionalFormatting sqref="X56:X59">
    <cfRule type="containsText" dxfId="1063" priority="53" operator="containsText" text="nicht i.O.">
      <formula>NOT(ISERROR(SEARCH("nicht i.O.",X56)))</formula>
    </cfRule>
    <cfRule type="containsText" dxfId="1062" priority="54" operator="containsText" text="in Abklärung">
      <formula>NOT(ISERROR(SEARCH("in Abklärung",X56)))</formula>
    </cfRule>
    <cfRule type="containsText" dxfId="1061" priority="55" operator="containsText" text="i.O.">
      <formula>NOT(ISERROR(SEARCH("i.O.",X56)))</formula>
    </cfRule>
    <cfRule type="containsText" dxfId="1060" priority="56" operator="containsText" text="korrigiert">
      <formula>NOT(ISERROR(SEARCH("korrigiert",X56)))</formula>
    </cfRule>
  </conditionalFormatting>
  <conditionalFormatting sqref="V56:V59">
    <cfRule type="containsText" dxfId="1059" priority="49" operator="containsText" text="nicht i.O.">
      <formula>NOT(ISERROR(SEARCH("nicht i.O.",V56)))</formula>
    </cfRule>
    <cfRule type="containsText" dxfId="1058" priority="50" operator="containsText" text="in Abklärung">
      <formula>NOT(ISERROR(SEARCH("in Abklärung",V56)))</formula>
    </cfRule>
    <cfRule type="containsText" dxfId="1057" priority="51" operator="containsText" text="i.O.">
      <formula>NOT(ISERROR(SEARCH("i.O.",V56)))</formula>
    </cfRule>
    <cfRule type="containsText" dxfId="1056" priority="52" operator="containsText" text="korrigiert">
      <formula>NOT(ISERROR(SEARCH("korrigiert",V56)))</formula>
    </cfRule>
  </conditionalFormatting>
  <conditionalFormatting sqref="X62:X74">
    <cfRule type="containsText" dxfId="1055" priority="45" operator="containsText" text="nicht i.O.">
      <formula>NOT(ISERROR(SEARCH("nicht i.O.",X62)))</formula>
    </cfRule>
    <cfRule type="containsText" dxfId="1054" priority="46" operator="containsText" text="in Abklärung">
      <formula>NOT(ISERROR(SEARCH("in Abklärung",X62)))</formula>
    </cfRule>
    <cfRule type="containsText" dxfId="1053" priority="47" operator="containsText" text="i.O.">
      <formula>NOT(ISERROR(SEARCH("i.O.",X62)))</formula>
    </cfRule>
    <cfRule type="containsText" dxfId="1052" priority="48" operator="containsText" text="korrigiert">
      <formula>NOT(ISERROR(SEARCH("korrigiert",X62)))</formula>
    </cfRule>
  </conditionalFormatting>
  <conditionalFormatting sqref="V62:V74">
    <cfRule type="containsText" dxfId="1051" priority="41" operator="containsText" text="nicht i.O.">
      <formula>NOT(ISERROR(SEARCH("nicht i.O.",V62)))</formula>
    </cfRule>
    <cfRule type="containsText" dxfId="1050" priority="42" operator="containsText" text="in Abklärung">
      <formula>NOT(ISERROR(SEARCH("in Abklärung",V62)))</formula>
    </cfRule>
    <cfRule type="containsText" dxfId="1049" priority="43" operator="containsText" text="i.O.">
      <formula>NOT(ISERROR(SEARCH("i.O.",V62)))</formula>
    </cfRule>
    <cfRule type="containsText" dxfId="1048" priority="44" operator="containsText" text="korrigiert">
      <formula>NOT(ISERROR(SEARCH("korrigiert",V62)))</formula>
    </cfRule>
  </conditionalFormatting>
  <conditionalFormatting sqref="X77:X83">
    <cfRule type="containsText" dxfId="1047" priority="37" operator="containsText" text="nicht i.O.">
      <formula>NOT(ISERROR(SEARCH("nicht i.O.",X77)))</formula>
    </cfRule>
    <cfRule type="containsText" dxfId="1046" priority="38" operator="containsText" text="in Abklärung">
      <formula>NOT(ISERROR(SEARCH("in Abklärung",X77)))</formula>
    </cfRule>
    <cfRule type="containsText" dxfId="1045" priority="39" operator="containsText" text="i.O.">
      <formula>NOT(ISERROR(SEARCH("i.O.",X77)))</formula>
    </cfRule>
    <cfRule type="containsText" dxfId="1044" priority="40" operator="containsText" text="korrigiert">
      <formula>NOT(ISERROR(SEARCH("korrigiert",X77)))</formula>
    </cfRule>
  </conditionalFormatting>
  <conditionalFormatting sqref="V77:V83">
    <cfRule type="containsText" dxfId="1043" priority="33" operator="containsText" text="nicht i.O.">
      <formula>NOT(ISERROR(SEARCH("nicht i.O.",V77)))</formula>
    </cfRule>
    <cfRule type="containsText" dxfId="1042" priority="34" operator="containsText" text="in Abklärung">
      <formula>NOT(ISERROR(SEARCH("in Abklärung",V77)))</formula>
    </cfRule>
    <cfRule type="containsText" dxfId="1041" priority="35" operator="containsText" text="i.O.">
      <formula>NOT(ISERROR(SEARCH("i.O.",V77)))</formula>
    </cfRule>
    <cfRule type="containsText" dxfId="1040" priority="36" operator="containsText" text="korrigiert">
      <formula>NOT(ISERROR(SEARCH("korrigiert",V77)))</formula>
    </cfRule>
  </conditionalFormatting>
  <conditionalFormatting sqref="X87">
    <cfRule type="containsText" dxfId="1039" priority="29" operator="containsText" text="nicht i.O.">
      <formula>NOT(ISERROR(SEARCH("nicht i.O.",X87)))</formula>
    </cfRule>
    <cfRule type="containsText" dxfId="1038" priority="30" operator="containsText" text="in Abklärung">
      <formula>NOT(ISERROR(SEARCH("in Abklärung",X87)))</formula>
    </cfRule>
    <cfRule type="containsText" dxfId="1037" priority="31" operator="containsText" text="i.O.">
      <formula>NOT(ISERROR(SEARCH("i.O.",X87)))</formula>
    </cfRule>
    <cfRule type="containsText" dxfId="1036" priority="32" operator="containsText" text="korrigiert">
      <formula>NOT(ISERROR(SEARCH("korrigiert",X87)))</formula>
    </cfRule>
  </conditionalFormatting>
  <conditionalFormatting sqref="V87">
    <cfRule type="containsText" dxfId="1035" priority="25" operator="containsText" text="nicht i.O.">
      <formula>NOT(ISERROR(SEARCH("nicht i.O.",V87)))</formula>
    </cfRule>
    <cfRule type="containsText" dxfId="1034" priority="26" operator="containsText" text="in Abklärung">
      <formula>NOT(ISERROR(SEARCH("in Abklärung",V87)))</formula>
    </cfRule>
    <cfRule type="containsText" dxfId="1033" priority="27" operator="containsText" text="i.O.">
      <formula>NOT(ISERROR(SEARCH("i.O.",V87)))</formula>
    </cfRule>
    <cfRule type="containsText" dxfId="1032" priority="28" operator="containsText" text="korrigiert">
      <formula>NOT(ISERROR(SEARCH("korrigiert",V87)))</formula>
    </cfRule>
  </conditionalFormatting>
  <conditionalFormatting sqref="X90:X96">
    <cfRule type="containsText" dxfId="1031" priority="21" operator="containsText" text="nicht i.O.">
      <formula>NOT(ISERROR(SEARCH("nicht i.O.",X90)))</formula>
    </cfRule>
    <cfRule type="containsText" dxfId="1030" priority="22" operator="containsText" text="in Abklärung">
      <formula>NOT(ISERROR(SEARCH("in Abklärung",X90)))</formula>
    </cfRule>
    <cfRule type="containsText" dxfId="1029" priority="23" operator="containsText" text="i.O.">
      <formula>NOT(ISERROR(SEARCH("i.O.",X90)))</formula>
    </cfRule>
    <cfRule type="containsText" dxfId="1028" priority="24" operator="containsText" text="korrigiert">
      <formula>NOT(ISERROR(SEARCH("korrigiert",X90)))</formula>
    </cfRule>
  </conditionalFormatting>
  <conditionalFormatting sqref="V90:V96">
    <cfRule type="containsText" dxfId="1027" priority="17" operator="containsText" text="nicht i.O.">
      <formula>NOT(ISERROR(SEARCH("nicht i.O.",V90)))</formula>
    </cfRule>
    <cfRule type="containsText" dxfId="1026" priority="18" operator="containsText" text="in Abklärung">
      <formula>NOT(ISERROR(SEARCH("in Abklärung",V90)))</formula>
    </cfRule>
    <cfRule type="containsText" dxfId="1025" priority="19" operator="containsText" text="i.O.">
      <formula>NOT(ISERROR(SEARCH("i.O.",V90)))</formula>
    </cfRule>
    <cfRule type="containsText" dxfId="1024" priority="20" operator="containsText" text="korrigiert">
      <formula>NOT(ISERROR(SEARCH("korrigiert",V90)))</formula>
    </cfRule>
  </conditionalFormatting>
  <conditionalFormatting sqref="X98">
    <cfRule type="containsText" dxfId="1023" priority="13" operator="containsText" text="nicht i.O.">
      <formula>NOT(ISERROR(SEARCH("nicht i.O.",X98)))</formula>
    </cfRule>
    <cfRule type="containsText" dxfId="1022" priority="14" operator="containsText" text="in Abklärung">
      <formula>NOT(ISERROR(SEARCH("in Abklärung",X98)))</formula>
    </cfRule>
    <cfRule type="containsText" dxfId="1021" priority="15" operator="containsText" text="i.O.">
      <formula>NOT(ISERROR(SEARCH("i.O.",X98)))</formula>
    </cfRule>
    <cfRule type="containsText" dxfId="1020" priority="16" operator="containsText" text="korrigiert">
      <formula>NOT(ISERROR(SEARCH("korrigiert",X98)))</formula>
    </cfRule>
  </conditionalFormatting>
  <conditionalFormatting sqref="V98">
    <cfRule type="containsText" dxfId="1019" priority="9" operator="containsText" text="nicht i.O.">
      <formula>NOT(ISERROR(SEARCH("nicht i.O.",V98)))</formula>
    </cfRule>
    <cfRule type="containsText" dxfId="1018" priority="10" operator="containsText" text="in Abklärung">
      <formula>NOT(ISERROR(SEARCH("in Abklärung",V98)))</formula>
    </cfRule>
    <cfRule type="containsText" dxfId="1017" priority="11" operator="containsText" text="i.O.">
      <formula>NOT(ISERROR(SEARCH("i.O.",V98)))</formula>
    </cfRule>
    <cfRule type="containsText" dxfId="1016" priority="12" operator="containsText" text="korrigiert">
      <formula>NOT(ISERROR(SEARCH("korrigiert",V98)))</formula>
    </cfRule>
  </conditionalFormatting>
  <conditionalFormatting sqref="X100">
    <cfRule type="containsText" dxfId="1015" priority="5" operator="containsText" text="nicht i.O.">
      <formula>NOT(ISERROR(SEARCH("nicht i.O.",X100)))</formula>
    </cfRule>
    <cfRule type="containsText" dxfId="1014" priority="6" operator="containsText" text="in Abklärung">
      <formula>NOT(ISERROR(SEARCH("in Abklärung",X100)))</formula>
    </cfRule>
    <cfRule type="containsText" dxfId="1013" priority="7" operator="containsText" text="i.O.">
      <formula>NOT(ISERROR(SEARCH("i.O.",X100)))</formula>
    </cfRule>
    <cfRule type="containsText" dxfId="1012" priority="8" operator="containsText" text="korrigiert">
      <formula>NOT(ISERROR(SEARCH("korrigiert",X100)))</formula>
    </cfRule>
  </conditionalFormatting>
  <conditionalFormatting sqref="V100">
    <cfRule type="containsText" dxfId="1011" priority="1" operator="containsText" text="nicht i.O.">
      <formula>NOT(ISERROR(SEARCH("nicht i.O.",V100)))</formula>
    </cfRule>
    <cfRule type="containsText" dxfId="1010" priority="2" operator="containsText" text="in Abklärung">
      <formula>NOT(ISERROR(SEARCH("in Abklärung",V100)))</formula>
    </cfRule>
    <cfRule type="containsText" dxfId="1009" priority="3" operator="containsText" text="i.O.">
      <formula>NOT(ISERROR(SEARCH("i.O.",V100)))</formula>
    </cfRule>
    <cfRule type="containsText" dxfId="1008" priority="4" operator="containsText" text="korrigiert">
      <formula>NOT(ISERROR(SEARCH("korrigiert",V100)))</formula>
    </cfRule>
  </conditionalFormatting>
  <dataValidations count="5">
    <dataValidation type="date" operator="lessThan" allowBlank="1" showInputMessage="1" showErrorMessage="1" sqref="D21" xr:uid="{C9E0E1CC-62DE-4039-9A97-E223956DE523}">
      <formula1>44197</formula1>
    </dataValidation>
    <dataValidation type="list" allowBlank="1" showInputMessage="1" showErrorMessage="1" sqref="X16:X17 X13 X101" xr:uid="{8C7019C2-02D7-4EE3-AA44-F93100069CBE}">
      <formula1>"',i.O.,in Abklärung,nicht i.O.,korrigiert"</formula1>
    </dataValidation>
    <dataValidation type="date" operator="greaterThan" allowBlank="1" showInputMessage="1" showErrorMessage="1" sqref="D44:G44" xr:uid="{930105FC-F069-441D-B102-E8CF990C46A3}">
      <formula1>42370</formula1>
    </dataValidation>
    <dataValidation type="date" operator="greaterThan" allowBlank="1" showInputMessage="1" showErrorMessage="1" sqref="D22:G22" xr:uid="{6064C5DE-0CA2-41A6-A271-FCE49E82AFF7}">
      <formula1>D21</formula1>
    </dataValidation>
    <dataValidation type="date" operator="lessThan" allowBlank="1" showInputMessage="1" showErrorMessage="1" sqref="E21:G21" xr:uid="{7B0100B8-9886-4D32-8649-EC998B244FAA}">
      <formula1>43101</formula1>
    </dataValidation>
  </dataValidations>
  <hyperlinks>
    <hyperlink ref="L80:P80" r:id="rId1" display="download" xr:uid="{AED56F38-CB66-4332-B1FF-54FE1D5CC1A5}"/>
    <hyperlink ref="H74:L74" r:id="rId2" display="download" xr:uid="{CFD40BE7-9D60-4898-A518-5DE7C633D50F}"/>
  </hyperlinks>
  <pageMargins left="0.70866141732283472" right="0.70866141732283472" top="0.78740157480314965" bottom="0.78740157480314965" header="0.31496062992125984" footer="0.31496062992125984"/>
  <pageSetup paperSize="8" scale="67" fitToHeight="0" orientation="landscape" r:id="rId3"/>
  <headerFooter>
    <oddHeader>&amp;LBFE-MP&amp;C &amp;A&amp;R&amp;D</oddHeader>
    <oddFooter>&amp;L&amp;F, &amp;T&amp;RS. &amp;P / &amp;N</oddFooter>
  </headerFooter>
  <drawing r:id="rId4"/>
  <legacyDrawing r:id="rId5"/>
  <controls>
    <mc:AlternateContent xmlns:mc="http://schemas.openxmlformats.org/markup-compatibility/2006">
      <mc:Choice Requires="x14">
        <control shapeId="126978" r:id="rId6" name="CheckBox2">
          <controlPr locked="0" defaultSize="0" autoLine="0" r:id="rId7">
            <anchor moveWithCells="1">
              <from>
                <xdr:col>2</xdr:col>
                <xdr:colOff>236220</xdr:colOff>
                <xdr:row>4</xdr:row>
                <xdr:rowOff>106680</xdr:rowOff>
              </from>
              <to>
                <xdr:col>2</xdr:col>
                <xdr:colOff>403860</xdr:colOff>
                <xdr:row>4</xdr:row>
                <xdr:rowOff>297180</xdr:rowOff>
              </to>
            </anchor>
          </controlPr>
        </control>
      </mc:Choice>
      <mc:Fallback>
        <control shapeId="126978" r:id="rId6" name="CheckBox2"/>
      </mc:Fallback>
    </mc:AlternateContent>
    <mc:AlternateContent xmlns:mc="http://schemas.openxmlformats.org/markup-compatibility/2006">
      <mc:Choice Requires="x14">
        <control shapeId="126977" r:id="rId8" name="CheckBox1">
          <controlPr locked="0" defaultSize="0" autoLine="0" r:id="rId9">
            <anchor moveWithCells="1">
              <from>
                <xdr:col>11</xdr:col>
                <xdr:colOff>304800</xdr:colOff>
                <xdr:row>14</xdr:row>
                <xdr:rowOff>45720</xdr:rowOff>
              </from>
              <to>
                <xdr:col>11</xdr:col>
                <xdr:colOff>464820</xdr:colOff>
                <xdr:row>14</xdr:row>
                <xdr:rowOff>198120</xdr:rowOff>
              </to>
            </anchor>
          </controlPr>
        </control>
      </mc:Choice>
      <mc:Fallback>
        <control shapeId="126977" r:id="rId8" name="CheckBox1"/>
      </mc:Fallback>
    </mc:AlternateContent>
  </controls>
  <extLst>
    <ext xmlns:x14="http://schemas.microsoft.com/office/spreadsheetml/2009/9/main" uri="{CCE6A557-97BC-4b89-ADB6-D9C93CAAB3DF}">
      <x14:dataValidations xmlns:xm="http://schemas.microsoft.com/office/excel/2006/main" count="13">
        <x14:dataValidation type="list" allowBlank="1" showInputMessage="1" showErrorMessage="1" xr:uid="{09E2DF86-C81F-4E09-A708-77627D6C8BFA}">
          <x14:formula1>
            <xm:f>OFFSET(Dropdown!$AS$7:$AU$19,0,'Allg. Informationen'!$B$4-1,4,1)</xm:f>
          </x14:formula1>
          <xm:sqref>X18:X24 X26 X31:X32 X34:X35 X38:X45 X48:X53 X56:X59 X100 X77:X83 X87 X90:X96 X98 X62:X74</xm:sqref>
        </x14:dataValidation>
        <x14:dataValidation type="list" allowBlank="1" showInputMessage="1" showErrorMessage="1" xr:uid="{BAD7190A-3075-4D3C-B667-4FD1A535E652}">
          <x14:formula1>
            <xm:f>OFFSET(Dropdown!$AP$7:$AR$19,0,'Allg. Informationen'!$B$4-1,3,1)</xm:f>
          </x14:formula1>
          <xm:sqref>V13:V15 V18:V24 V26 V31:V32 V34:V35 V38:V45 V48:V53 V56:V59 V100 V77:V83 V87 V90:V96 V98 V62:V74</xm:sqref>
        </x14:dataValidation>
        <x14:dataValidation type="list" allowBlank="1" showInputMessage="1" showErrorMessage="1" xr:uid="{8EC0178B-284E-4963-902F-C0B0A0B378FB}">
          <x14:formula1>
            <xm:f>OFFSET(Dropdown!$P$7:$R$10,0,'Allg. Informationen'!$B$4-1,4,1)</xm:f>
          </x14:formula1>
          <xm:sqref>D77</xm:sqref>
        </x14:dataValidation>
        <x14:dataValidation type="list" allowBlank="1" showInputMessage="1" showErrorMessage="1" xr:uid="{68B323D6-27F5-43F7-8A35-092CB87E1D0D}">
          <x14:formula1>
            <xm:f>OFFSET(Dropdown!$D$7:$F$8,0,'Allg. Informationen'!$B$4-1,2,1)</xm:f>
          </x14:formula1>
          <xm:sqref>H50:Q50 H56:Q56</xm:sqref>
        </x14:dataValidation>
        <x14:dataValidation type="list" allowBlank="1" showInputMessage="1" showErrorMessage="1" xr:uid="{5726041A-3B5E-44E4-84E7-C96FB6906AC6}">
          <x14:formula1>
            <xm:f>OFFSET(Dropdown!$M$7:$O$11,0,'Allg. Informationen'!$B$4-1,5,1)</xm:f>
          </x14:formula1>
          <xm:sqref>D45</xm:sqref>
        </x14:dataValidation>
        <x14:dataValidation type="list" allowBlank="1" showInputMessage="1" showErrorMessage="1" xr:uid="{3ADA2004-EEEE-4D2C-A289-DFF71E70EC6C}">
          <x14:formula1>
            <xm:f>OFFSET(Dropdown!$A$7:$C$9,0,'Allg. Informationen'!$B$4-1,3,1)</xm:f>
          </x14:formula1>
          <xm:sqref>D42</xm:sqref>
        </x14:dataValidation>
        <x14:dataValidation type="list" allowBlank="1" showInputMessage="1" showErrorMessage="1" xr:uid="{42C28C0C-1882-4EE8-A62C-BC1FADEDF1A3}">
          <x14:formula1>
            <xm:f>OFFSET(Dropdown!$G$7:$I$11,0,'Allg. Informationen'!$B$4-1,5,1)</xm:f>
          </x14:formula1>
          <xm:sqref>D20</xm:sqref>
        </x14:dataValidation>
        <x14:dataValidation type="list" allowBlank="1" showInputMessage="1" showErrorMessage="1" xr:uid="{E38642BD-A60A-4740-8D3D-79E5B5FA8404}">
          <x14:formula1>
            <xm:f>Dropdown!$AP$7:$AP$9</xm:f>
          </x14:formula1>
          <xm:sqref>V84:V86 V33 V54:V55 V36:V37 V25 V27:V30 V97 V99 V101:V102</xm:sqref>
        </x14:dataValidation>
        <x14:dataValidation type="list" allowBlank="1" showInputMessage="1" showErrorMessage="1" xr:uid="{CC9C16BE-4DB7-4873-A000-27F856D9C6D3}">
          <x14:formula1>
            <xm:f>Dropdown!$P$7:$P$10</xm:f>
          </x14:formula1>
          <xm:sqref>E77:K77</xm:sqref>
        </x14:dataValidation>
        <x14:dataValidation type="list" allowBlank="1" showInputMessage="1" showErrorMessage="1" xr:uid="{B7E43149-2853-4A07-9CEA-CFD54B8CA699}">
          <x14:formula1>
            <xm:f>Dropdown!$G$7:$G$11</xm:f>
          </x14:formula1>
          <xm:sqref>E20:G20</xm:sqref>
        </x14:dataValidation>
        <x14:dataValidation type="list" allowBlank="1" showInputMessage="1" showErrorMessage="1" xr:uid="{BF0FDE5E-218D-4B40-A513-77999F0B29D8}">
          <x14:formula1>
            <xm:f>Dropdown!$A$7:$A$9</xm:f>
          </x14:formula1>
          <xm:sqref>E42:G42</xm:sqref>
        </x14:dataValidation>
        <x14:dataValidation type="list" allowBlank="1" showInputMessage="1" showErrorMessage="1" xr:uid="{C9007162-EB03-4151-A642-E6EAFEF49B8E}">
          <x14:formula1>
            <xm:f>Dropdown!$M$7:$M$11</xm:f>
          </x14:formula1>
          <xm:sqref>E45:G45</xm:sqref>
        </x14:dataValidation>
        <x14:dataValidation type="list" allowBlank="1" showInputMessage="1" showErrorMessage="1" xr:uid="{469DCC78-4F9A-4AF7-9EB5-913E4F9DD6EE}">
          <x14:formula1>
            <xm:f>Dropdown!$AI$6:$AI$136</xm:f>
          </x14:formula1>
          <xm:sqref>B14</xm:sqref>
        </x14:dataValidation>
      </x14:dataValidations>
    </ext>
  </extLs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F9E958-8DBB-4671-B13F-ECB27E9BD35F}">
  <sheetPr codeName="Tabelle30">
    <tabColor theme="7" tint="0.39997558519241921"/>
    <pageSetUpPr fitToPage="1"/>
  </sheetPr>
  <dimension ref="A1:AC131"/>
  <sheetViews>
    <sheetView workbookViewId="0">
      <selection activeCell="A20" sqref="A20"/>
    </sheetView>
  </sheetViews>
  <sheetFormatPr baseColWidth="10" defaultColWidth="11.44140625" defaultRowHeight="13.2" outlineLevelCol="1" x14ac:dyDescent="0.25"/>
  <cols>
    <col min="1" max="1" width="11" style="466" customWidth="1"/>
    <col min="2" max="2" width="40.5546875" style="31" customWidth="1"/>
    <col min="3" max="3" width="10.5546875" style="31" customWidth="1"/>
    <col min="4" max="4" width="18.5546875" style="31" customWidth="1"/>
    <col min="5" max="7" width="18.5546875" style="31" hidden="1" customWidth="1"/>
    <col min="8" max="9" width="13.109375" style="31" customWidth="1"/>
    <col min="10" max="10" width="13.33203125" style="466" customWidth="1"/>
    <col min="11" max="11" width="13.5546875" style="466" customWidth="1"/>
    <col min="12" max="14" width="11.88671875" style="466" customWidth="1"/>
    <col min="15" max="15" width="13" style="466" customWidth="1"/>
    <col min="16" max="17" width="11.88671875" style="466" customWidth="1"/>
    <col min="18" max="18" width="12.5546875" style="466" customWidth="1"/>
    <col min="19" max="19" width="14.88671875" style="466" customWidth="1"/>
    <col min="20" max="20" width="11.5546875" style="466" customWidth="1"/>
    <col min="21" max="21" width="16.44140625" style="466" customWidth="1"/>
    <col min="22" max="22" width="16.44140625" style="531" hidden="1" customWidth="1" outlineLevel="1"/>
    <col min="23" max="23" width="16.44140625" style="466" hidden="1" customWidth="1" outlineLevel="1"/>
    <col min="24" max="24" width="11.44140625" style="466" hidden="1" customWidth="1" outlineLevel="1"/>
    <col min="25" max="25" width="23.5546875" style="466" hidden="1" customWidth="1" outlineLevel="1"/>
    <col min="26" max="26" width="5.5546875" style="466" customWidth="1" collapsed="1"/>
    <col min="27" max="27" width="8.5546875" style="466" hidden="1" customWidth="1"/>
    <col min="28" max="16384" width="11.44140625" style="466"/>
  </cols>
  <sheetData>
    <row r="1" spans="1:29" ht="21" x14ac:dyDescent="0.4">
      <c r="A1" s="490" t="str">
        <f>VLOOKUP(D13,Dropdown!$AI$6:$AI$136,1,FALSE)</f>
        <v>Bitte auswählen, Prière de sélectionner, Prego selezionare</v>
      </c>
      <c r="B1" s="48"/>
      <c r="C1" s="488"/>
      <c r="D1" s="489"/>
      <c r="E1" s="48"/>
      <c r="F1" s="48"/>
      <c r="G1" s="48"/>
      <c r="H1" s="48"/>
      <c r="I1" s="48"/>
      <c r="J1" s="59"/>
      <c r="K1" s="59"/>
      <c r="L1" s="59"/>
      <c r="M1" s="59"/>
      <c r="N1" s="59"/>
      <c r="O1" s="59"/>
      <c r="P1" s="59"/>
      <c r="Q1" s="59"/>
      <c r="R1" s="59"/>
      <c r="S1" s="59"/>
      <c r="T1" s="59"/>
      <c r="U1" s="59"/>
      <c r="V1" s="59"/>
      <c r="W1" s="59"/>
      <c r="X1" s="59"/>
      <c r="Y1" s="59"/>
    </row>
    <row r="2" spans="1:29" s="531" customFormat="1" ht="15.6" x14ac:dyDescent="0.3">
      <c r="A2" s="530" t="str">
        <f ca="1">IF(D17="",IF(D13=Dropdown!$AI$6,CONCATENATE(OFFSET(Sprachen!A369,0,'Allg. Informationen'!$B$4-1,1,1),_xlfn.SHEET()-9),VLOOKUP($D$13,Dropdown!$AI$6:$AJ$136,2,FALSE)),D17)</f>
        <v>KW19</v>
      </c>
      <c r="B2" s="177" t="str">
        <f ca="1">CONCATENATE(Gesuchsteller!$A$4,": ",Gesuchsteller!$B$4)</f>
        <v>Gesuchsnummer: MP.24.xxx</v>
      </c>
      <c r="C2" s="10"/>
      <c r="E2" s="47"/>
      <c r="F2" s="47"/>
      <c r="G2" s="47"/>
      <c r="H2" s="120"/>
      <c r="J2" s="120"/>
      <c r="K2" s="120"/>
      <c r="L2" s="120"/>
      <c r="M2" s="120"/>
      <c r="N2" s="120"/>
      <c r="O2" s="120"/>
      <c r="P2" s="120"/>
      <c r="Q2" s="47"/>
      <c r="R2" s="120"/>
      <c r="U2" s="532"/>
      <c r="V2" s="532"/>
      <c r="W2" s="532"/>
    </row>
    <row r="3" spans="1:29" s="531" customFormat="1" ht="15.6" x14ac:dyDescent="0.3">
      <c r="A3" s="530"/>
      <c r="B3" s="10"/>
      <c r="C3" s="10"/>
      <c r="E3" s="47"/>
      <c r="F3" s="47"/>
      <c r="G3" s="47"/>
      <c r="H3" s="120"/>
      <c r="I3" s="630"/>
      <c r="J3" s="120"/>
      <c r="K3" s="120"/>
      <c r="L3" s="120"/>
      <c r="M3" s="120"/>
      <c r="N3" s="120"/>
      <c r="O3" s="120"/>
      <c r="P3" s="120"/>
      <c r="Q3" s="47"/>
      <c r="R3" s="120"/>
      <c r="U3" s="532"/>
      <c r="V3" s="532"/>
      <c r="W3" s="532"/>
    </row>
    <row r="4" spans="1:29" s="531" customFormat="1" ht="17.399999999999999" x14ac:dyDescent="0.3">
      <c r="A4" s="133" t="str">
        <f ca="1">OFFSET(Sprachen!A351,0,'Allg. Informationen'!$B$4-1,1,1)</f>
        <v>i. Vollmacht und Auskunftsberechtigung</v>
      </c>
      <c r="C4" s="131"/>
      <c r="E4" s="347"/>
      <c r="F4" s="398"/>
      <c r="G4" s="348"/>
    </row>
    <row r="5" spans="1:29" s="531" customFormat="1" ht="30.75" customHeight="1" x14ac:dyDescent="0.25">
      <c r="B5" s="655" t="str">
        <f ca="1">OFFSET(Sprachen!A352,0,'Allg. Informationen'!$B$4-1,1,1)</f>
        <v>Gesuchsteller ist Kraftwerksbevollmächtigter</v>
      </c>
      <c r="C5" s="601"/>
      <c r="D5" s="533" t="s">
        <v>1706</v>
      </c>
      <c r="H5" s="886" t="str">
        <f ca="1">OFFSET(Sprachen!A356,0,'Allg. Informationen'!$B$4-1,1,1)</f>
        <v>Falls Gesuchsteller nicht kraftwerksbevollmächtigt ist, aber am Kraftwerk beteiligt ist, bitte Kästchen in Zelle C5 nicht ankreuzen. Die kraftwerkspezifischen Daten werden automatisch vom Kraftwerksbevollmächtigten während der Gesuchsprüfung übernommen</v>
      </c>
      <c r="I5" s="886"/>
      <c r="J5" s="886"/>
      <c r="K5" s="886"/>
      <c r="L5" s="886"/>
      <c r="M5" s="886"/>
      <c r="N5" s="886"/>
      <c r="O5" s="886"/>
      <c r="P5" s="886"/>
      <c r="Q5" s="886"/>
      <c r="R5" s="886"/>
      <c r="S5" s="886"/>
      <c r="T5" s="886"/>
      <c r="U5" s="886"/>
    </row>
    <row r="6" spans="1:29" s="531" customFormat="1" ht="18" customHeight="1" x14ac:dyDescent="0.25">
      <c r="B6" s="806" t="str">
        <f ca="1">OFFSET(Sprachen!A353,0,'Allg. Informationen'!$B$4-1,1,1)</f>
        <v>Auskunftsberechtigte Person zu diesem KW</v>
      </c>
      <c r="C6" s="806"/>
      <c r="D6" s="888" t="str">
        <f ca="1">OFFSET(Sprachen!A357,0,'Allg. Informationen'!$B$4-1,1,1)</f>
        <v>Name</v>
      </c>
      <c r="H6" s="887"/>
      <c r="I6" s="887"/>
      <c r="J6" s="887"/>
      <c r="K6" s="889" t="str">
        <f ca="1">OFFSET(Sprachen!A358,0,'Allg. Informationen'!$B$4-1,1,1)</f>
        <v>Organisation</v>
      </c>
      <c r="L6" s="887"/>
      <c r="M6" s="887"/>
      <c r="N6" s="887"/>
      <c r="O6" s="889" t="str">
        <f ca="1">OFFSET(Sprachen!A359,0,'Allg. Informationen'!$B$4-1,1,1)</f>
        <v>Email</v>
      </c>
      <c r="P6" s="887"/>
      <c r="Q6" s="887"/>
      <c r="R6" s="887"/>
      <c r="S6" s="890" t="str">
        <f ca="1">OFFSET(Sprachen!A360,0,'Allg. Informationen'!$B$4-1,1,1)</f>
        <v>Telefon</v>
      </c>
      <c r="T6" s="887"/>
      <c r="U6" s="887"/>
    </row>
    <row r="7" spans="1:29" s="531" customFormat="1" ht="17.25" customHeight="1" x14ac:dyDescent="0.25">
      <c r="B7" s="899" t="str">
        <f ca="1">OFFSET(Sprachen!A354,0,'Allg. Informationen'!$B$4-1,1,1)</f>
        <v>Stellvertretend auskunftsberechtigte Person</v>
      </c>
      <c r="C7" s="899"/>
      <c r="D7" s="888"/>
      <c r="H7" s="887"/>
      <c r="I7" s="887"/>
      <c r="J7" s="887"/>
      <c r="K7" s="889"/>
      <c r="L7" s="887"/>
      <c r="M7" s="887"/>
      <c r="N7" s="887"/>
      <c r="O7" s="889"/>
      <c r="P7" s="887"/>
      <c r="Q7" s="887"/>
      <c r="R7" s="887"/>
      <c r="S7" s="890"/>
      <c r="T7" s="887"/>
      <c r="U7" s="887"/>
      <c r="V7" s="429"/>
      <c r="W7" s="398"/>
      <c r="X7" s="398"/>
      <c r="Y7" s="429"/>
      <c r="Z7" s="429"/>
      <c r="AA7" s="429"/>
      <c r="AC7" s="132"/>
    </row>
    <row r="8" spans="1:29" s="531" customFormat="1" ht="39" hidden="1" customHeight="1" x14ac:dyDescent="0.25">
      <c r="B8" s="864" t="str">
        <f ca="1">OFFSET(Sprachen!A355,0,'Allg. Informationen'!$B$4-1,1,1)</f>
        <v>Zur Prüfung des Gesuchs kann das BFE die Daten und Angaben des Kraftwerksbevollmächtigten übernehmen von:</v>
      </c>
      <c r="C8" s="865"/>
      <c r="D8" s="675" t="str">
        <f ca="1">OFFSET(Sprachen!A361,0,'Allg. Informationen'!$B$4-1,1,1)</f>
        <v>Gesuchsnummer</v>
      </c>
      <c r="E8" s="534"/>
      <c r="F8" s="534"/>
      <c r="G8" s="534"/>
      <c r="H8" s="900"/>
      <c r="I8" s="900"/>
      <c r="J8" s="900"/>
      <c r="K8" s="675" t="str">
        <f ca="1">OFFSET(Sprachen!A362,0,'Allg. Informationen'!$B$4-1,1,1)</f>
        <v>Datum</v>
      </c>
      <c r="L8" s="900"/>
      <c r="M8" s="900"/>
      <c r="N8" s="900"/>
    </row>
    <row r="9" spans="1:29" s="531" customFormat="1" x14ac:dyDescent="0.25"/>
    <row r="10" spans="1:29" ht="17.399999999999999" x14ac:dyDescent="0.25">
      <c r="A10" s="133" t="str">
        <f ca="1">OFFSET(Sprachen!A363,0,'Allg. Informationen'!$B$4-1,1,1)</f>
        <v>A. Angaben zu Kraftwerksanlage und Zentralen</v>
      </c>
      <c r="D10" s="430"/>
      <c r="E10" s="430"/>
      <c r="F10" s="430"/>
      <c r="G10" s="430"/>
      <c r="H10" s="431"/>
      <c r="I10" s="26"/>
      <c r="J10" s="531"/>
      <c r="K10" s="531"/>
      <c r="L10" s="531"/>
      <c r="M10" s="398"/>
      <c r="N10" s="398"/>
      <c r="O10" s="398"/>
      <c r="P10" s="398"/>
      <c r="Q10" s="398"/>
      <c r="R10" s="398"/>
      <c r="S10" s="398"/>
      <c r="T10" s="398"/>
      <c r="U10" s="398"/>
      <c r="V10" s="398"/>
      <c r="W10" s="398"/>
      <c r="X10" s="398"/>
      <c r="Y10" s="429"/>
      <c r="Z10" s="429"/>
      <c r="AA10" s="429"/>
      <c r="AB10" s="531"/>
      <c r="AC10" s="132"/>
    </row>
    <row r="11" spans="1:29" ht="15.6" x14ac:dyDescent="0.3">
      <c r="A11" s="386"/>
      <c r="B11" s="386"/>
      <c r="C11" s="386"/>
      <c r="D11" s="386"/>
      <c r="E11" s="386"/>
      <c r="F11" s="386"/>
      <c r="G11" s="386"/>
      <c r="H11" s="386"/>
      <c r="I11" s="386"/>
      <c r="J11" s="386"/>
      <c r="K11" s="386"/>
      <c r="L11" s="386"/>
      <c r="M11" s="386"/>
      <c r="N11" s="386"/>
      <c r="O11" s="386"/>
      <c r="P11" s="386"/>
      <c r="Q11" s="386"/>
      <c r="R11" s="386"/>
      <c r="S11" s="386"/>
      <c r="T11" s="386"/>
      <c r="U11" s="386"/>
      <c r="V11" s="386"/>
      <c r="W11" s="386"/>
      <c r="X11" s="386"/>
      <c r="Y11" s="386"/>
    </row>
    <row r="12" spans="1:29" ht="26.4" x14ac:dyDescent="0.25">
      <c r="A12" s="134" t="str">
        <f ca="1">OFFSET(Sprachen!A364,0,'Allg. Informationen'!$B$4-1,1,1)</f>
        <v>Ziffer</v>
      </c>
      <c r="B12" s="875" t="str">
        <f ca="1">OFFSET(Sprachen!A365,0,'Allg. Informationen'!$B$4-1,1,1)</f>
        <v>A1. Angaben zur Kraftwerksanlage</v>
      </c>
      <c r="C12" s="876"/>
      <c r="D12" s="877"/>
      <c r="E12" s="901" t="s">
        <v>428</v>
      </c>
      <c r="F12" s="902"/>
      <c r="G12" s="903"/>
      <c r="H12" s="838" t="str">
        <f ca="1">OFFSET(Sprachen!A366,0,'Allg. Informationen'!$B$4-1,1,1)</f>
        <v>Anmerkungen BFE</v>
      </c>
      <c r="I12" s="839"/>
      <c r="J12" s="839"/>
      <c r="K12" s="839"/>
      <c r="L12" s="840"/>
      <c r="M12" s="836" t="str">
        <f ca="1">OFFSET(Sprachen!A367,0,'Allg. Informationen'!$B$4-1,1,1)</f>
        <v>Bemerkungen Gesuchsteller</v>
      </c>
      <c r="N12" s="836"/>
      <c r="O12" s="836"/>
      <c r="P12" s="836"/>
      <c r="Q12" s="836"/>
      <c r="R12" s="836"/>
      <c r="S12" s="836"/>
      <c r="T12" s="836"/>
      <c r="U12" s="836"/>
      <c r="V12" s="450" t="str">
        <f ca="1">OFFSET(Sprachen!A506,0,'Allg. Informationen'!$B$4-1,1,1)</f>
        <v>Prüfung auf Plausibilität</v>
      </c>
      <c r="W12" s="135" t="str">
        <f ca="1">OFFSET(Sprachen!A507,0,'Allg. Informationen'!$B$4-1,1,1)</f>
        <v>Bemerkungen Plausibilität</v>
      </c>
      <c r="X12" s="450" t="str">
        <f ca="1">OFFSET(Sprachen!A508,0,'Allg. Informationen'!$B$4-1,1,1)</f>
        <v>Materielle Prüfung</v>
      </c>
      <c r="Y12" s="135" t="str">
        <f ca="1">OFFSET(Sprachen!A509,0,'Allg. Informationen'!$B$4-1,1,1)</f>
        <v>Bemerkungen Materielle Prüfung</v>
      </c>
    </row>
    <row r="13" spans="1:29" ht="21" x14ac:dyDescent="0.25">
      <c r="A13" s="781" t="str">
        <f ca="1">CONCATENATE($A$2," / ",AA14)</f>
        <v>KW19 / 1</v>
      </c>
      <c r="B13" s="145" t="str">
        <f ca="1">OFFSET(Sprachen!A368,0,'Allg. Informationen'!$B$4-1,1,1)</f>
        <v>Name Kraftwerksanlage:</v>
      </c>
      <c r="C13" s="719"/>
      <c r="D13" s="785" t="str">
        <f>B14</f>
        <v>Bitte auswählen, Prière de sélectionner, Prego selezionare</v>
      </c>
      <c r="E13" s="695"/>
      <c r="F13" s="695"/>
      <c r="G13" s="695"/>
      <c r="H13" s="788" t="str">
        <f ca="1">OFFSET(Sprachen!A472,0,'Allg. Informationen'!$B$4-1,1,1)</f>
        <v>Bitte zuerst die Energieproduktion im Blatt E_prod_Eingabe für dieses Kraftwerk eingeben! Falls Gesuchsteller nicht kraftwerksbevollmächtigt ist, so werden die Daten während der Gesuchsprüfung automatisch vom Kraftwerksbevollmächtigten übernommen. Der Gesuchsteller braucht nur die reduzierten Felder auszufüllen. Dabei sind Kennzahlen mit Ziffern endend auf -G vom Kraftwerksbevollmächtigten zu übernehmen. Massgebend für die MP ist die Bruttoleistung, wobei in der Liste Kraftwerke ab 10 MW installierter Leistung erscheinen können.</v>
      </c>
      <c r="I13" s="789"/>
      <c r="J13" s="789"/>
      <c r="K13" s="789"/>
      <c r="L13" s="790"/>
      <c r="M13" s="793"/>
      <c r="N13" s="794"/>
      <c r="O13" s="794"/>
      <c r="P13" s="794"/>
      <c r="Q13" s="794"/>
      <c r="R13" s="794"/>
      <c r="S13" s="794"/>
      <c r="T13" s="794"/>
      <c r="U13" s="795"/>
      <c r="V13" s="802"/>
      <c r="W13" s="769"/>
      <c r="X13" s="721" t="s">
        <v>185</v>
      </c>
      <c r="Y13" s="769"/>
    </row>
    <row r="14" spans="1:29" ht="117" customHeight="1" x14ac:dyDescent="0.25">
      <c r="A14" s="782"/>
      <c r="B14" s="631" t="s">
        <v>1000</v>
      </c>
      <c r="C14" s="784"/>
      <c r="D14" s="786"/>
      <c r="E14" s="696" t="s">
        <v>1758</v>
      </c>
      <c r="F14" s="696" t="s">
        <v>438</v>
      </c>
      <c r="G14" s="696" t="s">
        <v>429</v>
      </c>
      <c r="H14" s="791"/>
      <c r="I14" s="755"/>
      <c r="J14" s="755"/>
      <c r="K14" s="755"/>
      <c r="L14" s="792"/>
      <c r="M14" s="796"/>
      <c r="N14" s="797"/>
      <c r="O14" s="797"/>
      <c r="P14" s="797"/>
      <c r="Q14" s="797"/>
      <c r="R14" s="797"/>
      <c r="S14" s="797"/>
      <c r="T14" s="797"/>
      <c r="U14" s="798"/>
      <c r="V14" s="803"/>
      <c r="W14" s="821"/>
      <c r="X14" s="823"/>
      <c r="Y14" s="821"/>
      <c r="AA14" s="466">
        <v>1</v>
      </c>
    </row>
    <row r="15" spans="1:29" ht="21.75" customHeight="1" x14ac:dyDescent="0.25">
      <c r="A15" s="783"/>
      <c r="B15" s="456"/>
      <c r="C15" s="720"/>
      <c r="D15" s="787"/>
      <c r="E15" s="696"/>
      <c r="F15" s="696"/>
      <c r="G15" s="696"/>
      <c r="H15" s="826" t="str">
        <f ca="1">OFFSET(Sprachen!A473,0,'Allg. Informationen'!$B$4-1,1,1)</f>
        <v>Falls KW in Liste nicht vorhanden, bitte ankreuzen:</v>
      </c>
      <c r="I15" s="827"/>
      <c r="J15" s="827"/>
      <c r="K15" s="827"/>
      <c r="L15" s="536"/>
      <c r="M15" s="799"/>
      <c r="N15" s="800"/>
      <c r="O15" s="800"/>
      <c r="P15" s="800"/>
      <c r="Q15" s="800"/>
      <c r="R15" s="800"/>
      <c r="S15" s="800"/>
      <c r="T15" s="800"/>
      <c r="U15" s="801"/>
      <c r="V15" s="804"/>
      <c r="W15" s="822"/>
      <c r="X15" s="722"/>
      <c r="Y15" s="822"/>
    </row>
    <row r="16" spans="1:29" ht="38.1" hidden="1" customHeight="1" x14ac:dyDescent="0.25">
      <c r="A16" s="680" t="str">
        <f ca="1">CONCATENATE($A$2," / ",AA16)</f>
        <v>KW19 / 1-G1</v>
      </c>
      <c r="B16" s="833" t="str">
        <f ca="1">OFFSET(Sprachen!A370,0,'Allg. Informationen'!$B$4-1,1,1)</f>
        <v>Kraftwerkname (Angabe Gesuchsteller falls nicht in Liste)</v>
      </c>
      <c r="C16" s="833"/>
      <c r="D16" s="650"/>
      <c r="E16" s="535"/>
      <c r="F16" s="535"/>
      <c r="G16" s="535"/>
      <c r="H16" s="845" t="str">
        <f ca="1">OFFSET(Sprachen!A474,0,'Allg. Informationen'!$B$4-1,1,1)</f>
        <v>Bitte nur eintragen, falls Kraftwerk nicht in Liste</v>
      </c>
      <c r="I16" s="845"/>
      <c r="J16" s="845"/>
      <c r="K16" s="845"/>
      <c r="L16" s="846"/>
      <c r="M16" s="849"/>
      <c r="N16" s="849"/>
      <c r="O16" s="849"/>
      <c r="P16" s="849"/>
      <c r="Q16" s="849"/>
      <c r="R16" s="849"/>
      <c r="S16" s="849"/>
      <c r="T16" s="849"/>
      <c r="U16" s="850"/>
      <c r="V16" s="672"/>
      <c r="W16" s="671"/>
      <c r="X16" s="672"/>
      <c r="Y16" s="538"/>
      <c r="AA16" s="422" t="s">
        <v>537</v>
      </c>
    </row>
    <row r="17" spans="1:27" ht="44.1" hidden="1" customHeight="1" x14ac:dyDescent="0.25">
      <c r="A17" s="539" t="str">
        <f ca="1">CONCATENATE($A$2," / ",AA17)</f>
        <v>KW19 / 1-G2</v>
      </c>
      <c r="B17" s="833" t="str">
        <f ca="1">OFFSET(Sprachen!A371,0,'Allg. Informationen'!$B$4-1,1,1)</f>
        <v>Kürzelvorschlag  (Angabe Gesuchsteller falls nicht in Liste)</v>
      </c>
      <c r="C17" s="833"/>
      <c r="D17" s="651"/>
      <c r="E17" s="540"/>
      <c r="F17" s="540"/>
      <c r="G17" s="540"/>
      <c r="H17" s="847" t="str">
        <f ca="1">OFFSET(Sprachen!A475,0,'Allg. Informationen'!$B$4-1,1,1)</f>
        <v>Bitte nur eintragen, falls Kraftwerk nicht in Liste vorhanden. Auswahl nochmals auf "Bitte auswählen" stellen, damit vorgeschlagenes Kürzel übernommen wird.</v>
      </c>
      <c r="I17" s="847"/>
      <c r="J17" s="847"/>
      <c r="K17" s="847"/>
      <c r="L17" s="848"/>
      <c r="M17" s="851"/>
      <c r="N17" s="851"/>
      <c r="O17" s="851"/>
      <c r="P17" s="851"/>
      <c r="Q17" s="851"/>
      <c r="R17" s="851"/>
      <c r="S17" s="851"/>
      <c r="T17" s="851"/>
      <c r="U17" s="852"/>
      <c r="V17" s="541"/>
      <c r="W17" s="297"/>
      <c r="X17" s="541"/>
      <c r="Y17" s="152"/>
      <c r="AA17" s="424" t="s">
        <v>538</v>
      </c>
    </row>
    <row r="18" spans="1:27" x14ac:dyDescent="0.25">
      <c r="A18" s="139" t="str">
        <f t="shared" ref="A18:A45" ca="1" si="0">CONCATENATE($A$2," / ",AA18)</f>
        <v>KW19 / 2</v>
      </c>
      <c r="B18" s="538" t="str">
        <f ca="1">OFFSET(Sprachen!A372,0,'Allg. Informationen'!$B$4-1,1,1)</f>
        <v>Standortgemeinde(n)</v>
      </c>
      <c r="C18" s="159"/>
      <c r="D18" s="542"/>
      <c r="E18" s="543"/>
      <c r="F18" s="543"/>
      <c r="G18" s="543"/>
      <c r="H18" s="908"/>
      <c r="I18" s="908"/>
      <c r="J18" s="908"/>
      <c r="K18" s="908"/>
      <c r="L18" s="908"/>
      <c r="M18" s="807"/>
      <c r="N18" s="807"/>
      <c r="O18" s="807"/>
      <c r="P18" s="807"/>
      <c r="Q18" s="807"/>
      <c r="R18" s="807"/>
      <c r="S18" s="807"/>
      <c r="T18" s="807"/>
      <c r="U18" s="807"/>
      <c r="V18" s="541"/>
      <c r="W18" s="297"/>
      <c r="X18" s="541" t="s">
        <v>185</v>
      </c>
      <c r="Y18" s="152"/>
      <c r="AA18" s="466">
        <f>+AA14+1</f>
        <v>2</v>
      </c>
    </row>
    <row r="19" spans="1:27" x14ac:dyDescent="0.25">
      <c r="A19" s="139" t="str">
        <f t="shared" ca="1" si="0"/>
        <v>KW19 / 3</v>
      </c>
      <c r="B19" s="538" t="str">
        <f ca="1">OFFSET(Sprachen!A373,0,'Allg. Informationen'!$B$4-1,1,1)</f>
        <v>Standortkanton</v>
      </c>
      <c r="C19" s="100"/>
      <c r="D19" s="193"/>
      <c r="E19" s="349"/>
      <c r="F19" s="349"/>
      <c r="G19" s="349"/>
      <c r="H19" s="805"/>
      <c r="I19" s="805"/>
      <c r="J19" s="805"/>
      <c r="K19" s="805"/>
      <c r="L19" s="805"/>
      <c r="M19" s="807"/>
      <c r="N19" s="807"/>
      <c r="O19" s="807"/>
      <c r="P19" s="807"/>
      <c r="Q19" s="807"/>
      <c r="R19" s="807"/>
      <c r="S19" s="807"/>
      <c r="T19" s="807"/>
      <c r="U19" s="807"/>
      <c r="V19" s="541"/>
      <c r="W19" s="297"/>
      <c r="X19" s="541" t="s">
        <v>185</v>
      </c>
      <c r="Y19" s="152"/>
      <c r="AA19" s="466">
        <f t="shared" ref="AA19:AA45" si="1">+AA18+1</f>
        <v>3</v>
      </c>
    </row>
    <row r="20" spans="1:27" ht="46.5" customHeight="1" x14ac:dyDescent="0.25">
      <c r="A20" s="139" t="str">
        <f t="shared" ca="1" si="0"/>
        <v>KW19 / 4</v>
      </c>
      <c r="B20" s="159" t="str">
        <f ca="1">OFFSET(Sprachen!A374,0,'Allg. Informationen'!$B$4-1,1,1)</f>
        <v>Nutzungsrecht</v>
      </c>
      <c r="C20" s="100"/>
      <c r="D20" s="193"/>
      <c r="E20" s="349"/>
      <c r="F20" s="349"/>
      <c r="G20" s="349"/>
      <c r="H20" s="834" t="str">
        <f ca="1">OFFSET(Sprachen!A476,0,'Allg. Informationen'!$B$4-1,1,1)</f>
        <v>Vertrag für Nutzungsrecht dem Gesuch beilegen.
Falls weder Konzession noch ehaftes Recht, bitte im Bemerkungsfeld spezifizieren.</v>
      </c>
      <c r="I20" s="834"/>
      <c r="J20" s="834"/>
      <c r="K20" s="834"/>
      <c r="L20" s="834"/>
      <c r="M20" s="807"/>
      <c r="N20" s="807"/>
      <c r="O20" s="807"/>
      <c r="P20" s="807"/>
      <c r="Q20" s="807"/>
      <c r="R20" s="807"/>
      <c r="S20" s="807"/>
      <c r="T20" s="807"/>
      <c r="U20" s="807"/>
      <c r="V20" s="541"/>
      <c r="W20" s="297"/>
      <c r="X20" s="541" t="s">
        <v>185</v>
      </c>
      <c r="Y20" s="152"/>
      <c r="AA20" s="466">
        <f t="shared" si="1"/>
        <v>4</v>
      </c>
    </row>
    <row r="21" spans="1:27" ht="12.75" customHeight="1" x14ac:dyDescent="0.25">
      <c r="A21" s="139" t="str">
        <f t="shared" ca="1" si="0"/>
        <v>KW19 / 5</v>
      </c>
      <c r="B21" s="538" t="str">
        <f ca="1">OFFSET(Sprachen!A375,0,'Allg. Informationen'!$B$4-1,1,1)</f>
        <v>Datum der Vergabe des Nutzungsrechts</v>
      </c>
      <c r="C21" s="100" t="s">
        <v>46</v>
      </c>
      <c r="D21" s="544"/>
      <c r="E21" s="545"/>
      <c r="F21" s="545"/>
      <c r="G21" s="545"/>
      <c r="H21" s="841" t="str">
        <f ca="1">OFFSET(Sprachen!A477,0,'Allg. Informationen'!$B$4-1,1,1)</f>
        <v>Frühestes Ende bei zentralenspezifischen Unterschieden.</v>
      </c>
      <c r="I21" s="842"/>
      <c r="J21" s="842"/>
      <c r="K21" s="842"/>
      <c r="L21" s="843"/>
      <c r="M21" s="807"/>
      <c r="N21" s="807"/>
      <c r="O21" s="807"/>
      <c r="P21" s="807"/>
      <c r="Q21" s="807"/>
      <c r="R21" s="807"/>
      <c r="S21" s="807"/>
      <c r="T21" s="807"/>
      <c r="U21" s="807"/>
      <c r="V21" s="541"/>
      <c r="W21" s="297"/>
      <c r="X21" s="541" t="s">
        <v>185</v>
      </c>
      <c r="Y21" s="152"/>
      <c r="AA21" s="466">
        <f t="shared" si="1"/>
        <v>5</v>
      </c>
    </row>
    <row r="22" spans="1:27" ht="12.75" customHeight="1" x14ac:dyDescent="0.25">
      <c r="A22" s="139" t="str">
        <f t="shared" ca="1" si="0"/>
        <v>KW19 / 6</v>
      </c>
      <c r="B22" s="538" t="str">
        <f ca="1">OFFSET(Sprachen!A376,0,'Allg. Informationen'!$B$4-1,1,1)</f>
        <v>Ende des Nutzungsrechts</v>
      </c>
      <c r="C22" s="100" t="s">
        <v>46</v>
      </c>
      <c r="D22" s="544"/>
      <c r="E22" s="545"/>
      <c r="F22" s="545"/>
      <c r="G22" s="545"/>
      <c r="H22" s="826"/>
      <c r="I22" s="827"/>
      <c r="J22" s="827"/>
      <c r="K22" s="827"/>
      <c r="L22" s="844"/>
      <c r="M22" s="807"/>
      <c r="N22" s="807"/>
      <c r="O22" s="807"/>
      <c r="P22" s="807"/>
      <c r="Q22" s="807"/>
      <c r="R22" s="807"/>
      <c r="S22" s="807"/>
      <c r="T22" s="807"/>
      <c r="U22" s="807"/>
      <c r="V22" s="541"/>
      <c r="W22" s="297"/>
      <c r="X22" s="541" t="s">
        <v>185</v>
      </c>
      <c r="Y22" s="152" t="s">
        <v>602</v>
      </c>
      <c r="AA22" s="466">
        <f t="shared" si="1"/>
        <v>6</v>
      </c>
    </row>
    <row r="23" spans="1:27" x14ac:dyDescent="0.25">
      <c r="A23" s="139" t="str">
        <f t="shared" ca="1" si="0"/>
        <v>KW19 / 7</v>
      </c>
      <c r="B23" s="538" t="str">
        <f ca="1">OFFSET(Sprachen!A377,0,'Allg. Informationen'!$B$4-1,1,1)</f>
        <v>Anzahl Zentralen</v>
      </c>
      <c r="C23" s="100" t="s">
        <v>47</v>
      </c>
      <c r="D23" s="207"/>
      <c r="E23" s="350"/>
      <c r="F23" s="350"/>
      <c r="G23" s="350"/>
      <c r="H23" s="805"/>
      <c r="I23" s="805"/>
      <c r="J23" s="805"/>
      <c r="K23" s="805"/>
      <c r="L23" s="805"/>
      <c r="M23" s="837"/>
      <c r="N23" s="807"/>
      <c r="O23" s="807"/>
      <c r="P23" s="807"/>
      <c r="Q23" s="807"/>
      <c r="R23" s="807"/>
      <c r="S23" s="807"/>
      <c r="T23" s="807"/>
      <c r="U23" s="807"/>
      <c r="V23" s="541"/>
      <c r="W23" s="297"/>
      <c r="X23" s="541" t="s">
        <v>185</v>
      </c>
      <c r="Y23" s="152"/>
      <c r="AA23" s="466">
        <f t="shared" si="1"/>
        <v>7</v>
      </c>
    </row>
    <row r="24" spans="1:27" x14ac:dyDescent="0.25">
      <c r="A24" s="139" t="str">
        <f t="shared" ca="1" si="0"/>
        <v>KW19 / 8</v>
      </c>
      <c r="B24" s="538" t="str">
        <f ca="1">OFFSET(Sprachen!A378,0,'Allg. Informationen'!$B$4-1,1,1)</f>
        <v>Hoheitsanteil Schweiz</v>
      </c>
      <c r="C24" s="100" t="s">
        <v>4</v>
      </c>
      <c r="D24" s="546"/>
      <c r="E24" s="547"/>
      <c r="F24" s="547"/>
      <c r="G24" s="547"/>
      <c r="H24" s="805"/>
      <c r="I24" s="805"/>
      <c r="J24" s="805"/>
      <c r="K24" s="805"/>
      <c r="L24" s="805"/>
      <c r="M24" s="807"/>
      <c r="N24" s="807"/>
      <c r="O24" s="807"/>
      <c r="P24" s="807"/>
      <c r="Q24" s="807"/>
      <c r="R24" s="807"/>
      <c r="S24" s="807"/>
      <c r="T24" s="807"/>
      <c r="U24" s="807"/>
      <c r="V24" s="541"/>
      <c r="W24" s="297"/>
      <c r="X24" s="541" t="s">
        <v>185</v>
      </c>
      <c r="Y24" s="152"/>
      <c r="AA24" s="466">
        <f t="shared" si="1"/>
        <v>8</v>
      </c>
    </row>
    <row r="25" spans="1:27" x14ac:dyDescent="0.25">
      <c r="A25" s="139" t="str">
        <f t="shared" ca="1" si="0"/>
        <v>KW19 / 9</v>
      </c>
      <c r="B25" s="538" t="str">
        <f ca="1">OFFSET(Sprachen!A379,0,'Allg. Informationen'!$B$4-1,1,1)</f>
        <v>mittlere mechanische Bruttoleistung</v>
      </c>
      <c r="C25" s="100" t="s">
        <v>6</v>
      </c>
      <c r="D25" s="141">
        <f>D51</f>
        <v>0</v>
      </c>
      <c r="E25" s="351"/>
      <c r="F25" s="351"/>
      <c r="G25" s="351"/>
      <c r="H25" s="805"/>
      <c r="I25" s="805"/>
      <c r="J25" s="805"/>
      <c r="K25" s="805"/>
      <c r="L25" s="805"/>
      <c r="M25" s="807"/>
      <c r="N25" s="807"/>
      <c r="O25" s="807"/>
      <c r="P25" s="807"/>
      <c r="Q25" s="807"/>
      <c r="R25" s="807"/>
      <c r="S25" s="807"/>
      <c r="T25" s="807"/>
      <c r="U25" s="807"/>
      <c r="V25" s="548"/>
      <c r="W25" s="300"/>
      <c r="X25" s="548"/>
      <c r="Y25" s="548"/>
      <c r="AA25" s="466">
        <f t="shared" si="1"/>
        <v>9</v>
      </c>
    </row>
    <row r="26" spans="1:27" ht="33.75" customHeight="1" x14ac:dyDescent="0.25">
      <c r="A26" s="139" t="str">
        <f t="shared" ca="1" si="0"/>
        <v>KW19 / 10</v>
      </c>
      <c r="B26" s="159" t="str">
        <f ca="1">OFFSET(Sprachen!A380,0,'Allg. Informationen'!$B$4-1,1,1)</f>
        <v>Kantonales Wasserzinsregime</v>
      </c>
      <c r="C26" s="156" t="s">
        <v>370</v>
      </c>
      <c r="D26" s="549"/>
      <c r="E26" s="550"/>
      <c r="F26" s="550"/>
      <c r="G26" s="550"/>
      <c r="H26" s="834" t="str">
        <f ca="1">OFFSET(Sprachen!A478,0,'Allg. Informationen'!$B$4-1,1,1)</f>
        <v>Wasserzinssatz oder Bemessung aller äquivalenten kantonalen Abgaben angeben.</v>
      </c>
      <c r="I26" s="834"/>
      <c r="J26" s="834"/>
      <c r="K26" s="834"/>
      <c r="L26" s="834"/>
      <c r="M26" s="807"/>
      <c r="N26" s="807"/>
      <c r="O26" s="807"/>
      <c r="P26" s="807"/>
      <c r="Q26" s="807"/>
      <c r="R26" s="807"/>
      <c r="S26" s="807"/>
      <c r="T26" s="807"/>
      <c r="U26" s="807"/>
      <c r="V26" s="541"/>
      <c r="W26" s="297"/>
      <c r="X26" s="541" t="s">
        <v>185</v>
      </c>
      <c r="Y26" s="551" t="s">
        <v>185</v>
      </c>
      <c r="AA26" s="466">
        <f t="shared" si="1"/>
        <v>10</v>
      </c>
    </row>
    <row r="27" spans="1:27" x14ac:dyDescent="0.25">
      <c r="A27" s="139" t="str">
        <f t="shared" ca="1" si="0"/>
        <v>KW19 / 11</v>
      </c>
      <c r="B27" s="538" t="str">
        <f ca="1">OFFSET(Sprachen!A381,0,'Allg. Informationen'!$B$4-1,1,1)</f>
        <v>Installierte Turbinenleistung</v>
      </c>
      <c r="C27" s="100" t="s">
        <v>6</v>
      </c>
      <c r="D27" s="141">
        <f>D52</f>
        <v>0</v>
      </c>
      <c r="E27" s="351"/>
      <c r="F27" s="351"/>
      <c r="G27" s="351"/>
      <c r="H27" s="805"/>
      <c r="I27" s="805"/>
      <c r="J27" s="805"/>
      <c r="K27" s="805"/>
      <c r="L27" s="805"/>
      <c r="M27" s="807"/>
      <c r="N27" s="807"/>
      <c r="O27" s="807"/>
      <c r="P27" s="807"/>
      <c r="Q27" s="807"/>
      <c r="R27" s="807"/>
      <c r="S27" s="807"/>
      <c r="T27" s="807"/>
      <c r="U27" s="807"/>
      <c r="V27" s="548"/>
      <c r="W27" s="300"/>
      <c r="X27" s="548"/>
      <c r="Y27" s="548"/>
      <c r="AA27" s="466">
        <f t="shared" si="1"/>
        <v>11</v>
      </c>
    </row>
    <row r="28" spans="1:27" x14ac:dyDescent="0.25">
      <c r="A28" s="139" t="str">
        <f t="shared" ca="1" si="0"/>
        <v>KW19 / 12</v>
      </c>
      <c r="B28" s="538" t="str">
        <f ca="1">OFFSET(Sprachen!A382,0,'Allg. Informationen'!$B$4-1,1,1)</f>
        <v>Max. mögliche Leistung ab Generator</v>
      </c>
      <c r="C28" s="100" t="s">
        <v>6</v>
      </c>
      <c r="D28" s="141">
        <f>D53</f>
        <v>0</v>
      </c>
      <c r="E28" s="351"/>
      <c r="F28" s="351"/>
      <c r="G28" s="351"/>
      <c r="H28" s="805"/>
      <c r="I28" s="805"/>
      <c r="J28" s="805"/>
      <c r="K28" s="805"/>
      <c r="L28" s="805"/>
      <c r="M28" s="807"/>
      <c r="N28" s="807"/>
      <c r="O28" s="807"/>
      <c r="P28" s="807"/>
      <c r="Q28" s="807"/>
      <c r="R28" s="807"/>
      <c r="S28" s="807"/>
      <c r="T28" s="807"/>
      <c r="U28" s="807"/>
      <c r="V28" s="548"/>
      <c r="W28" s="300"/>
      <c r="X28" s="548"/>
      <c r="Y28" s="548"/>
      <c r="AA28" s="466">
        <f t="shared" si="1"/>
        <v>12</v>
      </c>
    </row>
    <row r="29" spans="1:27" hidden="1" x14ac:dyDescent="0.25">
      <c r="A29" s="139" t="str">
        <f t="shared" ca="1" si="0"/>
        <v>KW19 / 12-G</v>
      </c>
      <c r="B29" s="538" t="str">
        <f ca="1">OFFSET(Sprachen!A383,0,'Allg. Informationen'!$B$4-1,1,1)</f>
        <v>Max. mögliche Leistung ab Generator</v>
      </c>
      <c r="C29" s="100" t="s">
        <v>6</v>
      </c>
      <c r="D29" s="439"/>
      <c r="E29" s="351"/>
      <c r="F29" s="351"/>
      <c r="G29" s="351"/>
      <c r="H29" s="805"/>
      <c r="I29" s="805"/>
      <c r="J29" s="805"/>
      <c r="K29" s="805"/>
      <c r="L29" s="805"/>
      <c r="M29" s="807"/>
      <c r="N29" s="807"/>
      <c r="O29" s="807"/>
      <c r="P29" s="807"/>
      <c r="Q29" s="807"/>
      <c r="R29" s="807"/>
      <c r="S29" s="807"/>
      <c r="T29" s="807"/>
      <c r="U29" s="807"/>
      <c r="V29" s="548"/>
      <c r="W29" s="300"/>
      <c r="X29" s="548"/>
      <c r="Y29" s="548"/>
      <c r="AA29" s="424" t="s">
        <v>546</v>
      </c>
    </row>
    <row r="30" spans="1:27" x14ac:dyDescent="0.25">
      <c r="A30" s="139" t="str">
        <f t="shared" ca="1" si="0"/>
        <v>KW19 / 13</v>
      </c>
      <c r="B30" s="538" t="str">
        <f ca="1">OFFSET(Sprachen!A384,0,'Allg. Informationen'!$B$4-1,1,1)</f>
        <v>Bruttoproduktion Jahr 2023</v>
      </c>
      <c r="C30" s="100" t="s">
        <v>8</v>
      </c>
      <c r="D30" s="142">
        <f>D31+D32+D33</f>
        <v>0</v>
      </c>
      <c r="E30" s="352"/>
      <c r="F30" s="352"/>
      <c r="G30" s="352"/>
      <c r="H30" s="805"/>
      <c r="I30" s="805"/>
      <c r="J30" s="805"/>
      <c r="K30" s="805"/>
      <c r="L30" s="805"/>
      <c r="M30" s="807"/>
      <c r="N30" s="807"/>
      <c r="O30" s="807"/>
      <c r="P30" s="807"/>
      <c r="Q30" s="807"/>
      <c r="R30" s="807"/>
      <c r="S30" s="807"/>
      <c r="T30" s="807"/>
      <c r="U30" s="807"/>
      <c r="V30" s="548"/>
      <c r="W30" s="300"/>
      <c r="X30" s="548"/>
      <c r="Y30" s="548"/>
      <c r="AA30" s="466">
        <f>+AA28+1</f>
        <v>13</v>
      </c>
    </row>
    <row r="31" spans="1:27" ht="27.6" customHeight="1" x14ac:dyDescent="0.25">
      <c r="A31" s="139" t="str">
        <f t="shared" ca="1" si="0"/>
        <v>KW19 / 14</v>
      </c>
      <c r="B31" s="448" t="str">
        <f ca="1">OFFSET(Sprachen!A385,0,'Allg. Informationen'!$B$4-1,1,1)</f>
        <v>Eigenbedarf Strom (exkl. Pumpenergie)</v>
      </c>
      <c r="C31" s="100" t="s">
        <v>8</v>
      </c>
      <c r="D31" s="552"/>
      <c r="E31" s="553"/>
      <c r="F31" s="553"/>
      <c r="G31" s="553"/>
      <c r="H31" s="806" t="str">
        <f ca="1">OFFSET(Sprachen!A479,0,'Allg. Informationen'!$B$4-1,1,1)</f>
        <v>ist von Nettoproduktion abzuziehen</v>
      </c>
      <c r="I31" s="806"/>
      <c r="J31" s="806"/>
      <c r="K31" s="806"/>
      <c r="L31" s="806"/>
      <c r="M31" s="807"/>
      <c r="N31" s="807"/>
      <c r="O31" s="807"/>
      <c r="P31" s="807"/>
      <c r="Q31" s="807"/>
      <c r="R31" s="807"/>
      <c r="S31" s="807"/>
      <c r="T31" s="807"/>
      <c r="U31" s="807"/>
      <c r="V31" s="541"/>
      <c r="W31" s="297"/>
      <c r="X31" s="541" t="s">
        <v>185</v>
      </c>
      <c r="Y31" s="399"/>
      <c r="AA31" s="466">
        <f t="shared" si="1"/>
        <v>14</v>
      </c>
    </row>
    <row r="32" spans="1:27" x14ac:dyDescent="0.25">
      <c r="A32" s="139" t="str">
        <f t="shared" ca="1" si="0"/>
        <v>KW19 / 15</v>
      </c>
      <c r="B32" s="538" t="str">
        <f ca="1">OFFSET(Sprachen!A386,0,'Allg. Informationen'!$B$4-1,1,1)</f>
        <v>Trafo- und Leitungsverluste</v>
      </c>
      <c r="C32" s="100" t="s">
        <v>8</v>
      </c>
      <c r="D32" s="552"/>
      <c r="E32" s="553"/>
      <c r="F32" s="553"/>
      <c r="G32" s="553"/>
      <c r="H32" s="805" t="str">
        <f ca="1">OFFSET(Sprachen!A480,0,'Allg. Informationen'!$B$4-1,1,1)</f>
        <v>ist von Nettoproduktion abzuziehen</v>
      </c>
      <c r="I32" s="805"/>
      <c r="J32" s="805"/>
      <c r="K32" s="805"/>
      <c r="L32" s="805"/>
      <c r="M32" s="807"/>
      <c r="N32" s="807"/>
      <c r="O32" s="807"/>
      <c r="P32" s="807"/>
      <c r="Q32" s="807"/>
      <c r="R32" s="807"/>
      <c r="S32" s="807"/>
      <c r="T32" s="807"/>
      <c r="U32" s="807"/>
      <c r="V32" s="541"/>
      <c r="W32" s="297"/>
      <c r="X32" s="541" t="s">
        <v>185</v>
      </c>
      <c r="Y32" s="399"/>
      <c r="AA32" s="466">
        <f t="shared" si="1"/>
        <v>15</v>
      </c>
    </row>
    <row r="33" spans="1:27" ht="27" customHeight="1" x14ac:dyDescent="0.25">
      <c r="A33" s="139" t="str">
        <f t="shared" ca="1" si="0"/>
        <v>KW19 / 16</v>
      </c>
      <c r="B33" s="159" t="str">
        <f ca="1">OFFSET(Sprachen!A387,0,'Allg. Informationen'!$B$4-1,1,1)</f>
        <v>Nettoproduktion Jahr 2023</v>
      </c>
      <c r="C33" s="100" t="s">
        <v>8</v>
      </c>
      <c r="D33" s="142">
        <f>D55</f>
        <v>0</v>
      </c>
      <c r="E33" s="352"/>
      <c r="F33" s="352"/>
      <c r="G33" s="352"/>
      <c r="H33" s="835" t="str">
        <f ca="1">OFFSET(Sprachen!A481,0,'Allg. Informationen'!$B$4-1,1,1)</f>
        <v>Trafo- und Leitungsverluste sowie Eigenbedarf müssen abgezogen sein.</v>
      </c>
      <c r="I33" s="835"/>
      <c r="J33" s="835"/>
      <c r="K33" s="835"/>
      <c r="L33" s="835"/>
      <c r="M33" s="807"/>
      <c r="N33" s="807"/>
      <c r="O33" s="807"/>
      <c r="P33" s="807"/>
      <c r="Q33" s="807"/>
      <c r="R33" s="807"/>
      <c r="S33" s="807"/>
      <c r="T33" s="807"/>
      <c r="U33" s="807"/>
      <c r="V33" s="548"/>
      <c r="W33" s="300"/>
      <c r="X33" s="548"/>
      <c r="Y33" s="548"/>
      <c r="AA33" s="466">
        <f t="shared" si="1"/>
        <v>16</v>
      </c>
    </row>
    <row r="34" spans="1:27" ht="36" customHeight="1" x14ac:dyDescent="0.25">
      <c r="A34" s="139" t="str">
        <f t="shared" ca="1" si="0"/>
        <v>KW19 / 17a</v>
      </c>
      <c r="B34" s="448" t="str">
        <f ca="1">OFFSET(Sprachen!A388,0,'Allg. Informationen'!$B$4-1,1,1)</f>
        <v>Abgabe von Einstauersatz / Austauschenergie</v>
      </c>
      <c r="C34" s="100" t="s">
        <v>8</v>
      </c>
      <c r="D34" s="552"/>
      <c r="E34" s="553"/>
      <c r="F34" s="553"/>
      <c r="G34" s="553"/>
      <c r="H34" s="833" t="str">
        <f ca="1">OFFSET(Sprachen!A482,0,'Allg. Informationen'!$B$4-1,1,1)</f>
        <v>Angabe aller Energiemengen. Bitte bei mehreren Energiemengen, detaillierte Auflistung in A.5.xxx.7 auflisten und Summe übertragen.</v>
      </c>
      <c r="I34" s="833"/>
      <c r="J34" s="833"/>
      <c r="K34" s="833"/>
      <c r="L34" s="833"/>
      <c r="M34" s="807"/>
      <c r="N34" s="807"/>
      <c r="O34" s="807"/>
      <c r="P34" s="807"/>
      <c r="Q34" s="807"/>
      <c r="R34" s="807"/>
      <c r="S34" s="807"/>
      <c r="T34" s="807"/>
      <c r="U34" s="807"/>
      <c r="V34" s="541"/>
      <c r="W34" s="297"/>
      <c r="X34" s="541" t="s">
        <v>185</v>
      </c>
      <c r="Y34" s="551" t="s">
        <v>185</v>
      </c>
      <c r="AA34" s="520" t="s">
        <v>946</v>
      </c>
    </row>
    <row r="35" spans="1:27" s="531" customFormat="1" ht="39.6" x14ac:dyDescent="0.25">
      <c r="A35" s="449" t="str">
        <f t="shared" ca="1" si="0"/>
        <v>KW19 / 17b</v>
      </c>
      <c r="B35" s="428" t="str">
        <f ca="1">OFFSET(Sprachen!A389,0,'Allg. Informationen'!$B$4-1,1,1)</f>
        <v>Lieferant / Empfänger von Einstauersatz/Austauschenergie</v>
      </c>
      <c r="C35" s="674" t="s">
        <v>202</v>
      </c>
      <c r="D35" s="682"/>
      <c r="E35" s="554"/>
      <c r="F35" s="554"/>
      <c r="G35" s="554"/>
      <c r="H35" s="806" t="str">
        <f ca="1">OFFSET(Sprachen!A483,0,'Allg. Informationen'!$B$4-1,1,1)</f>
        <v>Lieferung von wem an wen?</v>
      </c>
      <c r="I35" s="806"/>
      <c r="J35" s="806"/>
      <c r="K35" s="806"/>
      <c r="L35" s="806"/>
      <c r="M35" s="807"/>
      <c r="N35" s="807"/>
      <c r="O35" s="807"/>
      <c r="P35" s="807"/>
      <c r="Q35" s="807"/>
      <c r="R35" s="807"/>
      <c r="S35" s="807"/>
      <c r="T35" s="807"/>
      <c r="U35" s="807"/>
      <c r="V35" s="541"/>
      <c r="W35" s="675"/>
      <c r="X35" s="541" t="s">
        <v>185</v>
      </c>
      <c r="Y35" s="551" t="s">
        <v>185</v>
      </c>
      <c r="AA35" s="522" t="s">
        <v>947</v>
      </c>
    </row>
    <row r="36" spans="1:27" ht="26.4" x14ac:dyDescent="0.25">
      <c r="A36" s="139" t="str">
        <f t="shared" ca="1" si="0"/>
        <v>KW19 / 19</v>
      </c>
      <c r="B36" s="428" t="str">
        <f ca="1">OFFSET(Sprachen!A390,0,'Allg. Informationen'!$B$4-1,1,1)</f>
        <v>Jahresenergie zur Verfügung der Energiebezüger</v>
      </c>
      <c r="C36" s="100" t="s">
        <v>8</v>
      </c>
      <c r="D36" s="142">
        <f>D34+D33</f>
        <v>0</v>
      </c>
      <c r="E36" s="352"/>
      <c r="F36" s="352"/>
      <c r="G36" s="352"/>
      <c r="H36" s="805"/>
      <c r="I36" s="805"/>
      <c r="J36" s="805"/>
      <c r="K36" s="805"/>
      <c r="L36" s="805"/>
      <c r="M36" s="807"/>
      <c r="N36" s="807"/>
      <c r="O36" s="807"/>
      <c r="P36" s="807"/>
      <c r="Q36" s="807"/>
      <c r="R36" s="807"/>
      <c r="S36" s="807"/>
      <c r="T36" s="807"/>
      <c r="U36" s="807"/>
      <c r="V36" s="548"/>
      <c r="W36" s="300"/>
      <c r="X36" s="548"/>
      <c r="Y36" s="548"/>
      <c r="AA36" s="422" t="s">
        <v>536</v>
      </c>
    </row>
    <row r="37" spans="1:27" ht="30.75" hidden="1" customHeight="1" x14ac:dyDescent="0.25">
      <c r="A37" s="139" t="str">
        <f t="shared" ca="1" si="0"/>
        <v>KW19 / 19-G</v>
      </c>
      <c r="B37" s="448" t="str">
        <f ca="1">OFFSET(Sprachen!A391,0,'Allg. Informationen'!$B$4-1,1,1)</f>
        <v>Jahresenergie zur Verfügung der Energiebezüger (Angabe Gesuchsteller)</v>
      </c>
      <c r="C37" s="100" t="s">
        <v>8</v>
      </c>
      <c r="D37" s="423"/>
      <c r="E37" s="352"/>
      <c r="F37" s="352"/>
      <c r="G37" s="352"/>
      <c r="H37" s="833" t="str">
        <f ca="1">OFFSET(Sprachen!A484,0,'Allg. Informationen'!$B$4-1,1,1)</f>
        <v>Zahl aus Position xxx / 19 einzutragen, kommuniziert durch Kraftwerksbevollmächtigter</v>
      </c>
      <c r="I37" s="833"/>
      <c r="J37" s="833"/>
      <c r="K37" s="833"/>
      <c r="L37" s="833"/>
      <c r="M37" s="807"/>
      <c r="N37" s="807"/>
      <c r="O37" s="807"/>
      <c r="P37" s="807"/>
      <c r="Q37" s="807"/>
      <c r="R37" s="807"/>
      <c r="S37" s="807"/>
      <c r="T37" s="807"/>
      <c r="U37" s="807"/>
      <c r="V37" s="548"/>
      <c r="W37" s="300"/>
      <c r="X37" s="548"/>
      <c r="Y37" s="548"/>
      <c r="AA37" s="422" t="s">
        <v>535</v>
      </c>
    </row>
    <row r="38" spans="1:27" ht="134.25" customHeight="1" x14ac:dyDescent="0.25">
      <c r="A38" s="139" t="str">
        <f t="shared" ca="1" si="0"/>
        <v>KW19 / 20</v>
      </c>
      <c r="B38" s="159" t="str">
        <f ca="1">OFFSET(Sprachen!A392,0,'Allg. Informationen'!$B$4-1,1,1)</f>
        <v>Eigentümerstruktur</v>
      </c>
      <c r="C38" s="100"/>
      <c r="D38" s="681"/>
      <c r="E38" s="349"/>
      <c r="F38" s="349"/>
      <c r="G38" s="349"/>
      <c r="H38" s="832"/>
      <c r="I38" s="832"/>
      <c r="J38" s="832"/>
      <c r="K38" s="832"/>
      <c r="L38" s="832"/>
      <c r="M38" s="807"/>
      <c r="N38" s="807"/>
      <c r="O38" s="807"/>
      <c r="P38" s="807"/>
      <c r="Q38" s="807"/>
      <c r="R38" s="807"/>
      <c r="S38" s="807"/>
      <c r="T38" s="807"/>
      <c r="U38" s="807"/>
      <c r="V38" s="541"/>
      <c r="W38" s="297"/>
      <c r="X38" s="541" t="s">
        <v>185</v>
      </c>
      <c r="Y38" s="152"/>
      <c r="AA38" s="466">
        <v>20</v>
      </c>
    </row>
    <row r="39" spans="1:27" ht="32.25" customHeight="1" x14ac:dyDescent="0.25">
      <c r="A39" s="139" t="str">
        <f t="shared" ca="1" si="0"/>
        <v>KW19 / 21</v>
      </c>
      <c r="B39" s="159" t="str">
        <f ca="1">OFFSET(Sprachen!A393,0,'Allg. Informationen'!$B$4-1,1,1)</f>
        <v>Struktur Energiebezug Kraftwerk</v>
      </c>
      <c r="C39" s="100"/>
      <c r="D39" s="193"/>
      <c r="E39" s="349"/>
      <c r="F39" s="349"/>
      <c r="G39" s="349"/>
      <c r="H39" s="834" t="str">
        <f ca="1">OFFSET(Sprachen!A485,0,'Allg. Informationen'!$B$4-1,1,1)</f>
        <v>Angabe aller Energiebezüger Kraftwerk; 
wenn leer = wie Eigentümerstruktur.</v>
      </c>
      <c r="I39" s="834"/>
      <c r="J39" s="834"/>
      <c r="K39" s="834"/>
      <c r="L39" s="834"/>
      <c r="M39" s="807"/>
      <c r="N39" s="807"/>
      <c r="O39" s="807"/>
      <c r="P39" s="807"/>
      <c r="Q39" s="807"/>
      <c r="R39" s="807"/>
      <c r="S39" s="807"/>
      <c r="T39" s="807"/>
      <c r="U39" s="807"/>
      <c r="V39" s="541"/>
      <c r="W39" s="297"/>
      <c r="X39" s="541" t="s">
        <v>185</v>
      </c>
      <c r="Y39" s="152"/>
      <c r="AA39" s="466">
        <f t="shared" si="1"/>
        <v>21</v>
      </c>
    </row>
    <row r="40" spans="1:27" x14ac:dyDescent="0.25">
      <c r="A40" s="139" t="str">
        <f t="shared" ca="1" si="0"/>
        <v>KW19 / 22</v>
      </c>
      <c r="B40" s="538" t="str">
        <f ca="1">OFFSET(Sprachen!A394,0,'Allg. Informationen'!$B$4-1,1,1)</f>
        <v>Anteil Energiebezug Gesuchsteller</v>
      </c>
      <c r="C40" s="100" t="s">
        <v>4</v>
      </c>
      <c r="D40" s="555"/>
      <c r="E40" s="556"/>
      <c r="F40" s="556"/>
      <c r="G40" s="556"/>
      <c r="H40" s="805"/>
      <c r="I40" s="805"/>
      <c r="J40" s="805"/>
      <c r="K40" s="805"/>
      <c r="L40" s="805"/>
      <c r="M40" s="807"/>
      <c r="N40" s="807"/>
      <c r="O40" s="807"/>
      <c r="P40" s="807"/>
      <c r="Q40" s="807"/>
      <c r="R40" s="807"/>
      <c r="S40" s="807"/>
      <c r="T40" s="807"/>
      <c r="U40" s="807"/>
      <c r="V40" s="541"/>
      <c r="W40" s="297"/>
      <c r="X40" s="541" t="s">
        <v>185</v>
      </c>
      <c r="Y40" s="152"/>
      <c r="AA40" s="466">
        <f t="shared" si="1"/>
        <v>22</v>
      </c>
    </row>
    <row r="41" spans="1:27" x14ac:dyDescent="0.25">
      <c r="A41" s="139" t="str">
        <f t="shared" ca="1" si="0"/>
        <v>KW19 / 23</v>
      </c>
      <c r="B41" s="538" t="str">
        <f ca="1">OFFSET(Sprachen!A395,0,'Allg. Informationen'!$B$4-1,1,1)</f>
        <v>Jahresenergie Anteil Gesuchsteller</v>
      </c>
      <c r="C41" s="100" t="s">
        <v>8</v>
      </c>
      <c r="D41" s="143">
        <f>IF(D5="Ja/Oui/Si",D36*D40,D37*D40)</f>
        <v>0</v>
      </c>
      <c r="E41" s="353"/>
      <c r="F41" s="353"/>
      <c r="G41" s="353"/>
      <c r="H41" s="805"/>
      <c r="I41" s="805"/>
      <c r="J41" s="805"/>
      <c r="K41" s="805"/>
      <c r="L41" s="805"/>
      <c r="M41" s="807"/>
      <c r="N41" s="807"/>
      <c r="O41" s="807"/>
      <c r="P41" s="807"/>
      <c r="Q41" s="807"/>
      <c r="R41" s="807"/>
      <c r="S41" s="807"/>
      <c r="T41" s="807"/>
      <c r="U41" s="807"/>
      <c r="V41" s="541"/>
      <c r="W41" s="297"/>
      <c r="X41" s="541" t="s">
        <v>185</v>
      </c>
      <c r="Y41" s="152"/>
      <c r="AA41" s="466">
        <v>23</v>
      </c>
    </row>
    <row r="42" spans="1:27" ht="37.5" customHeight="1" x14ac:dyDescent="0.25">
      <c r="A42" s="139" t="str">
        <f t="shared" ca="1" si="0"/>
        <v>KW19 / 24</v>
      </c>
      <c r="B42" s="159" t="str">
        <f ca="1">OFFSET(Sprachen!A396,0,'Allg. Informationen'!$B$4-1,1,1)</f>
        <v>Bezug Gesuchsteller zum Kraftwerk</v>
      </c>
      <c r="C42" s="100"/>
      <c r="D42" s="194"/>
      <c r="E42" s="557"/>
      <c r="F42" s="557"/>
      <c r="G42" s="557"/>
      <c r="H42" s="833" t="str">
        <f ca="1">OFFSET(Sprachen!A486,0,'Allg. Informationen'!$B$4-1,1,1)</f>
        <v>Abnahmevertrag und Bestätgigung der Riskotragung von Betreiber und Eigentümer / Partner in Anhang beilegen</v>
      </c>
      <c r="I42" s="833"/>
      <c r="J42" s="833"/>
      <c r="K42" s="833"/>
      <c r="L42" s="833"/>
      <c r="M42" s="807"/>
      <c r="N42" s="807"/>
      <c r="O42" s="807"/>
      <c r="P42" s="807"/>
      <c r="Q42" s="807"/>
      <c r="R42" s="807"/>
      <c r="S42" s="807"/>
      <c r="T42" s="807"/>
      <c r="U42" s="807"/>
      <c r="V42" s="541"/>
      <c r="W42" s="297"/>
      <c r="X42" s="541" t="s">
        <v>185</v>
      </c>
      <c r="Y42" s="558"/>
      <c r="AA42" s="466">
        <v>24</v>
      </c>
    </row>
    <row r="43" spans="1:27" ht="30.75" customHeight="1" x14ac:dyDescent="0.25">
      <c r="A43" s="139" t="str">
        <f t="shared" ca="1" si="0"/>
        <v>KW19 / 25</v>
      </c>
      <c r="B43" s="159" t="str">
        <f ca="1">OFFSET(Sprachen!A397,0,'Allg. Informationen'!$B$4-1,1,1)</f>
        <v>Geschäftsperiode</v>
      </c>
      <c r="C43" s="100"/>
      <c r="D43" s="144">
        <f ca="1">C119</f>
        <v>0</v>
      </c>
      <c r="E43" s="354"/>
      <c r="F43" s="354"/>
      <c r="G43" s="354"/>
      <c r="H43" s="833" t="str">
        <f ca="1">OFFSET(Sprachen!A487,0,'Allg. Informationen'!$B$4-1,1,1)</f>
        <v>Nur Kalenderjahr oder hydrologisches Jahr (1. Okt. – 30. ‎Sept.) möglich, für alle Zentralen ‎gleich.</v>
      </c>
      <c r="I43" s="833"/>
      <c r="J43" s="833"/>
      <c r="K43" s="833"/>
      <c r="L43" s="833"/>
      <c r="M43" s="807"/>
      <c r="N43" s="807"/>
      <c r="O43" s="807"/>
      <c r="P43" s="807"/>
      <c r="Q43" s="807"/>
      <c r="R43" s="807"/>
      <c r="S43" s="807"/>
      <c r="T43" s="807"/>
      <c r="U43" s="807"/>
      <c r="V43" s="541"/>
      <c r="W43" s="297"/>
      <c r="X43" s="541" t="s">
        <v>185</v>
      </c>
      <c r="Y43" s="558"/>
      <c r="AA43" s="466">
        <f t="shared" si="1"/>
        <v>25</v>
      </c>
    </row>
    <row r="44" spans="1:27" x14ac:dyDescent="0.25">
      <c r="A44" s="139" t="str">
        <f t="shared" ca="1" si="0"/>
        <v>KW19 / 26</v>
      </c>
      <c r="B44" s="538" t="str">
        <f ca="1">OFFSET(Sprachen!A398,0,'Allg. Informationen'!$B$4-1,1,1)</f>
        <v>Datum testierter Einzelabschluss Kraftwerk</v>
      </c>
      <c r="C44" s="100"/>
      <c r="D44" s="195"/>
      <c r="E44" s="355"/>
      <c r="F44" s="355"/>
      <c r="G44" s="355"/>
      <c r="H44" s="806" t="str">
        <f ca="1">OFFSET(Sprachen!A488,0,'Allg. Informationen'!$B$4-1,1,1)</f>
        <v>Einzelabschluss Kraftwerk in Anhang beilegen.</v>
      </c>
      <c r="I44" s="806"/>
      <c r="J44" s="806"/>
      <c r="K44" s="806"/>
      <c r="L44" s="806"/>
      <c r="M44" s="807"/>
      <c r="N44" s="807"/>
      <c r="O44" s="807"/>
      <c r="P44" s="807"/>
      <c r="Q44" s="807"/>
      <c r="R44" s="807"/>
      <c r="S44" s="807"/>
      <c r="T44" s="807"/>
      <c r="U44" s="807"/>
      <c r="V44" s="541"/>
      <c r="W44" s="297"/>
      <c r="X44" s="541" t="s">
        <v>185</v>
      </c>
      <c r="Y44" s="152"/>
      <c r="AA44" s="466">
        <f t="shared" si="1"/>
        <v>26</v>
      </c>
    </row>
    <row r="45" spans="1:27" x14ac:dyDescent="0.25">
      <c r="A45" s="139" t="str">
        <f t="shared" ca="1" si="0"/>
        <v>KW19 / 27</v>
      </c>
      <c r="B45" s="538" t="str">
        <f ca="1">OFFSET(Sprachen!A399,0,'Allg. Informationen'!$B$4-1,1,1)</f>
        <v>Rechnungslegungsstandard</v>
      </c>
      <c r="C45" s="145"/>
      <c r="D45" s="559"/>
      <c r="E45" s="560"/>
      <c r="F45" s="560"/>
      <c r="G45" s="560"/>
      <c r="H45" s="858"/>
      <c r="I45" s="858"/>
      <c r="J45" s="858"/>
      <c r="K45" s="858"/>
      <c r="L45" s="858"/>
      <c r="M45" s="807"/>
      <c r="N45" s="807"/>
      <c r="O45" s="807"/>
      <c r="P45" s="807"/>
      <c r="Q45" s="807"/>
      <c r="R45" s="807"/>
      <c r="S45" s="807"/>
      <c r="T45" s="807"/>
      <c r="U45" s="807"/>
      <c r="V45" s="541"/>
      <c r="W45" s="297"/>
      <c r="X45" s="541" t="s">
        <v>185</v>
      </c>
      <c r="Y45" s="152"/>
      <c r="AA45" s="466">
        <f t="shared" si="1"/>
        <v>27</v>
      </c>
    </row>
    <row r="46" spans="1:27" ht="15.6" x14ac:dyDescent="0.3">
      <c r="A46" s="146"/>
      <c r="B46" s="147"/>
      <c r="C46" s="147"/>
      <c r="D46" s="147"/>
      <c r="E46" s="147"/>
      <c r="F46" s="147"/>
      <c r="G46" s="147"/>
      <c r="H46" s="147"/>
      <c r="I46" s="147"/>
      <c r="J46" s="147"/>
      <c r="K46" s="147"/>
      <c r="L46" s="147"/>
      <c r="M46" s="147"/>
      <c r="N46" s="147"/>
      <c r="O46" s="147"/>
      <c r="P46" s="147"/>
      <c r="Q46" s="147"/>
      <c r="R46" s="147"/>
      <c r="S46" s="147"/>
      <c r="T46" s="147"/>
      <c r="U46" s="147"/>
      <c r="V46" s="147"/>
      <c r="W46" s="561"/>
      <c r="X46" s="147"/>
      <c r="Y46" s="147"/>
      <c r="Z46" s="562"/>
    </row>
    <row r="47" spans="1:27" ht="26.4" x14ac:dyDescent="0.25">
      <c r="A47" s="139"/>
      <c r="B47" s="148" t="str">
        <f ca="1">OFFSET(Sprachen!A400,0,'Allg. Informationen'!$B$4-1,1,1)</f>
        <v>A2. Angaben zu den Zentralen</v>
      </c>
      <c r="C47" s="100"/>
      <c r="D47" s="100"/>
      <c r="E47" s="356"/>
      <c r="F47" s="356"/>
      <c r="G47" s="356"/>
      <c r="H47" s="673" t="str">
        <f ca="1">OFFSET(Sprachen!A336,0,'Allg. Informationen'!$B$4-1,1,1)</f>
        <v>Zentrale 1</v>
      </c>
      <c r="I47" s="673" t="str">
        <f ca="1">OFFSET(Sprachen!A337,0,'Allg. Informationen'!$B$4-1,1,1)</f>
        <v>Zentrale 2</v>
      </c>
      <c r="J47" s="673" t="str">
        <f ca="1">OFFSET(Sprachen!A338,0,'Allg. Informationen'!$B$4-1,1,1)</f>
        <v>Zentrale 3</v>
      </c>
      <c r="K47" s="673" t="str">
        <f ca="1">OFFSET(Sprachen!A339,0,'Allg. Informationen'!$B$4-1,1,1)</f>
        <v>Zentrale 4</v>
      </c>
      <c r="L47" s="673" t="str">
        <f ca="1">OFFSET(Sprachen!A340,0,'Allg. Informationen'!$B$4-1,1,1)</f>
        <v>Zentrale 5</v>
      </c>
      <c r="M47" s="673" t="str">
        <f ca="1">OFFSET(Sprachen!A341,0,'Allg. Informationen'!$B$4-1,1,1)</f>
        <v>Zentrale 6</v>
      </c>
      <c r="N47" s="673" t="str">
        <f ca="1">OFFSET(Sprachen!A342,0,'Allg. Informationen'!$B$4-1,1,1)</f>
        <v>Zentrale 7</v>
      </c>
      <c r="O47" s="673" t="str">
        <f ca="1">OFFSET(Sprachen!A343,0,'Allg. Informationen'!$B$4-1,1,1)</f>
        <v>Zentrale 8</v>
      </c>
      <c r="P47" s="673" t="str">
        <f ca="1">OFFSET(Sprachen!A344,0,'Allg. Informationen'!$B$4-1,1,1)</f>
        <v>Zentrale 9</v>
      </c>
      <c r="Q47" s="673" t="str">
        <f ca="1">OFFSET(Sprachen!A345,0,'Allg. Informationen'!$B$4-1,1,1)</f>
        <v>Zentrale 10</v>
      </c>
      <c r="R47" s="830" t="str">
        <f ca="1">H12</f>
        <v>Anmerkungen BFE</v>
      </c>
      <c r="S47" s="831"/>
      <c r="T47" s="676" t="str">
        <f ca="1">M12</f>
        <v>Bemerkungen Gesuchsteller</v>
      </c>
      <c r="U47" s="677"/>
      <c r="V47" s="450" t="str">
        <f ca="1">V12</f>
        <v>Prüfung auf Plausibilität</v>
      </c>
      <c r="W47" s="450" t="str">
        <f t="shared" ref="W47:Y47" ca="1" si="2">W12</f>
        <v>Bemerkungen Plausibilität</v>
      </c>
      <c r="X47" s="450" t="str">
        <f t="shared" ca="1" si="2"/>
        <v>Materielle Prüfung</v>
      </c>
      <c r="Y47" s="450" t="str">
        <f t="shared" ca="1" si="2"/>
        <v>Bemerkungen Materielle Prüfung</v>
      </c>
      <c r="Z47" s="562"/>
    </row>
    <row r="48" spans="1:27" ht="81.75" customHeight="1" x14ac:dyDescent="0.25">
      <c r="A48" s="139" t="str">
        <f t="shared" ref="A48:A59" ca="1" si="3">CONCATENATE($A$2," / ",AA48)</f>
        <v>KW19 / 28</v>
      </c>
      <c r="B48" s="150" t="str">
        <f ca="1">OFFSET(Sprachen!A401,0,'Allg. Informationen'!$B$4-1,1,1)</f>
        <v>Name Zentrale (oder Einzelanlage im Sinne von Art. 88 EnFV)</v>
      </c>
      <c r="C48" s="100"/>
      <c r="D48" s="388"/>
      <c r="E48" s="356"/>
      <c r="F48" s="356"/>
      <c r="G48" s="356"/>
      <c r="H48" s="635">
        <f ca="1">IFERROR(IF($D$5="Nein","-",VLOOKUP(H$47,E_prod_Eingabe!$A$10:$AA$19,HLOOKUP($A$2,E_prod_Eingabe!$C$5:$AS$6,2,FALSE)+2,FALSE)),"")</f>
        <v>0</v>
      </c>
      <c r="I48" s="635">
        <f ca="1">IFERROR(IF($D$5="Nein","-",VLOOKUP(I$47,E_prod_Eingabe!$A$10:$AA$19,HLOOKUP($A$2,E_prod_Eingabe!$C$5:$AS$6,2,FALSE)+2,FALSE)),"")</f>
        <v>0</v>
      </c>
      <c r="J48" s="635">
        <f ca="1">IFERROR(IF($D$5="Nein","-",VLOOKUP(J$47,E_prod_Eingabe!$A$10:$AA$19,HLOOKUP($A$2,E_prod_Eingabe!$C$5:$AS$6,2,FALSE)+2,FALSE)),"")</f>
        <v>0</v>
      </c>
      <c r="K48" s="635">
        <f ca="1">IFERROR(IF($D$5="Nein","-",VLOOKUP(K$47,E_prod_Eingabe!$A$10:$AA$19,HLOOKUP($A$2,E_prod_Eingabe!$C$5:$AS$6,2,FALSE)+2,FALSE)),"")</f>
        <v>0</v>
      </c>
      <c r="L48" s="635">
        <f ca="1">IFERROR(IF($D$5="Nein","-",VLOOKUP(L$47,E_prod_Eingabe!$A$10:$AA$19,HLOOKUP($A$2,E_prod_Eingabe!$C$5:$AS$6,2,FALSE)+2,FALSE)),"")</f>
        <v>0</v>
      </c>
      <c r="M48" s="635">
        <f ca="1">IFERROR(IF($D$5="Nein","-",VLOOKUP(M$47,E_prod_Eingabe!$A$10:$AA$19,HLOOKUP($A$2,E_prod_Eingabe!$C$5:$AS$6,2,FALSE)+2,FALSE)),"")</f>
        <v>0</v>
      </c>
      <c r="N48" s="635">
        <f ca="1">IFERROR(IF($D$5="Nein","-",VLOOKUP(N$47,E_prod_Eingabe!$A$10:$AA$19,HLOOKUP($A$2,E_prod_Eingabe!$C$5:$AS$6,2,FALSE)+2,FALSE)),"")</f>
        <v>0</v>
      </c>
      <c r="O48" s="635">
        <f ca="1">IFERROR(IF($D$5="Nein","-",VLOOKUP(O$47,E_prod_Eingabe!$A$10:$AA$19,HLOOKUP($A$2,E_prod_Eingabe!$C$5:$AS$6,2,FALSE)+2,FALSE)),"")</f>
        <v>0</v>
      </c>
      <c r="P48" s="635">
        <f ca="1">IFERROR(IF($D$5="Nein","-",VLOOKUP(P$47,E_prod_Eingabe!$A$10:$AA$19,HLOOKUP($A$2,E_prod_Eingabe!$C$5:$AS$6,2,FALSE)+2,FALSE)),"")</f>
        <v>0</v>
      </c>
      <c r="Q48" s="635">
        <f ca="1">IFERROR(IF($D$5="Nein","-",VLOOKUP(Q$47,E_prod_Eingabe!$A$10:$AA$19,HLOOKUP($A$2,E_prod_Eingabe!$C$5:$AS$6,2,FALSE)+2,FALSE)),"")</f>
        <v>0</v>
      </c>
      <c r="R48" s="867" t="str">
        <f ca="1">OFFSET(Sprachen!A491,0,'Allg. Informationen'!$B$4-1,1,1)</f>
        <v>Vertrag für Nutzungsrecht beilegen.</v>
      </c>
      <c r="S48" s="868"/>
      <c r="T48" s="828"/>
      <c r="U48" s="829"/>
      <c r="V48" s="541"/>
      <c r="W48" s="297"/>
      <c r="X48" s="541" t="s">
        <v>185</v>
      </c>
      <c r="Y48" s="152"/>
      <c r="Z48" s="562"/>
      <c r="AA48" s="466">
        <f>+AA45+1</f>
        <v>28</v>
      </c>
    </row>
    <row r="49" spans="1:27" x14ac:dyDescent="0.25">
      <c r="A49" s="139" t="str">
        <f t="shared" ca="1" si="3"/>
        <v>KW19 / 29</v>
      </c>
      <c r="B49" s="136" t="str">
        <f ca="1">OFFSET(Sprachen!A402,0,'Allg. Informationen'!$B$4-1,1,1)</f>
        <v>Nr. Zentrale aus WASTA</v>
      </c>
      <c r="C49" s="100"/>
      <c r="D49" s="388"/>
      <c r="E49" s="356"/>
      <c r="F49" s="356"/>
      <c r="G49" s="356"/>
      <c r="H49" s="193"/>
      <c r="I49" s="193"/>
      <c r="J49" s="193"/>
      <c r="K49" s="193"/>
      <c r="L49" s="193"/>
      <c r="M49" s="193"/>
      <c r="N49" s="563"/>
      <c r="O49" s="563"/>
      <c r="P49" s="563"/>
      <c r="Q49" s="563"/>
      <c r="R49" s="859"/>
      <c r="S49" s="860"/>
      <c r="T49" s="828"/>
      <c r="U49" s="829"/>
      <c r="V49" s="541"/>
      <c r="W49" s="297"/>
      <c r="X49" s="541" t="s">
        <v>185</v>
      </c>
      <c r="Y49" s="152"/>
      <c r="Z49" s="562"/>
      <c r="AA49" s="466">
        <f>+AA48+1</f>
        <v>29</v>
      </c>
    </row>
    <row r="50" spans="1:27" ht="26.4" x14ac:dyDescent="0.25">
      <c r="A50" s="139" t="str">
        <f t="shared" ca="1" si="3"/>
        <v>KW19 / 30</v>
      </c>
      <c r="B50" s="136" t="str">
        <f ca="1">OFFSET(Sprachen!A403,0,'Allg. Informationen'!$B$4-1,1,1)</f>
        <v>Hydraulische Verknüpfung und gemeinsame Optimierung vorhanden</v>
      </c>
      <c r="C50" s="100" t="str">
        <f ca="1">OFFSET(Sprachen!A404,0,'Allg. Informationen'!$B$4-1,1,1)</f>
        <v>[Ja/Nein]</v>
      </c>
      <c r="D50" s="153"/>
      <c r="E50" s="357"/>
      <c r="F50" s="357"/>
      <c r="G50" s="357"/>
      <c r="H50" s="564"/>
      <c r="I50" s="564"/>
      <c r="J50" s="564"/>
      <c r="K50" s="564"/>
      <c r="L50" s="564"/>
      <c r="M50" s="564"/>
      <c r="N50" s="564"/>
      <c r="O50" s="564"/>
      <c r="P50" s="564"/>
      <c r="Q50" s="564"/>
      <c r="R50" s="824" t="str">
        <f ca="1">OFFSET(Sprachen!A492,0,'Allg. Informationen'!$B$4-1,1,1)</f>
        <v>Plan der Kraftwerksanlage beilegen.</v>
      </c>
      <c r="S50" s="825"/>
      <c r="T50" s="828"/>
      <c r="U50" s="829"/>
      <c r="V50" s="541"/>
      <c r="W50" s="297"/>
      <c r="X50" s="541" t="s">
        <v>185</v>
      </c>
      <c r="Y50" s="565"/>
      <c r="Z50" s="562"/>
      <c r="AA50" s="466">
        <f t="shared" ref="AA50:AA57" si="4">+AA49+1</f>
        <v>30</v>
      </c>
    </row>
    <row r="51" spans="1:27" x14ac:dyDescent="0.25">
      <c r="A51" s="139" t="str">
        <f t="shared" ca="1" si="3"/>
        <v>KW19 / 31</v>
      </c>
      <c r="B51" s="136" t="str">
        <f ca="1">OFFSET(Sprachen!A405,0,'Allg. Informationen'!$B$4-1,1,1)</f>
        <v>mittlere mechanische Bruttoleistung</v>
      </c>
      <c r="C51" s="100" t="s">
        <v>6</v>
      </c>
      <c r="D51" s="646">
        <f>SUMIF($H$50:$Q$50,"Ja",H51:Q51)+SUMIF($H$50:$Q$50,"Oui",H51:Q51)+SUMIF($H$50:$Q$50,"Si",H51:Q51)</f>
        <v>0</v>
      </c>
      <c r="E51" s="351"/>
      <c r="F51" s="351"/>
      <c r="G51" s="351"/>
      <c r="H51" s="566"/>
      <c r="I51" s="566"/>
      <c r="J51" s="566"/>
      <c r="K51" s="566"/>
      <c r="L51" s="566"/>
      <c r="M51" s="566"/>
      <c r="N51" s="566"/>
      <c r="O51" s="566"/>
      <c r="P51" s="566"/>
      <c r="Q51" s="566"/>
      <c r="R51" s="859"/>
      <c r="S51" s="860"/>
      <c r="T51" s="828"/>
      <c r="U51" s="829"/>
      <c r="V51" s="541"/>
      <c r="W51" s="297"/>
      <c r="X51" s="541" t="s">
        <v>185</v>
      </c>
      <c r="Y51" s="565" t="s">
        <v>185</v>
      </c>
      <c r="Z51" s="562"/>
      <c r="AA51" s="466">
        <f t="shared" si="4"/>
        <v>31</v>
      </c>
    </row>
    <row r="52" spans="1:27" x14ac:dyDescent="0.25">
      <c r="A52" s="139" t="str">
        <f t="shared" ca="1" si="3"/>
        <v>KW19 / 32</v>
      </c>
      <c r="B52" s="136" t="str">
        <f ca="1">OFFSET(Sprachen!A406,0,'Allg. Informationen'!$B$4-1,1,1)</f>
        <v>Installierte Turbinenleistung</v>
      </c>
      <c r="C52" s="100" t="s">
        <v>6</v>
      </c>
      <c r="D52" s="646">
        <f>SUMIF($H$50:$Q$50,"Ja",H52:Q52)+SUMIF($H$50:$Q$50,"Oui",H52:Q52)+SUMIF($H$50:$Q$50,"Si",H52:Q52)</f>
        <v>0</v>
      </c>
      <c r="E52" s="351"/>
      <c r="F52" s="351"/>
      <c r="G52" s="351"/>
      <c r="H52" s="566"/>
      <c r="I52" s="566"/>
      <c r="J52" s="566"/>
      <c r="K52" s="566"/>
      <c r="L52" s="566"/>
      <c r="M52" s="566"/>
      <c r="N52" s="566"/>
      <c r="O52" s="566"/>
      <c r="P52" s="566"/>
      <c r="Q52" s="566"/>
      <c r="R52" s="859"/>
      <c r="S52" s="860"/>
      <c r="T52" s="828"/>
      <c r="U52" s="829"/>
      <c r="V52" s="541"/>
      <c r="W52" s="297"/>
      <c r="X52" s="541" t="s">
        <v>185</v>
      </c>
      <c r="Y52" s="152"/>
      <c r="Z52" s="562"/>
      <c r="AA52" s="466">
        <f t="shared" si="4"/>
        <v>32</v>
      </c>
    </row>
    <row r="53" spans="1:27" x14ac:dyDescent="0.25">
      <c r="A53" s="139" t="str">
        <f t="shared" ca="1" si="3"/>
        <v>KW19 / 33</v>
      </c>
      <c r="B53" s="136" t="str">
        <f ca="1">OFFSET(Sprachen!A407,0,'Allg. Informationen'!$B$4-1,1,1)</f>
        <v>Max. mögliche Leistung ab Generator</v>
      </c>
      <c r="C53" s="100" t="s">
        <v>6</v>
      </c>
      <c r="D53" s="646">
        <f>SUMIF($H$50:$Q$50,"Ja",H53:Q53)+SUMIF($H$50:$Q$50,"Oui",H53:Q53)+SUMIF($H$50:$Q$50,"Si",H53:Q53)</f>
        <v>0</v>
      </c>
      <c r="E53" s="351"/>
      <c r="F53" s="351"/>
      <c r="G53" s="351"/>
      <c r="H53" s="566"/>
      <c r="I53" s="566"/>
      <c r="J53" s="566"/>
      <c r="K53" s="566"/>
      <c r="L53" s="566"/>
      <c r="M53" s="566"/>
      <c r="N53" s="566"/>
      <c r="O53" s="566"/>
      <c r="P53" s="566"/>
      <c r="Q53" s="566"/>
      <c r="R53" s="859"/>
      <c r="S53" s="860"/>
      <c r="T53" s="828"/>
      <c r="U53" s="829"/>
      <c r="V53" s="541"/>
      <c r="W53" s="297"/>
      <c r="X53" s="541" t="s">
        <v>185</v>
      </c>
      <c r="Y53" s="152"/>
      <c r="Z53" s="562"/>
      <c r="AA53" s="466">
        <f t="shared" si="4"/>
        <v>33</v>
      </c>
    </row>
    <row r="54" spans="1:27" ht="31.5" customHeight="1" x14ac:dyDescent="0.25">
      <c r="A54" s="139" t="str">
        <f t="shared" ca="1" si="3"/>
        <v>KW19 / 34</v>
      </c>
      <c r="B54" s="136" t="str">
        <f ca="1">OFFSET(Sprachen!A408,0,'Allg. Informationen'!$B$4-1,1,1)</f>
        <v>Nettoproduktion alle Zentralen</v>
      </c>
      <c r="C54" s="100" t="s">
        <v>8</v>
      </c>
      <c r="D54" s="647">
        <f ca="1">IFERROR(SUM(H54:Q54),"")</f>
        <v>0</v>
      </c>
      <c r="E54" s="358"/>
      <c r="F54" s="358"/>
      <c r="G54" s="358"/>
      <c r="H54" s="154">
        <f ca="1">IFERROR(IF($D$5="Nein/Non/No","-",VLOOKUP(H$47,E_prod_Eingabe!$A$21:$AA$30,HLOOKUP($A$2,E_prod_Eingabe!$C$5:$AS$6,2,FALSE)+2,FALSE)),"")</f>
        <v>0</v>
      </c>
      <c r="I54" s="154">
        <f ca="1">IFERROR(IF($D$5="Nein/Non/No","-",VLOOKUP(I$47,E_prod_Eingabe!$A$21:$AA$30,HLOOKUP($A$2,E_prod_Eingabe!$C$5:$AS$6,2,FALSE)+2,FALSE)),"")</f>
        <v>0</v>
      </c>
      <c r="J54" s="154">
        <f ca="1">IFERROR(IF($D$5="Nein/Non/No","-",VLOOKUP(J$47,E_prod_Eingabe!$A$21:$AA$30,HLOOKUP($A$2,E_prod_Eingabe!$C$5:$AS$6,2,FALSE)+2,FALSE)),"")</f>
        <v>0</v>
      </c>
      <c r="K54" s="154">
        <f ca="1">IFERROR(IF($D$5="Nein/Non/No","-",VLOOKUP(K$47,E_prod_Eingabe!$A$21:$AA$30,HLOOKUP($A$2,E_prod_Eingabe!$C$5:$AS$6,2,FALSE)+2,FALSE)),"")</f>
        <v>0</v>
      </c>
      <c r="L54" s="154">
        <f ca="1">IFERROR(IF($D$5="Nein/Non/No","-",VLOOKUP(L$47,E_prod_Eingabe!$A$21:$AA$30,HLOOKUP($A$2,E_prod_Eingabe!$C$5:$AS$6,2,FALSE)+2,FALSE)),"")</f>
        <v>0</v>
      </c>
      <c r="M54" s="154">
        <f ca="1">IFERROR(IF($D$5="Nein/Non/No","-",VLOOKUP(M$47,E_prod_Eingabe!$A$21:$AA$30,HLOOKUP($A$2,E_prod_Eingabe!$C$5:$AS$6,2,FALSE)+2,FALSE)),"")</f>
        <v>0</v>
      </c>
      <c r="N54" s="154">
        <f ca="1">IFERROR(IF($D$5="Nein/Non/No","-",VLOOKUP(N$47,E_prod_Eingabe!$A$21:$AA$30,HLOOKUP($A$2,E_prod_Eingabe!$C$5:$AS$6,2,FALSE)+2,FALSE)),"")</f>
        <v>0</v>
      </c>
      <c r="O54" s="154">
        <f ca="1">IFERROR(IF($D$5="Nein/Non/No","-",VLOOKUP(O$47,E_prod_Eingabe!$A$21:$AA$30,HLOOKUP($A$2,E_prod_Eingabe!$C$5:$AS$6,2,FALSE)+2,FALSE)),"")</f>
        <v>0</v>
      </c>
      <c r="P54" s="154">
        <f ca="1">IFERROR(IF($D$5="Nein/Non/No","-",VLOOKUP(P$47,E_prod_Eingabe!$A$21:$AA$30,HLOOKUP($A$2,E_prod_Eingabe!$C$5:$AS$6,2,FALSE)+2,FALSE)),"")</f>
        <v>0</v>
      </c>
      <c r="Q54" s="154">
        <f ca="1">IFERROR(IF($D$5="Nein/Non/No","-",VLOOKUP(Q$47,E_prod_Eingabe!$A$21:$AA$30,HLOOKUP($A$2,E_prod_Eingabe!$C$5:$AS$6,2,FALSE)+2,FALSE)),"")</f>
        <v>0</v>
      </c>
      <c r="R54" s="862" t="str">
        <f ca="1">OFFSET(Sprachen!A493,0,'Allg. Informationen'!$B$4-1,1,1)</f>
        <v>Nur hydraulisch verknüpfte und gemeinsam optimierte Anlagen werden berücksichtigt.</v>
      </c>
      <c r="S54" s="863"/>
      <c r="T54" s="861"/>
      <c r="U54" s="861"/>
      <c r="V54" s="567"/>
      <c r="W54" s="300"/>
      <c r="X54" s="567"/>
      <c r="Y54" s="400"/>
      <c r="Z54" s="562"/>
      <c r="AA54" s="466">
        <f t="shared" si="4"/>
        <v>34</v>
      </c>
    </row>
    <row r="55" spans="1:27" ht="31.5" customHeight="1" x14ac:dyDescent="0.25">
      <c r="A55" s="139" t="str">
        <f t="shared" ca="1" si="3"/>
        <v>KW19 / 35</v>
      </c>
      <c r="B55" s="136" t="str">
        <f ca="1">OFFSET(Sprachen!A409,0,'Allg. Informationen'!$B$4-1,1,1)</f>
        <v>Nettoproduktion hydraulisch verknüpfter und gemeinsam optimierter Anlagen</v>
      </c>
      <c r="C55" s="100" t="s">
        <v>8</v>
      </c>
      <c r="D55" s="647">
        <f>SUM(H55:Q55)</f>
        <v>0</v>
      </c>
      <c r="E55" s="358"/>
      <c r="F55" s="358"/>
      <c r="G55" s="358"/>
      <c r="H55" s="154">
        <f>+IF(H50="Ja",H54,0)+IF(H50="Oui",H54,0)+IF(H50="Si",H54,0)</f>
        <v>0</v>
      </c>
      <c r="I55" s="154">
        <f t="shared" ref="I55:Q55" si="5">+IF(I50="Ja",I54,0)+IF(I50="Oui",I54,0)+IF(I50="Si",I54,0)</f>
        <v>0</v>
      </c>
      <c r="J55" s="154">
        <f t="shared" si="5"/>
        <v>0</v>
      </c>
      <c r="K55" s="154">
        <f t="shared" si="5"/>
        <v>0</v>
      </c>
      <c r="L55" s="154">
        <f t="shared" si="5"/>
        <v>0</v>
      </c>
      <c r="M55" s="154">
        <f t="shared" si="5"/>
        <v>0</v>
      </c>
      <c r="N55" s="154">
        <f t="shared" si="5"/>
        <v>0</v>
      </c>
      <c r="O55" s="154">
        <f t="shared" si="5"/>
        <v>0</v>
      </c>
      <c r="P55" s="154">
        <f t="shared" si="5"/>
        <v>0</v>
      </c>
      <c r="Q55" s="154">
        <f t="shared" si="5"/>
        <v>0</v>
      </c>
      <c r="R55" s="864"/>
      <c r="S55" s="865"/>
      <c r="T55" s="861"/>
      <c r="U55" s="861"/>
      <c r="V55" s="567"/>
      <c r="W55" s="300"/>
      <c r="X55" s="567"/>
      <c r="Y55" s="400"/>
      <c r="Z55" s="562"/>
      <c r="AA55" s="466">
        <f t="shared" si="4"/>
        <v>35</v>
      </c>
    </row>
    <row r="56" spans="1:27" x14ac:dyDescent="0.25">
      <c r="A56" s="139" t="str">
        <f t="shared" ca="1" si="3"/>
        <v>KW19 / 36</v>
      </c>
      <c r="B56" s="136" t="str">
        <f ca="1">OFFSET(Sprachen!A410,0,'Allg. Informationen'!$B$4-1,1,1)</f>
        <v>Bezug EV/KEV</v>
      </c>
      <c r="C56" s="100" t="str">
        <f ca="1">OFFSET(Sprachen!A404,0,'Allg. Informationen'!$B$4-1,1,1)</f>
        <v>[Ja/Nein]</v>
      </c>
      <c r="D56" s="648">
        <f>IF(COUNTIF(H56:Q56,"Ja")&gt;0,COUNTIF(H56:Q56,"Ja"),0)</f>
        <v>0</v>
      </c>
      <c r="E56" s="359"/>
      <c r="F56" s="359"/>
      <c r="G56" s="359"/>
      <c r="H56" s="564"/>
      <c r="I56" s="564"/>
      <c r="J56" s="564"/>
      <c r="K56" s="564"/>
      <c r="L56" s="564"/>
      <c r="M56" s="564"/>
      <c r="N56" s="564"/>
      <c r="O56" s="564"/>
      <c r="P56" s="564"/>
      <c r="Q56" s="564"/>
      <c r="R56" s="824"/>
      <c r="S56" s="825"/>
      <c r="T56" s="828"/>
      <c r="U56" s="829"/>
      <c r="V56" s="541"/>
      <c r="W56" s="297"/>
      <c r="X56" s="541" t="s">
        <v>185</v>
      </c>
      <c r="Y56" s="565" t="s">
        <v>185</v>
      </c>
      <c r="Z56" s="562"/>
      <c r="AA56" s="466">
        <f t="shared" si="4"/>
        <v>36</v>
      </c>
    </row>
    <row r="57" spans="1:27" x14ac:dyDescent="0.25">
      <c r="A57" s="139" t="str">
        <f t="shared" ca="1" si="3"/>
        <v>KW19 / 37</v>
      </c>
      <c r="B57" s="136" t="str">
        <f ca="1">OFFSET(Sprachen!A411,0,'Allg. Informationen'!$B$4-1,1,1)</f>
        <v>Erlös EV/KEV Jahr</v>
      </c>
      <c r="C57" s="100" t="s">
        <v>24</v>
      </c>
      <c r="D57" s="649">
        <f>SUMIF(H50:Q50,"Ja",H57:Q57)+SUMIF(H50:Q50,"Oui",H57:Q57)+SUMIF(H50:Q50,"Si",H57:Q57)</f>
        <v>0</v>
      </c>
      <c r="E57" s="360"/>
      <c r="F57" s="360"/>
      <c r="G57" s="360"/>
      <c r="H57" s="207"/>
      <c r="I57" s="207"/>
      <c r="J57" s="207"/>
      <c r="K57" s="207"/>
      <c r="L57" s="207"/>
      <c r="M57" s="207"/>
      <c r="N57" s="207"/>
      <c r="O57" s="207"/>
      <c r="P57" s="207"/>
      <c r="Q57" s="207"/>
      <c r="R57" s="859"/>
      <c r="S57" s="860"/>
      <c r="T57" s="828"/>
      <c r="U57" s="829"/>
      <c r="V57" s="541"/>
      <c r="W57" s="297"/>
      <c r="X57" s="541" t="s">
        <v>185</v>
      </c>
      <c r="Y57" s="565" t="s">
        <v>185</v>
      </c>
      <c r="Z57" s="562"/>
      <c r="AA57" s="466">
        <f t="shared" si="4"/>
        <v>37</v>
      </c>
    </row>
    <row r="58" spans="1:27" ht="26.4" x14ac:dyDescent="0.25">
      <c r="A58" s="139" t="str">
        <f t="shared" ca="1" si="3"/>
        <v>KW19 / 39</v>
      </c>
      <c r="B58" s="136" t="str">
        <f ca="1">OFFSET(Sprachen!A412,0,'Allg. Informationen'!$B$4-1,1,1)</f>
        <v>Erlös aus Entschädigungen Sanierungen nach Gewässerschutzgesetz</v>
      </c>
      <c r="C58" s="157" t="s">
        <v>24</v>
      </c>
      <c r="D58" s="649">
        <f>SUMIF($H$50:$Q$50,"Ja",H58:Q58)+SUMIF($H$50:$Q$50,"Oui",H58:Q58)+SUMIF($H$50:$Q$50,"Si",H58:Q58)</f>
        <v>0</v>
      </c>
      <c r="E58" s="360"/>
      <c r="F58" s="360"/>
      <c r="G58" s="360"/>
      <c r="H58" s="207"/>
      <c r="I58" s="207"/>
      <c r="J58" s="207"/>
      <c r="K58" s="207"/>
      <c r="L58" s="207"/>
      <c r="M58" s="207"/>
      <c r="N58" s="207"/>
      <c r="O58" s="207"/>
      <c r="P58" s="207"/>
      <c r="Q58" s="207"/>
      <c r="R58" s="813"/>
      <c r="S58" s="814"/>
      <c r="T58" s="828"/>
      <c r="U58" s="829"/>
      <c r="V58" s="541"/>
      <c r="W58" s="297"/>
      <c r="X58" s="541" t="s">
        <v>185</v>
      </c>
      <c r="Y58" s="565" t="s">
        <v>185</v>
      </c>
      <c r="Z58" s="562"/>
      <c r="AA58" s="466">
        <v>39</v>
      </c>
    </row>
    <row r="59" spans="1:27" ht="26.4" x14ac:dyDescent="0.25">
      <c r="A59" s="139" t="str">
        <f t="shared" ca="1" si="3"/>
        <v>KW19 / 41</v>
      </c>
      <c r="B59" s="136" t="str">
        <f ca="1">OFFSET(Sprachen!A413,0,'Allg. Informationen'!$B$4-1,1,1)</f>
        <v>Erlös aus weiterer Förderung der öffentlichen Hand</v>
      </c>
      <c r="C59" s="157" t="s">
        <v>24</v>
      </c>
      <c r="D59" s="649">
        <f>SUMIF(H50:Q50,"Ja",H59:Q59)+SUMIF(H50:Q50,"Qui",H59:Q59)+SUMIF(H50:Q50,"Si",H59:Q59)</f>
        <v>0</v>
      </c>
      <c r="E59" s="360"/>
      <c r="F59" s="360"/>
      <c r="G59" s="360"/>
      <c r="H59" s="207"/>
      <c r="I59" s="207"/>
      <c r="J59" s="207"/>
      <c r="K59" s="207"/>
      <c r="L59" s="207"/>
      <c r="M59" s="207"/>
      <c r="N59" s="207"/>
      <c r="O59" s="207"/>
      <c r="P59" s="207"/>
      <c r="Q59" s="207"/>
      <c r="R59" s="813"/>
      <c r="S59" s="814"/>
      <c r="T59" s="828"/>
      <c r="U59" s="829"/>
      <c r="V59" s="541"/>
      <c r="W59" s="297"/>
      <c r="X59" s="541" t="s">
        <v>185</v>
      </c>
      <c r="Y59" s="152"/>
      <c r="Z59" s="562"/>
      <c r="AA59" s="466">
        <v>41</v>
      </c>
    </row>
    <row r="60" spans="1:27" ht="15.6" x14ac:dyDescent="0.3">
      <c r="A60" s="146"/>
      <c r="B60" s="147"/>
      <c r="C60" s="147"/>
      <c r="D60" s="147"/>
      <c r="E60" s="147"/>
      <c r="F60" s="147"/>
      <c r="G60" s="147"/>
      <c r="H60" s="147"/>
      <c r="I60" s="147"/>
      <c r="J60" s="147"/>
      <c r="K60" s="147"/>
      <c r="L60" s="147"/>
      <c r="M60" s="147"/>
      <c r="N60" s="147"/>
      <c r="O60" s="147"/>
      <c r="P60" s="147"/>
      <c r="Q60" s="147"/>
      <c r="R60" s="147"/>
      <c r="S60" s="147"/>
      <c r="T60" s="147"/>
      <c r="U60" s="147"/>
      <c r="V60" s="147"/>
      <c r="W60" s="561"/>
      <c r="X60" s="147"/>
      <c r="Y60" s="147"/>
      <c r="Z60" s="562"/>
    </row>
    <row r="61" spans="1:27" ht="26.4" x14ac:dyDescent="0.25">
      <c r="A61" s="158" t="str">
        <f ca="1">OFFSET(Sprachen!A414,0,'Allg. Informationen'!$B$4-1,1,1)</f>
        <v>B. Angaben zu den Gestehungskosten</v>
      </c>
      <c r="B61" s="158"/>
      <c r="C61" s="159"/>
      <c r="D61" s="160"/>
      <c r="E61" s="361"/>
      <c r="F61" s="361"/>
      <c r="G61" s="361"/>
      <c r="H61" s="866" t="str">
        <f ca="1">R47</f>
        <v>Anmerkungen BFE</v>
      </c>
      <c r="I61" s="866"/>
      <c r="J61" s="866"/>
      <c r="K61" s="866"/>
      <c r="L61" s="866"/>
      <c r="M61" s="809" t="str">
        <f ca="1">T47</f>
        <v>Bemerkungen Gesuchsteller</v>
      </c>
      <c r="N61" s="810"/>
      <c r="O61" s="810"/>
      <c r="P61" s="810"/>
      <c r="Q61" s="810"/>
      <c r="R61" s="810"/>
      <c r="S61" s="810"/>
      <c r="T61" s="810"/>
      <c r="U61" s="811"/>
      <c r="V61" s="450" t="str">
        <f ca="1">V47</f>
        <v>Prüfung auf Plausibilität</v>
      </c>
      <c r="W61" s="450" t="str">
        <f t="shared" ref="W61:Y61" ca="1" si="6">W47</f>
        <v>Bemerkungen Plausibilität</v>
      </c>
      <c r="X61" s="450" t="str">
        <f t="shared" ca="1" si="6"/>
        <v>Materielle Prüfung</v>
      </c>
      <c r="Y61" s="450" t="str">
        <f t="shared" ca="1" si="6"/>
        <v>Bemerkungen Materielle Prüfung</v>
      </c>
    </row>
    <row r="62" spans="1:27" ht="27.75" customHeight="1" x14ac:dyDescent="0.25">
      <c r="A62" s="139"/>
      <c r="B62" s="161" t="str">
        <f ca="1">OFFSET(Sprachen!A415,0,'Allg. Informationen'!$B$4-1,1,1)</f>
        <v>B 1. Betriebserträge und -kosten</v>
      </c>
      <c r="C62" s="100"/>
      <c r="D62" s="100"/>
      <c r="E62" s="362"/>
      <c r="F62" s="362"/>
      <c r="G62" s="362"/>
      <c r="H62" s="808"/>
      <c r="I62" s="808"/>
      <c r="J62" s="808"/>
      <c r="K62" s="808"/>
      <c r="L62" s="808"/>
      <c r="M62" s="812"/>
      <c r="N62" s="812"/>
      <c r="O62" s="812"/>
      <c r="P62" s="812"/>
      <c r="Q62" s="812"/>
      <c r="R62" s="812"/>
      <c r="S62" s="812"/>
      <c r="T62" s="812"/>
      <c r="U62" s="812"/>
      <c r="V62" s="541"/>
      <c r="W62" s="297"/>
      <c r="X62" s="541" t="s">
        <v>185</v>
      </c>
      <c r="Y62" s="551" t="s">
        <v>185</v>
      </c>
    </row>
    <row r="63" spans="1:27" ht="26.4" x14ac:dyDescent="0.25">
      <c r="A63" s="139" t="str">
        <f t="shared" ref="A63:A72" ca="1" si="7">CONCATENATE($A$2," / ",AA63)</f>
        <v>KW19 / 42</v>
      </c>
      <c r="B63" s="136" t="str">
        <f ca="1">OFFSET(Sprachen!A416,0,'Allg. Informationen'!$B$4-1,1,1)</f>
        <v>Summe Förderungen/Vergütungen der öffentlichen Hand</v>
      </c>
      <c r="C63" s="100"/>
      <c r="D63" s="634">
        <f>D59+D57</f>
        <v>0</v>
      </c>
      <c r="E63" s="633"/>
      <c r="F63" s="633"/>
      <c r="G63" s="633"/>
      <c r="H63" s="815"/>
      <c r="I63" s="816"/>
      <c r="J63" s="816"/>
      <c r="K63" s="816"/>
      <c r="L63" s="817"/>
      <c r="M63" s="818"/>
      <c r="N63" s="819"/>
      <c r="O63" s="819"/>
      <c r="P63" s="819"/>
      <c r="Q63" s="819"/>
      <c r="R63" s="819"/>
      <c r="S63" s="819"/>
      <c r="T63" s="819"/>
      <c r="U63" s="820"/>
      <c r="V63" s="541"/>
      <c r="W63" s="297"/>
      <c r="X63" s="541" t="s">
        <v>185</v>
      </c>
      <c r="Y63" s="551" t="s">
        <v>185</v>
      </c>
      <c r="AA63" s="466">
        <v>42</v>
      </c>
    </row>
    <row r="64" spans="1:27" ht="33" customHeight="1" x14ac:dyDescent="0.25">
      <c r="A64" s="139" t="str">
        <f t="shared" ca="1" si="7"/>
        <v>KW19 / 43</v>
      </c>
      <c r="B64" s="136" t="str">
        <f ca="1">OFFSET(Sprachen!A417,0,'Allg. Informationen'!$B$4-1,1,1)</f>
        <v>Übriger Betriebsertrag (ohne Förderungen)</v>
      </c>
      <c r="C64" s="673" t="s">
        <v>24</v>
      </c>
      <c r="D64" s="196"/>
      <c r="E64" s="363"/>
      <c r="F64" s="363"/>
      <c r="G64" s="363"/>
      <c r="H64" s="893" t="str">
        <f ca="1">CONCATENATE(OFFSET(Sprachen!A495,0,'Allg. Informationen'!$B$4-1,1,1)," 5.",A2,".7")</f>
        <v>Gemäss Richtlinie des BFE zu anrechenbaren Betriebs- und Kapitalkosten. Bei abweichenden Angaben zum Geschäftsbericht ist das folgende Anhangsformular auszufüllen: 5.KW19.7</v>
      </c>
      <c r="I64" s="894"/>
      <c r="J64" s="894"/>
      <c r="K64" s="894"/>
      <c r="L64" s="895"/>
      <c r="M64" s="812"/>
      <c r="N64" s="812"/>
      <c r="O64" s="812"/>
      <c r="P64" s="812"/>
      <c r="Q64" s="812"/>
      <c r="R64" s="812"/>
      <c r="S64" s="812"/>
      <c r="T64" s="812"/>
      <c r="U64" s="812"/>
      <c r="V64" s="541"/>
      <c r="W64" s="297"/>
      <c r="X64" s="541" t="s">
        <v>185</v>
      </c>
      <c r="Y64" s="551" t="s">
        <v>185</v>
      </c>
      <c r="AA64" s="466">
        <v>43</v>
      </c>
    </row>
    <row r="65" spans="1:27" x14ac:dyDescent="0.25">
      <c r="A65" s="139" t="str">
        <f t="shared" ca="1" si="7"/>
        <v>KW19 / 44</v>
      </c>
      <c r="B65" s="136" t="str">
        <f ca="1">OFFSET(Sprachen!A418,0,'Allg. Informationen'!$B$4-1,1,1)</f>
        <v>Aktivierte Eigenleistungen</v>
      </c>
      <c r="C65" s="673" t="s">
        <v>24</v>
      </c>
      <c r="D65" s="196"/>
      <c r="E65" s="364"/>
      <c r="F65" s="364"/>
      <c r="G65" s="364"/>
      <c r="H65" s="893"/>
      <c r="I65" s="894"/>
      <c r="J65" s="894"/>
      <c r="K65" s="894"/>
      <c r="L65" s="895"/>
      <c r="M65" s="812"/>
      <c r="N65" s="812"/>
      <c r="O65" s="812"/>
      <c r="P65" s="812"/>
      <c r="Q65" s="812"/>
      <c r="R65" s="812"/>
      <c r="S65" s="812"/>
      <c r="T65" s="812"/>
      <c r="U65" s="812"/>
      <c r="V65" s="541"/>
      <c r="W65" s="297"/>
      <c r="X65" s="541" t="s">
        <v>185</v>
      </c>
      <c r="Y65" s="551" t="s">
        <v>185</v>
      </c>
      <c r="AA65" s="466">
        <f t="shared" ref="AA65:AA72" si="8">AA64+1</f>
        <v>44</v>
      </c>
    </row>
    <row r="66" spans="1:27" x14ac:dyDescent="0.25">
      <c r="A66" s="139" t="str">
        <f t="shared" ca="1" si="7"/>
        <v>KW19 / 45</v>
      </c>
      <c r="B66" s="136" t="str">
        <f ca="1">OFFSET(Sprachen!A419,0,'Allg. Informationen'!$B$4-1,1,1)</f>
        <v>Pumpenergie</v>
      </c>
      <c r="C66" s="673" t="s">
        <v>8</v>
      </c>
      <c r="D66" s="644">
        <f ca="1">IFERROR(IF($D$5="Nein/Non/No","-",INDIRECT(CONCATENATE(E_prod_Eingabe!$A$2,"!")&amp;CONCATENATE(MID("CDEFGHIJKLMNOPQRSTUVWXYZ",HLOOKUP($A$2,E_prod_Eingabe!$C$5:$AS$6,2,FALSE),1),"55"))),"")</f>
        <v>0</v>
      </c>
      <c r="E66" s="353"/>
      <c r="F66" s="353"/>
      <c r="G66" s="353"/>
      <c r="H66" s="893"/>
      <c r="I66" s="894"/>
      <c r="J66" s="894"/>
      <c r="K66" s="894"/>
      <c r="L66" s="895"/>
      <c r="M66" s="812"/>
      <c r="N66" s="812"/>
      <c r="O66" s="812"/>
      <c r="P66" s="812"/>
      <c r="Q66" s="812"/>
      <c r="R66" s="812"/>
      <c r="S66" s="812"/>
      <c r="T66" s="812"/>
      <c r="U66" s="812"/>
      <c r="V66" s="541"/>
      <c r="W66" s="297"/>
      <c r="X66" s="541" t="s">
        <v>185</v>
      </c>
      <c r="Y66" s="551" t="s">
        <v>185</v>
      </c>
      <c r="AA66" s="466">
        <f t="shared" si="8"/>
        <v>45</v>
      </c>
    </row>
    <row r="67" spans="1:27" ht="26.4" x14ac:dyDescent="0.25">
      <c r="A67" s="139" t="str">
        <f t="shared" ca="1" si="7"/>
        <v>KW19 / 46</v>
      </c>
      <c r="B67" s="136" t="str">
        <f ca="1">OFFSET(Sprachen!A420,0,'Allg. Informationen'!$B$4-1,1,1)</f>
        <v>Spezif. Kosten Pumpenergie zu Marktpreisen</v>
      </c>
      <c r="C67" s="673" t="s">
        <v>39</v>
      </c>
      <c r="D67" s="645" t="str">
        <f ca="1">IFERROR(D68*100/(D66*1000000),"")</f>
        <v/>
      </c>
      <c r="E67" s="365"/>
      <c r="F67" s="365"/>
      <c r="G67" s="365"/>
      <c r="H67" s="893"/>
      <c r="I67" s="894"/>
      <c r="J67" s="894"/>
      <c r="K67" s="894"/>
      <c r="L67" s="895"/>
      <c r="M67" s="812"/>
      <c r="N67" s="812"/>
      <c r="O67" s="812"/>
      <c r="P67" s="812"/>
      <c r="Q67" s="812"/>
      <c r="R67" s="812"/>
      <c r="S67" s="812"/>
      <c r="T67" s="812"/>
      <c r="U67" s="812"/>
      <c r="V67" s="541"/>
      <c r="W67" s="297"/>
      <c r="X67" s="541" t="s">
        <v>185</v>
      </c>
      <c r="Y67" s="551" t="s">
        <v>185</v>
      </c>
      <c r="AA67" s="466">
        <f t="shared" si="8"/>
        <v>46</v>
      </c>
    </row>
    <row r="68" spans="1:27" ht="26.4" x14ac:dyDescent="0.25">
      <c r="A68" s="139" t="str">
        <f t="shared" ca="1" si="7"/>
        <v>KW19 / 47</v>
      </c>
      <c r="B68" s="136" t="str">
        <f ca="1">OFFSET(Sprachen!A421,0,'Allg. Informationen'!$B$4-1,1,1)</f>
        <v>Pumpenergie zu Marktpreisen</v>
      </c>
      <c r="C68" s="673" t="s">
        <v>24</v>
      </c>
      <c r="D68" s="644">
        <f ca="1">IFERROR(IF($D$5="Nein/Non/No","-",INDIRECT(CONCATENATE(E_prod_Eingabe!$A$2,"!")&amp;CONCATENATE(MID("CDEFGHIJKLMNOPQRSTUVWXYZ",HLOOKUP($A$2,E_prod_Eingabe!$C$5:$AS$6,2,FALSE),1),"67"))),"")</f>
        <v>0</v>
      </c>
      <c r="E68" s="366"/>
      <c r="F68" s="366"/>
      <c r="G68" s="366"/>
      <c r="H68" s="893"/>
      <c r="I68" s="894"/>
      <c r="J68" s="894"/>
      <c r="K68" s="894"/>
      <c r="L68" s="895"/>
      <c r="M68" s="812"/>
      <c r="N68" s="812"/>
      <c r="O68" s="812"/>
      <c r="P68" s="812"/>
      <c r="Q68" s="812"/>
      <c r="R68" s="812"/>
      <c r="S68" s="812"/>
      <c r="T68" s="812"/>
      <c r="U68" s="812"/>
      <c r="V68" s="541"/>
      <c r="W68" s="297"/>
      <c r="X68" s="541" t="s">
        <v>185</v>
      </c>
      <c r="Y68" s="551" t="s">
        <v>185</v>
      </c>
      <c r="AA68" s="466">
        <f t="shared" si="8"/>
        <v>47</v>
      </c>
    </row>
    <row r="69" spans="1:27" x14ac:dyDescent="0.25">
      <c r="A69" s="139" t="str">
        <f t="shared" ca="1" si="7"/>
        <v>KW19 / 48</v>
      </c>
      <c r="B69" s="136" t="str">
        <f ca="1">OFFSET(Sprachen!A422,0,'Allg. Informationen'!$B$4-1,1,1)</f>
        <v>Energieaufwand</v>
      </c>
      <c r="C69" s="673" t="s">
        <v>24</v>
      </c>
      <c r="D69" s="196"/>
      <c r="E69" s="364"/>
      <c r="F69" s="364"/>
      <c r="G69" s="364"/>
      <c r="H69" s="893"/>
      <c r="I69" s="894"/>
      <c r="J69" s="894"/>
      <c r="K69" s="894"/>
      <c r="L69" s="895"/>
      <c r="M69" s="812"/>
      <c r="N69" s="812"/>
      <c r="O69" s="812"/>
      <c r="P69" s="812"/>
      <c r="Q69" s="812"/>
      <c r="R69" s="812"/>
      <c r="S69" s="812"/>
      <c r="T69" s="812"/>
      <c r="U69" s="812"/>
      <c r="V69" s="541"/>
      <c r="W69" s="297"/>
      <c r="X69" s="541" t="s">
        <v>185</v>
      </c>
      <c r="Y69" s="551" t="s">
        <v>185</v>
      </c>
      <c r="AA69" s="466">
        <f t="shared" si="8"/>
        <v>48</v>
      </c>
    </row>
    <row r="70" spans="1:27" x14ac:dyDescent="0.25">
      <c r="A70" s="139" t="str">
        <f t="shared" ca="1" si="7"/>
        <v>KW19 / 49</v>
      </c>
      <c r="B70" s="136" t="str">
        <f ca="1">OFFSET(Sprachen!A423,0,'Allg. Informationen'!$B$4-1,1,1)</f>
        <v>Netznutzungsaufwand</v>
      </c>
      <c r="C70" s="673" t="s">
        <v>24</v>
      </c>
      <c r="D70" s="196"/>
      <c r="E70" s="364"/>
      <c r="F70" s="364"/>
      <c r="G70" s="364"/>
      <c r="H70" s="893"/>
      <c r="I70" s="894"/>
      <c r="J70" s="894"/>
      <c r="K70" s="894"/>
      <c r="L70" s="895"/>
      <c r="M70" s="812"/>
      <c r="N70" s="812"/>
      <c r="O70" s="812"/>
      <c r="P70" s="812"/>
      <c r="Q70" s="812"/>
      <c r="R70" s="812"/>
      <c r="S70" s="812"/>
      <c r="T70" s="812"/>
      <c r="U70" s="812"/>
      <c r="V70" s="541"/>
      <c r="W70" s="297"/>
      <c r="X70" s="541" t="s">
        <v>185</v>
      </c>
      <c r="Y70" s="551" t="s">
        <v>185</v>
      </c>
      <c r="AA70" s="466">
        <f t="shared" si="8"/>
        <v>49</v>
      </c>
    </row>
    <row r="71" spans="1:27" x14ac:dyDescent="0.25">
      <c r="A71" s="139" t="str">
        <f t="shared" ca="1" si="7"/>
        <v>KW19 / 50</v>
      </c>
      <c r="B71" s="136" t="str">
        <f ca="1">OFFSET(Sprachen!A424,0,'Allg. Informationen'!$B$4-1,1,1)</f>
        <v>Material und Fremdleistungen</v>
      </c>
      <c r="C71" s="673" t="s">
        <v>24</v>
      </c>
      <c r="D71" s="196"/>
      <c r="E71" s="364"/>
      <c r="F71" s="364"/>
      <c r="G71" s="364"/>
      <c r="H71" s="893"/>
      <c r="I71" s="894"/>
      <c r="J71" s="894"/>
      <c r="K71" s="894"/>
      <c r="L71" s="895"/>
      <c r="M71" s="812"/>
      <c r="N71" s="812"/>
      <c r="O71" s="812"/>
      <c r="P71" s="812"/>
      <c r="Q71" s="812"/>
      <c r="R71" s="812"/>
      <c r="S71" s="812"/>
      <c r="T71" s="812"/>
      <c r="U71" s="812"/>
      <c r="V71" s="541"/>
      <c r="W71" s="297"/>
      <c r="X71" s="541" t="s">
        <v>185</v>
      </c>
      <c r="Y71" s="551" t="s">
        <v>185</v>
      </c>
      <c r="AA71" s="466">
        <f t="shared" si="8"/>
        <v>50</v>
      </c>
    </row>
    <row r="72" spans="1:27" x14ac:dyDescent="0.25">
      <c r="A72" s="139" t="str">
        <f t="shared" ca="1" si="7"/>
        <v>KW19 / 51</v>
      </c>
      <c r="B72" s="136" t="str">
        <f ca="1">OFFSET(Sprachen!A425,0,'Allg. Informationen'!$B$4-1,1,1)</f>
        <v>Personalaufwand</v>
      </c>
      <c r="C72" s="673" t="s">
        <v>24</v>
      </c>
      <c r="D72" s="196"/>
      <c r="E72" s="367"/>
      <c r="F72" s="367"/>
      <c r="G72" s="367"/>
      <c r="H72" s="893"/>
      <c r="I72" s="894"/>
      <c r="J72" s="894"/>
      <c r="K72" s="894"/>
      <c r="L72" s="895"/>
      <c r="M72" s="812"/>
      <c r="N72" s="812"/>
      <c r="O72" s="812"/>
      <c r="P72" s="812"/>
      <c r="Q72" s="812"/>
      <c r="R72" s="812"/>
      <c r="S72" s="812"/>
      <c r="T72" s="812"/>
      <c r="U72" s="812"/>
      <c r="V72" s="541"/>
      <c r="W72" s="297"/>
      <c r="X72" s="541" t="s">
        <v>185</v>
      </c>
      <c r="Y72" s="551" t="s">
        <v>185</v>
      </c>
      <c r="AA72" s="466">
        <f t="shared" si="8"/>
        <v>51</v>
      </c>
    </row>
    <row r="73" spans="1:27" x14ac:dyDescent="0.25">
      <c r="A73" s="139" t="str">
        <f ca="1">CONCATENATE($A$2," / ",AA73)</f>
        <v>KW19 / 52</v>
      </c>
      <c r="B73" s="136" t="str">
        <f ca="1">OFFSET(Sprachen!A426,0,'Allg. Informationen'!$B$4-1,1,1)</f>
        <v>übriger Betriebsaufwand (inkl. HKN)</v>
      </c>
      <c r="C73" s="673" t="s">
        <v>24</v>
      </c>
      <c r="D73" s="196"/>
      <c r="E73" s="368"/>
      <c r="F73" s="368"/>
      <c r="G73" s="368"/>
      <c r="H73" s="896"/>
      <c r="I73" s="897"/>
      <c r="J73" s="897"/>
      <c r="K73" s="897"/>
      <c r="L73" s="898"/>
      <c r="M73" s="812"/>
      <c r="N73" s="812"/>
      <c r="O73" s="812"/>
      <c r="P73" s="812"/>
      <c r="Q73" s="812"/>
      <c r="R73" s="812"/>
      <c r="S73" s="812"/>
      <c r="T73" s="812"/>
      <c r="U73" s="812"/>
      <c r="V73" s="541"/>
      <c r="W73" s="297"/>
      <c r="X73" s="541" t="s">
        <v>185</v>
      </c>
      <c r="Y73" s="551" t="s">
        <v>185</v>
      </c>
      <c r="AA73" s="466">
        <f>AA72+1</f>
        <v>52</v>
      </c>
    </row>
    <row r="74" spans="1:27" x14ac:dyDescent="0.25">
      <c r="A74" s="139" t="str">
        <f ca="1">CONCATENATE($A$2," / ",AA74)</f>
        <v>KW19 / 54</v>
      </c>
      <c r="B74" s="136" t="str">
        <f ca="1">OFFSET(Sprachen!A427,0,'Allg. Informationen'!$B$4-1,1,1)</f>
        <v>Total Betriebskosten</v>
      </c>
      <c r="C74" s="673" t="s">
        <v>24</v>
      </c>
      <c r="D74" s="643">
        <f ca="1">SUM(D68:D73)-SUM(D63:G65)</f>
        <v>0</v>
      </c>
      <c r="E74" s="369"/>
      <c r="F74" s="369"/>
      <c r="G74" s="369"/>
      <c r="H74" s="853" t="s">
        <v>613</v>
      </c>
      <c r="I74" s="853"/>
      <c r="J74" s="853"/>
      <c r="K74" s="853"/>
      <c r="L74" s="854"/>
      <c r="M74" s="883"/>
      <c r="N74" s="883"/>
      <c r="O74" s="883"/>
      <c r="P74" s="883"/>
      <c r="Q74" s="883"/>
      <c r="R74" s="883"/>
      <c r="S74" s="883"/>
      <c r="T74" s="883"/>
      <c r="U74" s="883"/>
      <c r="V74" s="541"/>
      <c r="W74" s="297"/>
      <c r="X74" s="541" t="s">
        <v>185</v>
      </c>
      <c r="Y74" s="551" t="s">
        <v>442</v>
      </c>
      <c r="AA74" s="568">
        <f>AA73+2</f>
        <v>54</v>
      </c>
    </row>
    <row r="75" spans="1:27" ht="15.6" x14ac:dyDescent="0.3">
      <c r="A75" s="146"/>
      <c r="B75" s="147"/>
      <c r="C75" s="147"/>
      <c r="D75" s="147"/>
      <c r="E75" s="147"/>
      <c r="F75" s="147"/>
      <c r="G75" s="147"/>
      <c r="H75" s="147"/>
      <c r="I75" s="147"/>
      <c r="J75" s="147"/>
      <c r="K75" s="147"/>
      <c r="L75" s="147"/>
      <c r="M75" s="147"/>
      <c r="N75" s="147"/>
      <c r="O75" s="147"/>
      <c r="P75" s="147"/>
      <c r="Q75" s="147"/>
      <c r="R75" s="147"/>
      <c r="S75" s="147"/>
      <c r="T75" s="147"/>
      <c r="U75" s="147"/>
      <c r="V75" s="147"/>
      <c r="W75" s="561"/>
      <c r="X75" s="147"/>
      <c r="Y75" s="147"/>
    </row>
    <row r="76" spans="1:27" ht="26.4" x14ac:dyDescent="0.25">
      <c r="A76" s="164"/>
      <c r="B76" s="165" t="str">
        <f ca="1">OFFSET(Sprachen!A428,0,'Allg. Informationen'!$B$4-1,1,1)</f>
        <v>B2. Kapitalkosten</v>
      </c>
      <c r="C76" s="159"/>
      <c r="D76" s="678">
        <v>2022</v>
      </c>
      <c r="E76" s="637"/>
      <c r="F76" s="637"/>
      <c r="G76" s="637"/>
      <c r="H76" s="678">
        <v>2022</v>
      </c>
      <c r="I76" s="678">
        <v>2021</v>
      </c>
      <c r="J76" s="678">
        <v>2020</v>
      </c>
      <c r="K76" s="678">
        <v>2019</v>
      </c>
      <c r="L76" s="838" t="str">
        <f ca="1">H61</f>
        <v>Anmerkungen BFE</v>
      </c>
      <c r="M76" s="839"/>
      <c r="N76" s="839"/>
      <c r="O76" s="839"/>
      <c r="P76" s="840"/>
      <c r="Q76" s="880" t="str">
        <f ca="1">M61</f>
        <v>Bemerkungen Gesuchsteller</v>
      </c>
      <c r="R76" s="881"/>
      <c r="S76" s="881"/>
      <c r="T76" s="881"/>
      <c r="U76" s="882"/>
      <c r="V76" s="450" t="str">
        <f ca="1">V61</f>
        <v>Prüfung auf Plausibilität</v>
      </c>
      <c r="W76" s="450" t="str">
        <f t="shared" ref="W76:Y76" ca="1" si="9">W61</f>
        <v>Bemerkungen Plausibilität</v>
      </c>
      <c r="X76" s="450" t="str">
        <f t="shared" ca="1" si="9"/>
        <v>Materielle Prüfung</v>
      </c>
      <c r="Y76" s="450" t="str">
        <f t="shared" ca="1" si="9"/>
        <v>Bemerkungen Materielle Prüfung</v>
      </c>
    </row>
    <row r="77" spans="1:27" ht="39" customHeight="1" x14ac:dyDescent="0.25">
      <c r="A77" s="139" t="str">
        <f t="shared" ref="A77:A87" ca="1" si="10">CONCATENATE($A$2," / ",AA77)</f>
        <v>KW19 / 55</v>
      </c>
      <c r="B77" s="136" t="str">
        <f ca="1">OFFSET(Sprachen!A429,0,'Allg. Informationen'!$B$4-1,1,1)</f>
        <v>Abschreibungsmethodik</v>
      </c>
      <c r="C77" s="100"/>
      <c r="D77" s="569"/>
      <c r="E77" s="570"/>
      <c r="F77" s="570"/>
      <c r="G77" s="570"/>
      <c r="H77" s="197"/>
      <c r="I77" s="197"/>
      <c r="J77" s="197"/>
      <c r="K77" s="197"/>
      <c r="L77" s="701" t="str">
        <f ca="1">CONCATENATE(OFFSET(Sprachen!A496,0,'Allg. Informationen'!$B$4-1,1,1)," 5.",$A$2,".7")</f>
        <v>Für alle Kostenarten jeweils positive Werte eingeben. Die Vorzeichen werden in der Summenformel korrigiert. Negative Werte bedeuten negative Erträge respektive negative Aufwände. Bei abweichenden Angaben zum Geschäftsbericht ist das folgende Anhangsformular  auszufüllen:  5.KW19.7</v>
      </c>
      <c r="M77" s="702"/>
      <c r="N77" s="702"/>
      <c r="O77" s="702"/>
      <c r="P77" s="703"/>
      <c r="Q77" s="812"/>
      <c r="R77" s="812"/>
      <c r="S77" s="812"/>
      <c r="T77" s="812"/>
      <c r="U77" s="812"/>
      <c r="V77" s="541"/>
      <c r="W77" s="297"/>
      <c r="X77" s="541" t="s">
        <v>185</v>
      </c>
      <c r="Y77" s="162"/>
      <c r="AA77" s="466">
        <f>AA74+1</f>
        <v>55</v>
      </c>
    </row>
    <row r="78" spans="1:27" ht="22.5" customHeight="1" x14ac:dyDescent="0.25">
      <c r="A78" s="139" t="str">
        <f t="shared" ca="1" si="10"/>
        <v>KW19 / 56</v>
      </c>
      <c r="B78" s="136" t="str">
        <f ca="1">OFFSET(Sprachen!A430,0,'Allg. Informationen'!$B$4-1,1,1)</f>
        <v>Ordentliche Abschreibungen</v>
      </c>
      <c r="C78" s="100" t="s">
        <v>24</v>
      </c>
      <c r="D78" s="198"/>
      <c r="E78" s="370"/>
      <c r="F78" s="370"/>
      <c r="G78" s="370"/>
      <c r="H78" s="198"/>
      <c r="I78" s="198"/>
      <c r="J78" s="198"/>
      <c r="K78" s="198"/>
      <c r="L78" s="704"/>
      <c r="M78" s="705"/>
      <c r="N78" s="705"/>
      <c r="O78" s="705"/>
      <c r="P78" s="706"/>
      <c r="Q78" s="812"/>
      <c r="R78" s="812"/>
      <c r="S78" s="812"/>
      <c r="T78" s="812"/>
      <c r="U78" s="812"/>
      <c r="V78" s="541"/>
      <c r="W78" s="297"/>
      <c r="X78" s="541" t="s">
        <v>185</v>
      </c>
      <c r="Y78" s="162"/>
      <c r="AA78" s="466">
        <f>AA77+1</f>
        <v>56</v>
      </c>
    </row>
    <row r="79" spans="1:27" ht="22.5" customHeight="1" x14ac:dyDescent="0.25">
      <c r="A79" s="139" t="str">
        <f t="shared" ca="1" si="10"/>
        <v>KW19 / 57</v>
      </c>
      <c r="B79" s="136" t="str">
        <f ca="1">OFFSET(Sprachen!A431,0,'Allg. Informationen'!$B$4-1,1,1)</f>
        <v>Ausserordentliche Abschreibungen</v>
      </c>
      <c r="C79" s="100" t="s">
        <v>24</v>
      </c>
      <c r="D79" s="196"/>
      <c r="E79" s="364"/>
      <c r="F79" s="364"/>
      <c r="G79" s="364"/>
      <c r="H79" s="199"/>
      <c r="I79" s="199"/>
      <c r="J79" s="199"/>
      <c r="K79" s="199"/>
      <c r="L79" s="704"/>
      <c r="M79" s="705"/>
      <c r="N79" s="705"/>
      <c r="O79" s="705"/>
      <c r="P79" s="706"/>
      <c r="Q79" s="812"/>
      <c r="R79" s="812"/>
      <c r="S79" s="812"/>
      <c r="T79" s="812"/>
      <c r="U79" s="812"/>
      <c r="V79" s="541"/>
      <c r="W79" s="297"/>
      <c r="X79" s="541" t="s">
        <v>185</v>
      </c>
      <c r="Y79" s="162"/>
      <c r="AA79" s="466">
        <f t="shared" ref="AA79:AA87" si="11">AA78+1</f>
        <v>57</v>
      </c>
    </row>
    <row r="80" spans="1:27" ht="26.4" x14ac:dyDescent="0.25">
      <c r="A80" s="139" t="str">
        <f t="shared" ca="1" si="10"/>
        <v>KW19 / 58</v>
      </c>
      <c r="B80" s="136" t="str">
        <f ca="1">OFFSET(Sprachen!A432,0,'Allg. Informationen'!$B$4-1,1,1)</f>
        <v>Anlagenrestwert per 30.09.2023 oder 31.12.2023</v>
      </c>
      <c r="C80" s="100" t="s">
        <v>24</v>
      </c>
      <c r="D80" s="196"/>
      <c r="E80" s="370"/>
      <c r="F80" s="370"/>
      <c r="G80" s="370"/>
      <c r="H80" s="166"/>
      <c r="I80" s="167"/>
      <c r="J80" s="571"/>
      <c r="K80" s="572"/>
      <c r="L80" s="853" t="s">
        <v>613</v>
      </c>
      <c r="M80" s="853"/>
      <c r="N80" s="853"/>
      <c r="O80" s="853"/>
      <c r="P80" s="854"/>
      <c r="Q80" s="812"/>
      <c r="R80" s="812"/>
      <c r="S80" s="812"/>
      <c r="T80" s="812"/>
      <c r="U80" s="812"/>
      <c r="V80" s="541"/>
      <c r="W80" s="297"/>
      <c r="X80" s="541" t="s">
        <v>185</v>
      </c>
      <c r="Y80" s="162"/>
      <c r="AA80" s="466">
        <f t="shared" si="11"/>
        <v>58</v>
      </c>
    </row>
    <row r="81" spans="1:27" ht="31.5" customHeight="1" x14ac:dyDescent="0.25">
      <c r="A81" s="139" t="str">
        <f t="shared" ca="1" si="10"/>
        <v>KW19 / 59</v>
      </c>
      <c r="B81" s="136" t="str">
        <f ca="1">OFFSET(Sprachen!A433,0,'Allg. Informationen'!$B$4-1,1,1)</f>
        <v>Restwert anrechenbare immaterielle Anlagen per 30.09.2023 oder 31.12.2023</v>
      </c>
      <c r="C81" s="100" t="s">
        <v>24</v>
      </c>
      <c r="D81" s="196"/>
      <c r="E81" s="370"/>
      <c r="F81" s="370"/>
      <c r="G81" s="370"/>
      <c r="H81" s="168"/>
      <c r="I81" s="169"/>
      <c r="J81" s="573"/>
      <c r="K81" s="574"/>
      <c r="L81" s="884" t="str">
        <f ca="1">OFFSET(Sprachen!A498,0,'Allg. Informationen'!$B$4-1,1,1)</f>
        <v>Restwert von Konzessionen dürfen berücksichtigt werden.</v>
      </c>
      <c r="M81" s="885"/>
      <c r="N81" s="885"/>
      <c r="O81" s="885"/>
      <c r="P81" s="885"/>
      <c r="Q81" s="812"/>
      <c r="R81" s="812"/>
      <c r="S81" s="812"/>
      <c r="T81" s="812"/>
      <c r="U81" s="812"/>
      <c r="V81" s="541"/>
      <c r="W81" s="297"/>
      <c r="X81" s="541" t="s">
        <v>185</v>
      </c>
      <c r="Y81" s="162"/>
      <c r="AA81" s="466">
        <f t="shared" si="11"/>
        <v>59</v>
      </c>
    </row>
    <row r="82" spans="1:27" ht="26.4" x14ac:dyDescent="0.25">
      <c r="A82" s="139" t="str">
        <f t="shared" ca="1" si="10"/>
        <v>KW19 / 60</v>
      </c>
      <c r="B82" s="136" t="str">
        <f ca="1">OFFSET(Sprachen!A434,0,'Allg. Informationen'!$B$4-1,1,1)</f>
        <v>Umlaufvermögen Kraftwerk</v>
      </c>
      <c r="C82" s="100" t="s">
        <v>24</v>
      </c>
      <c r="D82" s="196"/>
      <c r="E82" s="370"/>
      <c r="F82" s="370"/>
      <c r="G82" s="370"/>
      <c r="H82" s="170"/>
      <c r="I82" s="171"/>
      <c r="J82" s="575"/>
      <c r="K82" s="576"/>
      <c r="L82" s="855"/>
      <c r="M82" s="855"/>
      <c r="N82" s="855"/>
      <c r="O82" s="855"/>
      <c r="P82" s="856"/>
      <c r="Q82" s="812"/>
      <c r="R82" s="812"/>
      <c r="S82" s="812"/>
      <c r="T82" s="812"/>
      <c r="U82" s="812"/>
      <c r="V82" s="541"/>
      <c r="W82" s="297"/>
      <c r="X82" s="541" t="s">
        <v>185</v>
      </c>
      <c r="Y82" s="162"/>
      <c r="AA82" s="466">
        <f t="shared" si="11"/>
        <v>60</v>
      </c>
    </row>
    <row r="83" spans="1:27" ht="33" customHeight="1" x14ac:dyDescent="0.25">
      <c r="A83" s="139" t="str">
        <f t="shared" ca="1" si="10"/>
        <v>KW19 / 61</v>
      </c>
      <c r="B83" s="136" t="str">
        <f ca="1">OFFSET(Sprachen!A435,0,'Allg. Informationen'!$B$4-1,1,1)</f>
        <v>Kurzfristige Verbindlichkeiten Kraftwerk</v>
      </c>
      <c r="C83" s="100" t="s">
        <v>24</v>
      </c>
      <c r="D83" s="196"/>
      <c r="E83" s="370"/>
      <c r="F83" s="370"/>
      <c r="G83" s="370"/>
      <c r="H83" s="707" t="str">
        <f ca="1">OFFSET(Sprachen!A499,0,'Allg. Informationen'!$B$4-1,1,1)</f>
        <v>Anzugeben sind kurzfristige, nicht verzinsliche Darlehen. Kurzfristige verzinsliche Kapitalien (darunter auch langfrisitge Darlehen mit Fälligkeit unter 1 Jahr) müssen nicht angegeben werden. Siehe Richtlinie Punkt 3.2.2.</v>
      </c>
      <c r="I83" s="708"/>
      <c r="J83" s="708"/>
      <c r="K83" s="708"/>
      <c r="L83" s="708"/>
      <c r="M83" s="708"/>
      <c r="N83" s="708"/>
      <c r="O83" s="708"/>
      <c r="P83" s="709"/>
      <c r="Q83" s="812"/>
      <c r="R83" s="812"/>
      <c r="S83" s="812"/>
      <c r="T83" s="812"/>
      <c r="U83" s="812"/>
      <c r="V83" s="541"/>
      <c r="W83" s="297"/>
      <c r="X83" s="541" t="s">
        <v>185</v>
      </c>
      <c r="Y83" s="162"/>
      <c r="AA83" s="466">
        <f t="shared" si="11"/>
        <v>61</v>
      </c>
    </row>
    <row r="84" spans="1:27" ht="32.25" customHeight="1" x14ac:dyDescent="0.25">
      <c r="A84" s="139" t="str">
        <f t="shared" ca="1" si="10"/>
        <v>KW19 / 62</v>
      </c>
      <c r="B84" s="136" t="str">
        <f ca="1">OFFSET(Sprachen!A436,0,'Allg. Informationen'!$B$4-1,1,1)</f>
        <v>Nettoumlaufvermögen Kraftwerk</v>
      </c>
      <c r="C84" s="100" t="s">
        <v>24</v>
      </c>
      <c r="D84" s="642">
        <f>D82-D83</f>
        <v>0</v>
      </c>
      <c r="E84" s="360"/>
      <c r="F84" s="360"/>
      <c r="G84" s="360"/>
      <c r="H84" s="857" t="str">
        <f ca="1">OFFSET(Sprachen!A500,0,'Allg. Informationen'!$B$4-1,1,1)</f>
        <v>Gemäss der Richtlinie Punkt 3.2.2. ist das Nettoumlaufvermögen (Umlaufvermögen minus kurzfristiges, nicht verzinsliches Fremdkapital) für den Betrieb notwendig und kann im Gesuch berücksichtigt werden.</v>
      </c>
      <c r="I84" s="857"/>
      <c r="J84" s="857"/>
      <c r="K84" s="857"/>
      <c r="L84" s="857"/>
      <c r="M84" s="857"/>
      <c r="N84" s="857"/>
      <c r="O84" s="857"/>
      <c r="P84" s="857"/>
      <c r="Q84" s="812"/>
      <c r="R84" s="812"/>
      <c r="S84" s="812"/>
      <c r="T84" s="812"/>
      <c r="U84" s="812"/>
      <c r="V84" s="548"/>
      <c r="W84" s="300"/>
      <c r="X84" s="548"/>
      <c r="Y84" s="400"/>
      <c r="AA84" s="466">
        <f t="shared" si="11"/>
        <v>62</v>
      </c>
    </row>
    <row r="85" spans="1:27" x14ac:dyDescent="0.25">
      <c r="A85" s="139" t="str">
        <f t="shared" ca="1" si="10"/>
        <v>KW19 / 63</v>
      </c>
      <c r="B85" s="136" t="str">
        <f ca="1">OFFSET(Sprachen!A437,0,'Allg. Informationen'!$B$4-1,1,1)</f>
        <v>WACC</v>
      </c>
      <c r="C85" s="100" t="s">
        <v>4</v>
      </c>
      <c r="D85" s="172">
        <v>5.11E-2</v>
      </c>
      <c r="E85" s="371"/>
      <c r="F85" s="371"/>
      <c r="G85" s="371"/>
      <c r="H85" s="813"/>
      <c r="I85" s="878"/>
      <c r="J85" s="878"/>
      <c r="K85" s="878"/>
      <c r="L85" s="878"/>
      <c r="M85" s="878"/>
      <c r="N85" s="878"/>
      <c r="O85" s="878"/>
      <c r="P85" s="814"/>
      <c r="Q85" s="812"/>
      <c r="R85" s="812"/>
      <c r="S85" s="812"/>
      <c r="T85" s="812"/>
      <c r="U85" s="812"/>
      <c r="V85" s="548"/>
      <c r="W85" s="300"/>
      <c r="X85" s="548"/>
      <c r="Y85" s="400"/>
      <c r="AA85" s="466">
        <f t="shared" si="11"/>
        <v>63</v>
      </c>
    </row>
    <row r="86" spans="1:27" x14ac:dyDescent="0.25">
      <c r="A86" s="139" t="str">
        <f t="shared" ca="1" si="10"/>
        <v>KW19 / 64</v>
      </c>
      <c r="B86" s="136" t="str">
        <f ca="1">OFFSET(Sprachen!A438,0,'Allg. Informationen'!$B$4-1,1,1)</f>
        <v>Kalkulatorische Kapitalkosten</v>
      </c>
      <c r="C86" s="100" t="s">
        <v>24</v>
      </c>
      <c r="D86" s="642">
        <f>(D80+D81+D84)*D85</f>
        <v>0</v>
      </c>
      <c r="E86" s="360"/>
      <c r="F86" s="360"/>
      <c r="G86" s="360"/>
      <c r="H86" s="813"/>
      <c r="I86" s="878"/>
      <c r="J86" s="878"/>
      <c r="K86" s="878"/>
      <c r="L86" s="878"/>
      <c r="M86" s="878"/>
      <c r="N86" s="878"/>
      <c r="O86" s="878"/>
      <c r="P86" s="814"/>
      <c r="Q86" s="812"/>
      <c r="R86" s="812"/>
      <c r="S86" s="812"/>
      <c r="T86" s="812"/>
      <c r="U86" s="812"/>
      <c r="V86" s="548"/>
      <c r="W86" s="300"/>
      <c r="X86" s="548"/>
      <c r="Y86" s="400"/>
      <c r="AA86" s="466">
        <f t="shared" si="11"/>
        <v>64</v>
      </c>
    </row>
    <row r="87" spans="1:27" x14ac:dyDescent="0.25">
      <c r="A87" s="139" t="str">
        <f t="shared" ca="1" si="10"/>
        <v>KW19 / 65</v>
      </c>
      <c r="B87" s="136" t="str">
        <f ca="1">OFFSET(Sprachen!A439,0,'Allg. Informationen'!$B$4-1,1,1)</f>
        <v>Anrechenbare Kapitalkosten total</v>
      </c>
      <c r="C87" s="100" t="s">
        <v>24</v>
      </c>
      <c r="D87" s="642">
        <f>D86+D78</f>
        <v>0</v>
      </c>
      <c r="E87" s="360"/>
      <c r="F87" s="360"/>
      <c r="G87" s="360"/>
      <c r="H87" s="813"/>
      <c r="I87" s="878"/>
      <c r="J87" s="878"/>
      <c r="K87" s="878"/>
      <c r="L87" s="878"/>
      <c r="M87" s="878"/>
      <c r="N87" s="878"/>
      <c r="O87" s="878"/>
      <c r="P87" s="814"/>
      <c r="Q87" s="812"/>
      <c r="R87" s="812"/>
      <c r="S87" s="812"/>
      <c r="T87" s="812"/>
      <c r="U87" s="812"/>
      <c r="V87" s="541"/>
      <c r="W87" s="297"/>
      <c r="X87" s="541" t="s">
        <v>185</v>
      </c>
      <c r="Y87" s="551" t="s">
        <v>442</v>
      </c>
      <c r="AA87" s="466">
        <f t="shared" si="11"/>
        <v>65</v>
      </c>
    </row>
    <row r="88" spans="1:27" ht="15.6" x14ac:dyDescent="0.3">
      <c r="A88" s="146"/>
      <c r="B88" s="147"/>
      <c r="C88" s="147"/>
      <c r="D88" s="147"/>
      <c r="E88" s="147"/>
      <c r="F88" s="147"/>
      <c r="G88" s="147"/>
      <c r="H88" s="147"/>
      <c r="I88" s="147"/>
      <c r="J88" s="147"/>
      <c r="K88" s="147"/>
      <c r="L88" s="147"/>
      <c r="M88" s="147"/>
      <c r="N88" s="147"/>
      <c r="O88" s="147"/>
      <c r="P88" s="147"/>
      <c r="Q88" s="147"/>
      <c r="R88" s="147"/>
      <c r="S88" s="147"/>
      <c r="T88" s="147"/>
      <c r="U88" s="147"/>
      <c r="V88" s="147"/>
      <c r="W88" s="561"/>
      <c r="X88" s="147"/>
      <c r="Y88" s="147"/>
    </row>
    <row r="89" spans="1:27" ht="26.4" x14ac:dyDescent="0.25">
      <c r="A89" s="139"/>
      <c r="B89" s="148" t="str">
        <f ca="1">OFFSET(Sprachen!A440,0,'Allg. Informationen'!$B$4-1,1,1)</f>
        <v>B3. Abgaben und Steuern</v>
      </c>
      <c r="C89" s="100"/>
      <c r="D89" s="577"/>
      <c r="E89" s="372"/>
      <c r="F89" s="372"/>
      <c r="G89" s="372"/>
      <c r="H89" s="836" t="str">
        <f ca="1">L76</f>
        <v>Anmerkungen BFE</v>
      </c>
      <c r="I89" s="836"/>
      <c r="J89" s="836"/>
      <c r="K89" s="836"/>
      <c r="L89" s="836"/>
      <c r="M89" s="870" t="str">
        <f ca="1">Q76</f>
        <v>Bemerkungen Gesuchsteller</v>
      </c>
      <c r="N89" s="870"/>
      <c r="O89" s="870"/>
      <c r="P89" s="870"/>
      <c r="Q89" s="870"/>
      <c r="R89" s="870"/>
      <c r="S89" s="870"/>
      <c r="T89" s="870"/>
      <c r="U89" s="870"/>
      <c r="V89" s="450" t="str">
        <f ca="1">V76</f>
        <v>Prüfung auf Plausibilität</v>
      </c>
      <c r="W89" s="450" t="str">
        <f t="shared" ref="W89:Y89" ca="1" si="12">W76</f>
        <v>Bemerkungen Plausibilität</v>
      </c>
      <c r="X89" s="450" t="str">
        <f t="shared" ca="1" si="12"/>
        <v>Materielle Prüfung</v>
      </c>
      <c r="Y89" s="450" t="str">
        <f t="shared" ca="1" si="12"/>
        <v>Bemerkungen Materielle Prüfung</v>
      </c>
    </row>
    <row r="90" spans="1:27" ht="26.4" x14ac:dyDescent="0.25">
      <c r="A90" s="139" t="str">
        <f t="shared" ref="A90:A102" ca="1" si="13">CONCATENATE($A$2," / ",AA90)</f>
        <v>KW19 / 66</v>
      </c>
      <c r="B90" s="136" t="str">
        <f ca="1">OFFSET(Sprachen!A441,0,'Allg. Informationen'!$B$4-1,1,1)</f>
        <v>Entgangener Erlös für Gratis- und Vorzugsenergie</v>
      </c>
      <c r="C90" s="100" t="s">
        <v>24</v>
      </c>
      <c r="D90" s="196"/>
      <c r="E90" s="578"/>
      <c r="F90" s="578"/>
      <c r="G90" s="578"/>
      <c r="H90" s="869"/>
      <c r="I90" s="869"/>
      <c r="J90" s="869"/>
      <c r="K90" s="869"/>
      <c r="L90" s="869"/>
      <c r="M90" s="730"/>
      <c r="N90" s="730"/>
      <c r="O90" s="730"/>
      <c r="P90" s="730"/>
      <c r="Q90" s="730"/>
      <c r="R90" s="730"/>
      <c r="S90" s="730"/>
      <c r="T90" s="730"/>
      <c r="U90" s="730"/>
      <c r="V90" s="541"/>
      <c r="W90" s="297"/>
      <c r="X90" s="541" t="s">
        <v>185</v>
      </c>
      <c r="Y90" s="152"/>
      <c r="AA90" s="466">
        <f>AA87+1</f>
        <v>66</v>
      </c>
    </row>
    <row r="91" spans="1:27" ht="26.4" x14ac:dyDescent="0.25">
      <c r="A91" s="139" t="str">
        <f t="shared" ca="1" si="13"/>
        <v>KW19 / 67</v>
      </c>
      <c r="B91" s="136" t="str">
        <f ca="1">OFFSET(Sprachen!A442,0,'Allg. Informationen'!$B$4-1,1,1)</f>
        <v>Aufwand für Konzessionsleistungen</v>
      </c>
      <c r="C91" s="100" t="s">
        <v>24</v>
      </c>
      <c r="D91" s="196"/>
      <c r="E91" s="578"/>
      <c r="F91" s="578"/>
      <c r="G91" s="578"/>
      <c r="H91" s="869" t="str">
        <f ca="1">OFFSET(Sprachen!A501,0,'Allg. Informationen'!$B$4-1,1,1)</f>
        <v>Wird angerechnet.</v>
      </c>
      <c r="I91" s="869"/>
      <c r="J91" s="869"/>
      <c r="K91" s="869"/>
      <c r="L91" s="869"/>
      <c r="M91" s="730"/>
      <c r="N91" s="730"/>
      <c r="O91" s="730"/>
      <c r="P91" s="730"/>
      <c r="Q91" s="730"/>
      <c r="R91" s="730"/>
      <c r="S91" s="730"/>
      <c r="T91" s="730"/>
      <c r="U91" s="730"/>
      <c r="V91" s="541"/>
      <c r="W91" s="297"/>
      <c r="X91" s="541" t="s">
        <v>185</v>
      </c>
      <c r="Y91" s="152"/>
      <c r="AA91" s="466">
        <f t="shared" ref="AA91:AA99" si="14">AA90+1</f>
        <v>67</v>
      </c>
    </row>
    <row r="92" spans="1:27" ht="26.4" x14ac:dyDescent="0.25">
      <c r="A92" s="139" t="str">
        <f t="shared" ca="1" si="13"/>
        <v>KW19 / 68</v>
      </c>
      <c r="B92" s="136" t="str">
        <f ca="1">OFFSET(Sprachen!A443,0,'Allg. Informationen'!$B$4-1,1,1)</f>
        <v>Gewinnsteuer auf Stufe Partnerwerk</v>
      </c>
      <c r="C92" s="100" t="s">
        <v>24</v>
      </c>
      <c r="D92" s="196"/>
      <c r="E92" s="370"/>
      <c r="F92" s="370"/>
      <c r="G92" s="370"/>
      <c r="H92" s="869" t="str">
        <f ca="1">OFFSET(Sprachen!A502,0,'Allg. Informationen'!$B$4-1,1,1)</f>
        <v>Wird nicht angerechnet. Der Vollständigkeit halber aufgeführt.</v>
      </c>
      <c r="I92" s="869"/>
      <c r="J92" s="869"/>
      <c r="K92" s="869"/>
      <c r="L92" s="869"/>
      <c r="M92" s="730"/>
      <c r="N92" s="730"/>
      <c r="O92" s="730"/>
      <c r="P92" s="730"/>
      <c r="Q92" s="730"/>
      <c r="R92" s="730"/>
      <c r="S92" s="730"/>
      <c r="T92" s="730"/>
      <c r="U92" s="730"/>
      <c r="V92" s="541"/>
      <c r="W92" s="297"/>
      <c r="X92" s="541" t="s">
        <v>185</v>
      </c>
      <c r="Y92" s="152"/>
      <c r="AA92" s="466">
        <f t="shared" si="14"/>
        <v>68</v>
      </c>
    </row>
    <row r="93" spans="1:27" ht="49.5" customHeight="1" x14ac:dyDescent="0.25">
      <c r="A93" s="139" t="str">
        <f t="shared" ca="1" si="13"/>
        <v>KW19 / 69</v>
      </c>
      <c r="B93" s="136" t="str">
        <f ca="1">OFFSET(Sprachen!A444,0,'Allg. Informationen'!$B$4-1,1,1)</f>
        <v>anrechenbare Gewinnsteuer gemäss Art. 90 EnFV</v>
      </c>
      <c r="C93" s="100" t="s">
        <v>24</v>
      </c>
      <c r="D93" s="196"/>
      <c r="E93" s="578"/>
      <c r="F93" s="578"/>
      <c r="G93" s="578"/>
      <c r="H93" s="857" t="str">
        <f ca="1">OFFSET(Sprachen!A503,0,'Allg. Informationen'!$B$4-1,1,1)</f>
        <v>Falls Gewinnsteuer angerechnet werden soll, Begründung in Anhang darlegen, wieso trotz Differenz von Gestehungskosten und Marktpreisen ein effektiver Gewinn vorliegt.</v>
      </c>
      <c r="I93" s="857"/>
      <c r="J93" s="857"/>
      <c r="K93" s="857"/>
      <c r="L93" s="857"/>
      <c r="M93" s="730"/>
      <c r="N93" s="730"/>
      <c r="O93" s="730"/>
      <c r="P93" s="730"/>
      <c r="Q93" s="730"/>
      <c r="R93" s="730"/>
      <c r="S93" s="730"/>
      <c r="T93" s="730"/>
      <c r="U93" s="730"/>
      <c r="V93" s="541"/>
      <c r="W93" s="297"/>
      <c r="X93" s="541" t="s">
        <v>185</v>
      </c>
      <c r="Y93" s="152"/>
      <c r="AA93" s="466">
        <f t="shared" si="14"/>
        <v>69</v>
      </c>
    </row>
    <row r="94" spans="1:27" x14ac:dyDescent="0.25">
      <c r="A94" s="139" t="str">
        <f t="shared" ca="1" si="13"/>
        <v>KW19 / 70</v>
      </c>
      <c r="B94" s="136" t="str">
        <f ca="1">OFFSET(Sprachen!A445,0,'Allg. Informationen'!$B$4-1,1,1)</f>
        <v>Kapitalsteuern</v>
      </c>
      <c r="C94" s="100" t="s">
        <v>24</v>
      </c>
      <c r="D94" s="198"/>
      <c r="E94" s="370"/>
      <c r="F94" s="370"/>
      <c r="G94" s="370"/>
      <c r="H94" s="869"/>
      <c r="I94" s="869"/>
      <c r="J94" s="869"/>
      <c r="K94" s="869"/>
      <c r="L94" s="869"/>
      <c r="M94" s="730"/>
      <c r="N94" s="730"/>
      <c r="O94" s="730"/>
      <c r="P94" s="730"/>
      <c r="Q94" s="730"/>
      <c r="R94" s="730"/>
      <c r="S94" s="730"/>
      <c r="T94" s="730"/>
      <c r="U94" s="730"/>
      <c r="V94" s="541"/>
      <c r="W94" s="297"/>
      <c r="X94" s="541" t="s">
        <v>185</v>
      </c>
      <c r="Y94" s="152"/>
      <c r="AA94" s="466">
        <f t="shared" si="14"/>
        <v>70</v>
      </c>
    </row>
    <row r="95" spans="1:27" x14ac:dyDescent="0.25">
      <c r="A95" s="139" t="str">
        <f t="shared" ca="1" si="13"/>
        <v>KW19 / 71</v>
      </c>
      <c r="B95" s="136" t="str">
        <f ca="1">OFFSET(Sprachen!A446,0,'Allg. Informationen'!$B$4-1,1,1)</f>
        <v>weitere anrechenbare Steuern</v>
      </c>
      <c r="C95" s="100" t="s">
        <v>24</v>
      </c>
      <c r="D95" s="196"/>
      <c r="E95" s="578"/>
      <c r="F95" s="578"/>
      <c r="G95" s="578"/>
      <c r="H95" s="874" t="str">
        <f ca="1">OFFSET(Sprachen!A504,0,'Allg. Informationen'!$B$4-1,1,1)</f>
        <v>Liegenschaftssteuer. Sonstige Steuern.</v>
      </c>
      <c r="I95" s="874"/>
      <c r="J95" s="874"/>
      <c r="K95" s="874"/>
      <c r="L95" s="874"/>
      <c r="M95" s="730"/>
      <c r="N95" s="730"/>
      <c r="O95" s="730"/>
      <c r="P95" s="730"/>
      <c r="Q95" s="730"/>
      <c r="R95" s="730"/>
      <c r="S95" s="730"/>
      <c r="T95" s="730"/>
      <c r="U95" s="730"/>
      <c r="V95" s="541"/>
      <c r="W95" s="297"/>
      <c r="X95" s="541" t="s">
        <v>185</v>
      </c>
      <c r="Y95" s="152"/>
      <c r="AA95" s="466">
        <f t="shared" si="14"/>
        <v>71</v>
      </c>
    </row>
    <row r="96" spans="1:27" ht="26.4" x14ac:dyDescent="0.25">
      <c r="A96" s="139" t="str">
        <f t="shared" ca="1" si="13"/>
        <v>KW19 / 72</v>
      </c>
      <c r="B96" s="136" t="str">
        <f ca="1">OFFSET(Sprachen!A447,0,'Allg. Informationen'!$B$4-1,1,1)</f>
        <v>Wasserzinsen (inkl. Wasserwerksteuern und andere äquivalente Abgaben)</v>
      </c>
      <c r="C96" s="100" t="s">
        <v>24</v>
      </c>
      <c r="D96" s="196"/>
      <c r="E96" s="370"/>
      <c r="F96" s="370"/>
      <c r="G96" s="370"/>
      <c r="H96" s="869"/>
      <c r="I96" s="869"/>
      <c r="J96" s="869"/>
      <c r="K96" s="869"/>
      <c r="L96" s="869"/>
      <c r="M96" s="730"/>
      <c r="N96" s="730"/>
      <c r="O96" s="730"/>
      <c r="P96" s="730"/>
      <c r="Q96" s="730"/>
      <c r="R96" s="730"/>
      <c r="S96" s="730"/>
      <c r="T96" s="730"/>
      <c r="U96" s="730"/>
      <c r="V96" s="541"/>
      <c r="W96" s="297"/>
      <c r="X96" s="541" t="s">
        <v>185</v>
      </c>
      <c r="Y96" s="152"/>
      <c r="AA96" s="466">
        <f t="shared" si="14"/>
        <v>72</v>
      </c>
    </row>
    <row r="97" spans="1:27" x14ac:dyDescent="0.25">
      <c r="A97" s="139" t="str">
        <f t="shared" ca="1" si="13"/>
        <v>KW19 / 73</v>
      </c>
      <c r="B97" s="136" t="str">
        <f ca="1">OFFSET(Sprachen!A448,0,'Allg. Informationen'!$B$4-1,1,1)</f>
        <v>Abgaben und Steuern Total</v>
      </c>
      <c r="C97" s="100" t="s">
        <v>24</v>
      </c>
      <c r="D97" s="641">
        <f>D90+D91+D93+D94+D95+D96</f>
        <v>0</v>
      </c>
      <c r="E97" s="373"/>
      <c r="F97" s="373"/>
      <c r="G97" s="373"/>
      <c r="H97" s="906"/>
      <c r="I97" s="906"/>
      <c r="J97" s="906"/>
      <c r="K97" s="906"/>
      <c r="L97" s="906"/>
      <c r="M97" s="730"/>
      <c r="N97" s="730"/>
      <c r="O97" s="730"/>
      <c r="P97" s="730"/>
      <c r="Q97" s="730"/>
      <c r="R97" s="730"/>
      <c r="S97" s="730"/>
      <c r="T97" s="730"/>
      <c r="U97" s="730"/>
      <c r="V97" s="579"/>
      <c r="W97" s="580"/>
      <c r="X97" s="579"/>
      <c r="Y97" s="579"/>
      <c r="AA97" s="466">
        <f t="shared" si="14"/>
        <v>73</v>
      </c>
    </row>
    <row r="98" spans="1:27" x14ac:dyDescent="0.25">
      <c r="A98" s="139" t="str">
        <f t="shared" ca="1" si="13"/>
        <v>KW19 / 74</v>
      </c>
      <c r="B98" s="136" t="str">
        <f ca="1">OFFSET(Sprachen!A449,0,'Allg. Informationen'!$B$4-1,1,1)</f>
        <v>Jahresgewinn</v>
      </c>
      <c r="C98" s="100" t="s">
        <v>24</v>
      </c>
      <c r="D98" s="196"/>
      <c r="E98" s="581"/>
      <c r="F98" s="581"/>
      <c r="G98" s="581"/>
      <c r="H98" s="874" t="str">
        <f ca="1">OFFSET(Sprachen!A505,0,'Allg. Informationen'!$B$4-1,1,1)</f>
        <v>Wird nicht angerechnet. Der Vollständigkeit halber aufgeführt.</v>
      </c>
      <c r="I98" s="874"/>
      <c r="J98" s="874"/>
      <c r="K98" s="874"/>
      <c r="L98" s="874"/>
      <c r="M98" s="730"/>
      <c r="N98" s="730"/>
      <c r="O98" s="730"/>
      <c r="P98" s="730"/>
      <c r="Q98" s="730"/>
      <c r="R98" s="730"/>
      <c r="S98" s="730"/>
      <c r="T98" s="730"/>
      <c r="U98" s="730"/>
      <c r="V98" s="541"/>
      <c r="W98" s="297"/>
      <c r="X98" s="541" t="s">
        <v>185</v>
      </c>
      <c r="Y98" s="152"/>
      <c r="AA98" s="466">
        <f t="shared" si="14"/>
        <v>74</v>
      </c>
    </row>
    <row r="99" spans="1:27" x14ac:dyDescent="0.25">
      <c r="A99" s="139" t="str">
        <f t="shared" ca="1" si="13"/>
        <v>KW19 / 75</v>
      </c>
      <c r="B99" s="136" t="str">
        <f ca="1">OFFSET(Sprachen!A450,0,'Allg. Informationen'!$B$4-1,1,1)</f>
        <v>Anrechenbare Gestehungskosten total</v>
      </c>
      <c r="C99" s="100" t="s">
        <v>24</v>
      </c>
      <c r="D99" s="639">
        <f ca="1">D74+D87+D97</f>
        <v>0</v>
      </c>
      <c r="E99" s="374"/>
      <c r="F99" s="374"/>
      <c r="G99" s="374"/>
      <c r="H99" s="869"/>
      <c r="I99" s="869"/>
      <c r="J99" s="869"/>
      <c r="K99" s="869"/>
      <c r="L99" s="869"/>
      <c r="M99" s="730"/>
      <c r="N99" s="730"/>
      <c r="O99" s="730"/>
      <c r="P99" s="730"/>
      <c r="Q99" s="730"/>
      <c r="R99" s="730"/>
      <c r="S99" s="730"/>
      <c r="T99" s="730"/>
      <c r="U99" s="730"/>
      <c r="V99" s="579"/>
      <c r="W99" s="580"/>
      <c r="X99" s="579"/>
      <c r="Y99" s="579"/>
      <c r="AA99" s="466">
        <f t="shared" si="14"/>
        <v>75</v>
      </c>
    </row>
    <row r="100" spans="1:27" x14ac:dyDescent="0.25">
      <c r="A100" s="139" t="str">
        <f t="shared" ca="1" si="13"/>
        <v>KW19 / 76</v>
      </c>
      <c r="B100" s="136" t="str">
        <f ca="1">OFFSET(Sprachen!A451,0,'Allg. Informationen'!$B$4-1,1,1)</f>
        <v>Spezifische Gestehungskosten total</v>
      </c>
      <c r="C100" s="156" t="s">
        <v>39</v>
      </c>
      <c r="D100" s="640">
        <f ca="1">IFERROR(D99*100/(D36*1000000),0)</f>
        <v>0</v>
      </c>
      <c r="E100" s="375"/>
      <c r="F100" s="375"/>
      <c r="G100" s="375"/>
      <c r="H100" s="869"/>
      <c r="I100" s="869"/>
      <c r="J100" s="869"/>
      <c r="K100" s="869"/>
      <c r="L100" s="869"/>
      <c r="M100" s="730"/>
      <c r="N100" s="730"/>
      <c r="O100" s="730"/>
      <c r="P100" s="730"/>
      <c r="Q100" s="730"/>
      <c r="R100" s="730"/>
      <c r="S100" s="730"/>
      <c r="T100" s="730"/>
      <c r="U100" s="730"/>
      <c r="V100" s="541"/>
      <c r="W100" s="297"/>
      <c r="X100" s="541" t="s">
        <v>185</v>
      </c>
      <c r="Y100" s="551" t="s">
        <v>442</v>
      </c>
      <c r="AA100" s="466">
        <f>AA99+1</f>
        <v>76</v>
      </c>
    </row>
    <row r="101" spans="1:27" ht="15.75" hidden="1" customHeight="1" x14ac:dyDescent="0.25">
      <c r="A101" s="139" t="str">
        <f t="shared" ca="1" si="13"/>
        <v>KW19 / 76-G</v>
      </c>
      <c r="B101" s="136" t="str">
        <f ca="1">OFFSET(Sprachen!A452,0,'Allg. Informationen'!$B$4-1,1,1)</f>
        <v>Spezifische Gestehungskosten total</v>
      </c>
      <c r="C101" s="156" t="s">
        <v>39</v>
      </c>
      <c r="D101" s="435"/>
      <c r="E101" s="434"/>
      <c r="F101" s="434"/>
      <c r="G101" s="434"/>
      <c r="H101" s="869"/>
      <c r="I101" s="869"/>
      <c r="J101" s="869"/>
      <c r="K101" s="869"/>
      <c r="L101" s="869"/>
      <c r="M101" s="730"/>
      <c r="N101" s="730"/>
      <c r="O101" s="730"/>
      <c r="P101" s="730"/>
      <c r="Q101" s="730"/>
      <c r="R101" s="730"/>
      <c r="S101" s="730"/>
      <c r="T101" s="730"/>
      <c r="U101" s="730"/>
      <c r="V101" s="541"/>
      <c r="W101" s="582"/>
      <c r="X101" s="541"/>
      <c r="Y101" s="551"/>
      <c r="AA101" s="424" t="s">
        <v>545</v>
      </c>
    </row>
    <row r="102" spans="1:27" x14ac:dyDescent="0.25">
      <c r="A102" s="139" t="str">
        <f t="shared" ca="1" si="13"/>
        <v>KW19 / 77</v>
      </c>
      <c r="B102" s="136" t="str">
        <f ca="1">OFFSET(Sprachen!A453,0,'Allg. Informationen'!$B$4-1,1,1)</f>
        <v>Gestehungskosten Anteil Gesuchsteller</v>
      </c>
      <c r="C102" s="156" t="s">
        <v>24</v>
      </c>
      <c r="D102" s="174">
        <f ca="1">D99*D40</f>
        <v>0</v>
      </c>
      <c r="E102" s="376"/>
      <c r="F102" s="376"/>
      <c r="G102" s="376"/>
      <c r="H102" s="869"/>
      <c r="I102" s="869"/>
      <c r="J102" s="869"/>
      <c r="K102" s="869"/>
      <c r="L102" s="869"/>
      <c r="M102" s="730"/>
      <c r="N102" s="730"/>
      <c r="O102" s="730"/>
      <c r="P102" s="730"/>
      <c r="Q102" s="730"/>
      <c r="R102" s="730"/>
      <c r="S102" s="730"/>
      <c r="T102" s="730"/>
      <c r="U102" s="730"/>
      <c r="V102" s="548"/>
      <c r="W102" s="300"/>
      <c r="X102" s="548"/>
      <c r="Y102" s="548"/>
      <c r="AA102" s="466">
        <f>AA100+1</f>
        <v>77</v>
      </c>
    </row>
    <row r="103" spans="1:27" x14ac:dyDescent="0.25">
      <c r="A103" s="679"/>
      <c r="B103" s="583"/>
      <c r="C103" s="433"/>
      <c r="D103" s="466"/>
      <c r="E103" s="466"/>
      <c r="F103" s="466"/>
      <c r="G103" s="466"/>
      <c r="H103" s="466"/>
      <c r="I103" s="466"/>
    </row>
    <row r="104" spans="1:27" ht="15.6" x14ac:dyDescent="0.3">
      <c r="A104" s="181"/>
      <c r="B104" s="182"/>
      <c r="C104" s="182"/>
      <c r="D104" s="183"/>
      <c r="E104" s="175"/>
      <c r="F104" s="175"/>
      <c r="G104" s="175"/>
      <c r="H104" s="584"/>
      <c r="I104" s="584"/>
      <c r="J104" s="584"/>
      <c r="K104" s="584"/>
      <c r="L104" s="584"/>
      <c r="M104" s="584"/>
      <c r="N104" s="584"/>
      <c r="O104" s="584"/>
      <c r="P104" s="584"/>
      <c r="Q104" s="584"/>
      <c r="R104" s="584"/>
    </row>
    <row r="105" spans="1:27" ht="17.399999999999999" x14ac:dyDescent="0.25">
      <c r="A105" s="176" t="str">
        <f ca="1">OFFSET(Sprachen!A454,0,'Allg. Informationen'!$B$4-1,1,1)</f>
        <v>C. Angaben zu Erlösen</v>
      </c>
      <c r="B105" s="176"/>
      <c r="C105" s="100"/>
      <c r="D105" s="100"/>
      <c r="E105" s="356"/>
      <c r="F105" s="356"/>
      <c r="G105" s="356"/>
      <c r="H105" s="177"/>
      <c r="I105" s="177"/>
      <c r="J105" s="585"/>
      <c r="K105" s="584"/>
      <c r="L105" s="584"/>
      <c r="M105" s="586"/>
      <c r="N105" s="584"/>
      <c r="O105" s="584"/>
      <c r="P105" s="584"/>
      <c r="Q105" s="584"/>
      <c r="R105" s="584"/>
    </row>
    <row r="106" spans="1:27" x14ac:dyDescent="0.25">
      <c r="A106" s="139" t="str">
        <f ca="1">CONCATENATE($A$2," / ",AA106)</f>
        <v>KW19 / 78</v>
      </c>
      <c r="B106" s="100" t="str">
        <f ca="1">OFFSET(Sprachen!A467,0,'Allg. Informationen'!$B$4-1,1,1)</f>
        <v>Referenzmarkterlös  [CHF]</v>
      </c>
      <c r="C106" s="100" t="s">
        <v>24</v>
      </c>
      <c r="D106" s="389">
        <f ca="1">D124</f>
        <v>0</v>
      </c>
      <c r="E106" s="381"/>
      <c r="F106" s="381"/>
      <c r="G106" s="381"/>
      <c r="H106" s="13"/>
      <c r="M106" s="587"/>
      <c r="AA106" s="466">
        <f>AA102+1</f>
        <v>78</v>
      </c>
    </row>
    <row r="107" spans="1:27" x14ac:dyDescent="0.25">
      <c r="A107" s="139" t="str">
        <f ca="1">CONCATENATE($A$2," / ",AA107)</f>
        <v>KW19 / 79</v>
      </c>
      <c r="B107" s="100" t="str">
        <f ca="1">OFFSET(Sprachen!A456,0,'Allg. Informationen'!$B$4-1,1,1)</f>
        <v>Spezifischer Referenzmarkterlös</v>
      </c>
      <c r="C107" s="100" t="s">
        <v>39</v>
      </c>
      <c r="D107" s="390">
        <f ca="1">IFERROR(D124*100/(D36*10^6),0)</f>
        <v>0</v>
      </c>
      <c r="E107" s="382"/>
      <c r="F107" s="382"/>
      <c r="G107" s="382"/>
      <c r="AA107" s="466">
        <f>AA106+1</f>
        <v>79</v>
      </c>
    </row>
    <row r="108" spans="1:27" hidden="1" x14ac:dyDescent="0.25">
      <c r="A108" s="139" t="str">
        <f ca="1">CONCATENATE($A$2," / ",AA108)</f>
        <v>KW19 / 79-G</v>
      </c>
      <c r="B108" s="100" t="str">
        <f ca="1">OFFSET(Sprachen!A457,0,'Allg. Informationen'!$B$4-1,1,1)</f>
        <v>Spezifischer Referenzmarkterlös</v>
      </c>
      <c r="C108" s="100" t="s">
        <v>39</v>
      </c>
      <c r="D108" s="425"/>
      <c r="E108" s="382"/>
      <c r="F108" s="382"/>
      <c r="G108" s="382"/>
      <c r="AA108" s="424" t="s">
        <v>539</v>
      </c>
    </row>
    <row r="109" spans="1:27" x14ac:dyDescent="0.25">
      <c r="A109" s="139" t="str">
        <f ca="1">CONCATENATE($A$2," / ",AA109)</f>
        <v>KW19 / 80</v>
      </c>
      <c r="B109" s="100" t="str">
        <f ca="1">OFFSET(Sprachen!A458,0,'Allg. Informationen'!$B$4-1,1,1)</f>
        <v>Erlös Anteil Gesuchsteller</v>
      </c>
      <c r="C109" s="156" t="s">
        <v>24</v>
      </c>
      <c r="D109" s="389">
        <f ca="1">D106*D40</f>
        <v>0</v>
      </c>
      <c r="E109" s="382"/>
      <c r="F109" s="382"/>
      <c r="G109" s="382"/>
      <c r="AA109" s="466">
        <v>80</v>
      </c>
    </row>
    <row r="110" spans="1:27" ht="15.6" x14ac:dyDescent="0.3">
      <c r="A110" s="181"/>
      <c r="B110" s="182"/>
      <c r="C110" s="182"/>
      <c r="D110" s="183"/>
      <c r="E110" s="178"/>
      <c r="F110" s="178"/>
      <c r="G110" s="178"/>
      <c r="H110" s="179"/>
      <c r="I110" s="131"/>
      <c r="J110" s="131"/>
      <c r="K110" s="131"/>
      <c r="L110" s="131"/>
      <c r="M110" s="131"/>
      <c r="N110" s="131"/>
      <c r="O110" s="131"/>
      <c r="P110" s="131"/>
      <c r="Q110" s="131"/>
    </row>
    <row r="111" spans="1:27" ht="17.399999999999999" x14ac:dyDescent="0.25">
      <c r="A111" s="665" t="str">
        <f ca="1">OFFSET(Sprachen!A459,0,'Allg. Informationen'!$B$4-1,1,1)</f>
        <v>D. Angaben zu den ungedeckten Gestehungskosten</v>
      </c>
      <c r="C111" s="159"/>
      <c r="D111" s="666"/>
      <c r="E111" s="356"/>
      <c r="F111" s="356"/>
      <c r="G111" s="356"/>
    </row>
    <row r="112" spans="1:27" x14ac:dyDescent="0.25">
      <c r="A112" s="139" t="str">
        <f ca="1">CONCATENATE($A$2," / ",AA112)</f>
        <v>KW19 / 81</v>
      </c>
      <c r="B112" s="100" t="str">
        <f ca="1">OFFSET(Sprachen!A460,0,'Allg. Informationen'!$B$4-1,1,1)</f>
        <v>ungedeckte Gestehungskosten</v>
      </c>
      <c r="C112" s="100" t="s">
        <v>24</v>
      </c>
      <c r="D112" s="174">
        <f ca="1">D99-D106</f>
        <v>0</v>
      </c>
      <c r="E112" s="383"/>
      <c r="F112" s="383"/>
      <c r="G112" s="383"/>
      <c r="AA112" s="466">
        <f>AA109+1</f>
        <v>81</v>
      </c>
    </row>
    <row r="113" spans="1:27" x14ac:dyDescent="0.25">
      <c r="A113" s="139" t="str">
        <f ca="1">CONCATENATE($A$2," / ",AA113)</f>
        <v>KW19 / 82</v>
      </c>
      <c r="B113" s="100" t="str">
        <f ca="1">OFFSET(Sprachen!A461,0,'Allg. Informationen'!$B$4-1,1,1)</f>
        <v>Spezifische ungedeckte Gestehungskosten</v>
      </c>
      <c r="C113" s="100" t="s">
        <v>39</v>
      </c>
      <c r="D113" s="390">
        <f ca="1">D100-D107</f>
        <v>0</v>
      </c>
      <c r="E113" s="375"/>
      <c r="F113" s="375"/>
      <c r="G113" s="375"/>
      <c r="I113" s="180"/>
      <c r="AA113" s="466">
        <f>AA112+1</f>
        <v>82</v>
      </c>
    </row>
    <row r="114" spans="1:27" x14ac:dyDescent="0.25">
      <c r="A114" s="139" t="str">
        <f ca="1">CONCATENATE($A$2," / ",AA114)</f>
        <v>KW19 / 83</v>
      </c>
      <c r="B114" s="100" t="str">
        <f ca="1">OFFSET(Sprachen!A462,0,'Allg. Informationen'!$B$4-1,1,1)</f>
        <v>Spez. ungedeckte Gestehungskosten gekürzt</v>
      </c>
      <c r="C114" s="100" t="s">
        <v>39</v>
      </c>
      <c r="D114" s="390">
        <f ca="1">MIN(1,D113)</f>
        <v>0</v>
      </c>
      <c r="E114" s="375"/>
      <c r="F114" s="375"/>
      <c r="G114" s="375"/>
      <c r="I114" s="180"/>
      <c r="Q114" s="584"/>
      <c r="AA114" s="466">
        <f>AA113+1</f>
        <v>83</v>
      </c>
    </row>
    <row r="115" spans="1:27" ht="28.5" customHeight="1" x14ac:dyDescent="0.3">
      <c r="A115" s="139" t="str">
        <f ca="1">CONCATENATE($A$2," / ",AA115)</f>
        <v>KW19 / 84</v>
      </c>
      <c r="B115" s="136" t="str">
        <f ca="1">OFFSET(Sprachen!A463,0,'Allg. Informationen'!$B$4-1,1,1)</f>
        <v>ungedeckte Gestehungskosten Anteil Gesuchsteller</v>
      </c>
      <c r="C115" s="100" t="s">
        <v>24</v>
      </c>
      <c r="D115" s="173">
        <f ca="1">D102-D109</f>
        <v>0</v>
      </c>
      <c r="E115" s="374"/>
      <c r="F115" s="374"/>
      <c r="G115" s="374"/>
      <c r="H115" s="131"/>
      <c r="I115" s="131"/>
      <c r="J115" s="131"/>
      <c r="K115" s="131"/>
      <c r="L115" s="131"/>
      <c r="M115" s="131"/>
      <c r="N115" s="131"/>
      <c r="O115" s="131"/>
      <c r="P115" s="131"/>
      <c r="Q115" s="588"/>
      <c r="R115" s="131"/>
      <c r="S115" s="131"/>
      <c r="AA115" s="466">
        <f>AA114+1</f>
        <v>84</v>
      </c>
    </row>
    <row r="116" spans="1:27" ht="15.6" x14ac:dyDescent="0.3">
      <c r="A116" s="181"/>
      <c r="B116" s="182"/>
      <c r="C116" s="182"/>
      <c r="D116" s="182"/>
      <c r="E116" s="178"/>
      <c r="F116" s="178"/>
      <c r="G116" s="178"/>
      <c r="H116" s="182"/>
      <c r="I116" s="182"/>
      <c r="J116" s="182"/>
      <c r="K116" s="182"/>
      <c r="L116" s="182"/>
      <c r="M116" s="182"/>
      <c r="N116" s="182"/>
      <c r="O116" s="182"/>
      <c r="P116" s="182"/>
      <c r="Q116" s="183"/>
      <c r="R116" s="131"/>
      <c r="S116" s="131"/>
    </row>
    <row r="117" spans="1:27" ht="17.399999999999999" x14ac:dyDescent="0.3">
      <c r="A117" s="184" t="str">
        <f ca="1">OFFSET(Sprachen!A464,0,'Allg. Informationen'!$B$4-1,1,1)</f>
        <v>E. Referenzmarkterlös</v>
      </c>
      <c r="C117" s="589"/>
      <c r="D117" s="589"/>
      <c r="E117" s="590"/>
      <c r="F117" s="590"/>
      <c r="G117" s="590"/>
      <c r="H117" s="907" t="str">
        <f ca="1">H89</f>
        <v>Anmerkungen BFE</v>
      </c>
      <c r="I117" s="879"/>
      <c r="J117" s="879"/>
      <c r="K117" s="879"/>
      <c r="L117" s="879"/>
      <c r="M117" s="879" t="str">
        <f ca="1">M89</f>
        <v>Bemerkungen Gesuchsteller</v>
      </c>
      <c r="N117" s="879"/>
      <c r="O117" s="879"/>
      <c r="P117" s="879"/>
      <c r="Q117" s="879"/>
      <c r="R117" s="131"/>
      <c r="S117" s="163"/>
    </row>
    <row r="118" spans="1:27" ht="15.6" x14ac:dyDescent="0.3">
      <c r="A118" s="139" t="str">
        <f t="shared" ref="A118:A124" ca="1" si="15">CONCATENATE($A$2," / ",AA118)</f>
        <v>KW19 / 85</v>
      </c>
      <c r="B118" s="591" t="str">
        <f ca="1">OFFSET(Sprachen!A465,0,'Allg. Informationen'!$B$4-1,1,1)</f>
        <v xml:space="preserve">Strompreise bei EEX herungergeladen am: </v>
      </c>
      <c r="C118" s="185">
        <v>44615</v>
      </c>
      <c r="D118" s="378">
        <v>0.45833333333333331</v>
      </c>
      <c r="E118" s="384"/>
      <c r="F118" s="384"/>
      <c r="G118" s="384"/>
      <c r="H118" s="856"/>
      <c r="I118" s="869"/>
      <c r="J118" s="869"/>
      <c r="K118" s="869"/>
      <c r="L118" s="869"/>
      <c r="M118" s="871"/>
      <c r="N118" s="872"/>
      <c r="O118" s="872"/>
      <c r="P118" s="872"/>
      <c r="Q118" s="873"/>
      <c r="R118" s="131"/>
      <c r="S118" s="131"/>
      <c r="AA118" s="466">
        <f>AA115+1</f>
        <v>85</v>
      </c>
    </row>
    <row r="119" spans="1:27" ht="15.6" x14ac:dyDescent="0.3">
      <c r="A119" s="139" t="str">
        <f t="shared" ca="1" si="15"/>
        <v>KW19 / 86</v>
      </c>
      <c r="B119" s="186" t="str">
        <f ca="1">OFFSET(Sprachen!A466,0,'Allg. Informationen'!$B$4-1,1,1)</f>
        <v>Jahr</v>
      </c>
      <c r="C119" s="904">
        <f ca="1">IFERROR(IF($D$5="Nein/Non/No","-",INDIRECT(CONCATENATE(E_prod_Eingabe!A2,"!")&amp;CONCATENATE(MID("CDEFGHIJKLMNOPQRSTUVWXYZ",HLOOKUP($A$2,E_prod_Eingabe!$C$5:$AS$6,2,FALSE),1),"8"))),"")</f>
        <v>0</v>
      </c>
      <c r="D119" s="905"/>
      <c r="E119" s="385"/>
      <c r="F119" s="385"/>
      <c r="G119" s="385"/>
      <c r="H119" s="856"/>
      <c r="I119" s="869"/>
      <c r="J119" s="869"/>
      <c r="K119" s="869"/>
      <c r="L119" s="869"/>
      <c r="M119" s="871"/>
      <c r="N119" s="872"/>
      <c r="O119" s="872"/>
      <c r="P119" s="872"/>
      <c r="Q119" s="873"/>
      <c r="R119" s="131"/>
      <c r="S119" s="131"/>
      <c r="AA119" s="466">
        <f t="shared" ref="AA119:AA124" si="16">AA118+1</f>
        <v>86</v>
      </c>
    </row>
    <row r="120" spans="1:27" ht="15.6" x14ac:dyDescent="0.3">
      <c r="A120" s="139" t="str">
        <f t="shared" ca="1" si="15"/>
        <v>KW19 / 87</v>
      </c>
      <c r="B120" s="187" t="str">
        <f ca="1">OFFSET(Sprachen!A467,0,'Allg. Informationen'!$B$4-1,1,1)</f>
        <v>Referenzmarkterlös  [CHF]</v>
      </c>
      <c r="C120" s="638" t="s">
        <v>24</v>
      </c>
      <c r="D120" s="379" t="s">
        <v>82</v>
      </c>
      <c r="E120" s="377"/>
      <c r="F120" s="377"/>
      <c r="G120" s="377"/>
      <c r="H120" s="380" t="str">
        <f ca="1">OFFSET(Sprachen!A336,0,'Allg. Informationen'!$B$4-1,1,1)</f>
        <v>Zentrale 1</v>
      </c>
      <c r="I120" s="186" t="str">
        <f ca="1">OFFSET(Sprachen!A337,0,'Allg. Informationen'!$B$4-1,1,1)</f>
        <v>Zentrale 2</v>
      </c>
      <c r="J120" s="592" t="str">
        <f ca="1">OFFSET(Sprachen!A338,0,'Allg. Informationen'!$B$4-1,1,1)</f>
        <v>Zentrale 3</v>
      </c>
      <c r="K120" s="592" t="str">
        <f ca="1">OFFSET(Sprachen!A339,0,'Allg. Informationen'!$B$4-1,1,1)</f>
        <v>Zentrale 4</v>
      </c>
      <c r="L120" s="592" t="str">
        <f ca="1">OFFSET(Sprachen!A340,0,'Allg. Informationen'!$B$4-1,1,1)</f>
        <v>Zentrale 5</v>
      </c>
      <c r="M120" s="592" t="str">
        <f ca="1">OFFSET(Sprachen!A341,0,'Allg. Informationen'!$B$4-1,1,1)</f>
        <v>Zentrale 6</v>
      </c>
      <c r="N120" s="592" t="str">
        <f ca="1">OFFSET(Sprachen!A342,0,'Allg. Informationen'!$B$4-1,1,1)</f>
        <v>Zentrale 7</v>
      </c>
      <c r="O120" s="592" t="str">
        <f ca="1">OFFSET(Sprachen!A343,0,'Allg. Informationen'!$B$4-1,1,1)</f>
        <v>Zentrale 8</v>
      </c>
      <c r="P120" s="592" t="str">
        <f ca="1">OFFSET(Sprachen!A344,0,'Allg. Informationen'!$B$4-1,1,1)</f>
        <v>Zentrale 9</v>
      </c>
      <c r="Q120" s="592" t="str">
        <f ca="1">OFFSET(Sprachen!A345,0,'Allg. Informationen'!$B$4-1,1,1)</f>
        <v>Zentrale 10</v>
      </c>
      <c r="R120" s="131"/>
      <c r="S120" s="131"/>
      <c r="AA120" s="466">
        <f t="shared" si="16"/>
        <v>87</v>
      </c>
    </row>
    <row r="121" spans="1:27" ht="15.6" x14ac:dyDescent="0.3">
      <c r="A121" s="139" t="str">
        <f t="shared" ca="1" si="15"/>
        <v>KW19 / 88</v>
      </c>
      <c r="B121" s="188" t="str">
        <f ca="1">OFFSET(Sprachen!A468,0,'Allg. Informationen'!$B$4-1,1,1)</f>
        <v>alle Zentralen</v>
      </c>
      <c r="C121" s="189"/>
      <c r="D121" s="593">
        <f ca="1">+SUM(H121:Q121)</f>
        <v>0</v>
      </c>
      <c r="E121" s="594"/>
      <c r="F121" s="594"/>
      <c r="G121" s="594"/>
      <c r="H121" s="595">
        <f ca="1">IFERROR(IF($D$5="Nein/Non/No","-",VLOOKUP(H$120,E_prod_Eingabe!$A$33:$AA$42,HLOOKUP($A$2,E_prod_Eingabe!$C$5:$AS$6,2,FALSE)+2,FALSE)),"")</f>
        <v>0</v>
      </c>
      <c r="I121" s="595">
        <f ca="1">IFERROR(IF($D$5="Nein/Non/No","-",VLOOKUP(I$120,E_prod_Eingabe!$A$33:$AA$42,HLOOKUP($A$2,E_prod_Eingabe!$C$5:$AS$6,2,FALSE)+2,FALSE)),"")</f>
        <v>0</v>
      </c>
      <c r="J121" s="595">
        <f ca="1">IFERROR(IF($D$5="Nein/Non/No","-",VLOOKUP(J$120,E_prod_Eingabe!$A$33:$AA$42,HLOOKUP($A$2,E_prod_Eingabe!$C$5:$AS$6,2,FALSE)+2,FALSE)),"")</f>
        <v>0</v>
      </c>
      <c r="K121" s="595">
        <f ca="1">IFERROR(IF($D$5="Nein/Non/No","-",VLOOKUP(K$120,E_prod_Eingabe!$A$33:$AA$42,HLOOKUP($A$2,E_prod_Eingabe!$C$5:$AS$6,2,FALSE)+2,FALSE)),"")</f>
        <v>0</v>
      </c>
      <c r="L121" s="595">
        <f ca="1">IFERROR(IF($D$5="Nein/Non/No","-",VLOOKUP(L$120,E_prod_Eingabe!$A$33:$AA$42,HLOOKUP($A$2,E_prod_Eingabe!$C$5:$AS$6,2,FALSE)+2,FALSE)),"")</f>
        <v>0</v>
      </c>
      <c r="M121" s="595">
        <f ca="1">IFERROR(IF($D$5="Nein/Non/No","-",VLOOKUP(M$120,E_prod_Eingabe!$A$33:$AA$42,HLOOKUP($A$2,E_prod_Eingabe!$C$5:$AS$6,2,FALSE)+2,FALSE)),"")</f>
        <v>0</v>
      </c>
      <c r="N121" s="595">
        <f ca="1">IFERROR(IF($D$5="Nein/Non/No","-",VLOOKUP(N$120,E_prod_Eingabe!$A$33:$AA$42,HLOOKUP($A$2,E_prod_Eingabe!$C$5:$AS$6,2,FALSE)+2,FALSE)),"")</f>
        <v>0</v>
      </c>
      <c r="O121" s="595">
        <f ca="1">IFERROR(IF($D$5="Nein/Non/No","-",VLOOKUP(O$120,E_prod_Eingabe!$A$33:$AA$42,HLOOKUP($A$2,E_prod_Eingabe!$C$5:$AS$6,2,FALSE)+2,FALSE)),"")</f>
        <v>0</v>
      </c>
      <c r="P121" s="595">
        <f ca="1">IFERROR(IF($D$5="Nein/Non/No","-",VLOOKUP(P$120,E_prod_Eingabe!$A$33:$AA$42,HLOOKUP($A$2,E_prod_Eingabe!$C$5:$AS$6,2,FALSE)+2,FALSE)),"")</f>
        <v>0</v>
      </c>
      <c r="Q121" s="595">
        <f ca="1">IFERROR(IF($D$5="Nein/Non/No","-",VLOOKUP(Q$120,E_prod_Eingabe!$A$33:$AA$42,HLOOKUP($A$2,E_prod_Eingabe!$C$5:$AS$6,2,FALSE)+2,FALSE)),"")</f>
        <v>0</v>
      </c>
      <c r="R121" s="131"/>
      <c r="S121" s="190"/>
      <c r="AA121" s="466">
        <f t="shared" si="16"/>
        <v>88</v>
      </c>
    </row>
    <row r="122" spans="1:27" ht="39.6" x14ac:dyDescent="0.3">
      <c r="A122" s="139" t="str">
        <f t="shared" ca="1" si="15"/>
        <v>KW19 / 89</v>
      </c>
      <c r="B122" s="529" t="str">
        <f ca="1">OFFSET(Sprachen!A469,0,'Allg. Informationen'!$B$4-1,1,1)</f>
        <v>Abzüglich nicht hydraulisch verbundener oder gemeinsam optimierter Anlagen</v>
      </c>
      <c r="C122" s="191"/>
      <c r="D122" s="593">
        <f>+SUM(H122:Q122)</f>
        <v>0</v>
      </c>
      <c r="E122" s="594"/>
      <c r="F122" s="594"/>
      <c r="G122" s="594"/>
      <c r="H122" s="595">
        <f>+IF(OR(H50="Nein",H50="Non",H50="No"),-H121,0)</f>
        <v>0</v>
      </c>
      <c r="I122" s="595">
        <f t="shared" ref="I122:Q122" si="17">+IF(OR(I50="Nein",I50="Non",I50="No"),-I121,0)</f>
        <v>0</v>
      </c>
      <c r="J122" s="595">
        <f t="shared" si="17"/>
        <v>0</v>
      </c>
      <c r="K122" s="595">
        <f t="shared" si="17"/>
        <v>0</v>
      </c>
      <c r="L122" s="595">
        <f t="shared" si="17"/>
        <v>0</v>
      </c>
      <c r="M122" s="595">
        <f t="shared" si="17"/>
        <v>0</v>
      </c>
      <c r="N122" s="595">
        <f t="shared" si="17"/>
        <v>0</v>
      </c>
      <c r="O122" s="595">
        <f t="shared" si="17"/>
        <v>0</v>
      </c>
      <c r="P122" s="595">
        <f t="shared" si="17"/>
        <v>0</v>
      </c>
      <c r="Q122" s="595">
        <f t="shared" si="17"/>
        <v>0</v>
      </c>
      <c r="R122" s="131"/>
      <c r="S122" s="163"/>
      <c r="AA122" s="466">
        <f t="shared" si="16"/>
        <v>89</v>
      </c>
    </row>
    <row r="123" spans="1:27" ht="16.2" thickBot="1" x14ac:dyDescent="0.35">
      <c r="A123" s="139" t="str">
        <f t="shared" ca="1" si="15"/>
        <v>KW19 / 90</v>
      </c>
      <c r="B123" s="188" t="str">
        <f ca="1">OFFSET(Sprachen!A470,0,'Allg. Informationen'!$B$4-1,1,1)</f>
        <v>Abzüglich KEV-Anlagen</v>
      </c>
      <c r="C123" s="192"/>
      <c r="D123" s="596">
        <f>+SUM(H123:Q123)</f>
        <v>0</v>
      </c>
      <c r="E123" s="594"/>
      <c r="F123" s="594"/>
      <c r="G123" s="594"/>
      <c r="H123" s="595">
        <f>+IF(OR(H56="Ja",H56="Oui",H56="Si"),IF(OR(H50="Ja",H50="Oui",H50="Si"),-H121,0),0)</f>
        <v>0</v>
      </c>
      <c r="I123" s="595">
        <f t="shared" ref="I123:Q123" si="18">+IF(OR(I56="Ja",I56="Oui",I56="Si"),IF(OR(I50="Ja",I50="Oui",I50="Si"),-I121,0),0)</f>
        <v>0</v>
      </c>
      <c r="J123" s="595">
        <f t="shared" si="18"/>
        <v>0</v>
      </c>
      <c r="K123" s="595">
        <f t="shared" si="18"/>
        <v>0</v>
      </c>
      <c r="L123" s="595">
        <f t="shared" si="18"/>
        <v>0</v>
      </c>
      <c r="M123" s="595">
        <f t="shared" si="18"/>
        <v>0</v>
      </c>
      <c r="N123" s="595">
        <f t="shared" si="18"/>
        <v>0</v>
      </c>
      <c r="O123" s="595">
        <f t="shared" si="18"/>
        <v>0</v>
      </c>
      <c r="P123" s="595">
        <f t="shared" si="18"/>
        <v>0</v>
      </c>
      <c r="Q123" s="595">
        <f t="shared" si="18"/>
        <v>0</v>
      </c>
      <c r="R123" s="131"/>
      <c r="S123" s="163"/>
      <c r="AA123" s="466">
        <f t="shared" si="16"/>
        <v>90</v>
      </c>
    </row>
    <row r="124" spans="1:27" ht="26.25" customHeight="1" thickBot="1" x14ac:dyDescent="0.35">
      <c r="A124" s="139" t="str">
        <f t="shared" ca="1" si="15"/>
        <v>KW19 / 91</v>
      </c>
      <c r="B124" s="891" t="str">
        <f ca="1">+CONCATENATE(OFFSET(Sprachen!A471,0,'Allg. Informationen'!$B$4-1,1,1)," ",IF(D13=0,"",D13))</f>
        <v>gültig für KW Bitte auswählen, Prière de sélectionner, Prego selezionare</v>
      </c>
      <c r="C124" s="892"/>
      <c r="D124" s="597">
        <f ca="1">IFERROR(+MAX(SUM(D121:D123),0),"")</f>
        <v>0</v>
      </c>
      <c r="E124" s="598"/>
      <c r="F124" s="598"/>
      <c r="G124" s="599"/>
      <c r="H124" s="595">
        <f ca="1">+IF(H121&lt;0,H121,MAX(SUM(H121:H123),0))</f>
        <v>0</v>
      </c>
      <c r="I124" s="595">
        <f t="shared" ref="I124:Q124" ca="1" si="19">+IF(I121&lt;0,I121,MAX(SUM(I121:I123),0))</f>
        <v>0</v>
      </c>
      <c r="J124" s="595">
        <f t="shared" ca="1" si="19"/>
        <v>0</v>
      </c>
      <c r="K124" s="595">
        <f t="shared" ca="1" si="19"/>
        <v>0</v>
      </c>
      <c r="L124" s="595">
        <f t="shared" ca="1" si="19"/>
        <v>0</v>
      </c>
      <c r="M124" s="595">
        <f t="shared" ca="1" si="19"/>
        <v>0</v>
      </c>
      <c r="N124" s="595">
        <f t="shared" ca="1" si="19"/>
        <v>0</v>
      </c>
      <c r="O124" s="595">
        <f t="shared" ca="1" si="19"/>
        <v>0</v>
      </c>
      <c r="P124" s="595">
        <f t="shared" ca="1" si="19"/>
        <v>0</v>
      </c>
      <c r="Q124" s="595">
        <f t="shared" ca="1" si="19"/>
        <v>0</v>
      </c>
      <c r="R124" s="131"/>
      <c r="S124" s="131"/>
      <c r="AA124" s="466">
        <f t="shared" si="16"/>
        <v>91</v>
      </c>
    </row>
    <row r="125" spans="1:27" ht="15.6" x14ac:dyDescent="0.3">
      <c r="D125" s="600"/>
      <c r="E125" s="600"/>
      <c r="F125" s="600"/>
      <c r="G125" s="600"/>
      <c r="R125" s="131"/>
      <c r="S125" s="131"/>
    </row>
    <row r="126" spans="1:27" ht="15.6" x14ac:dyDescent="0.3">
      <c r="R126" s="131"/>
      <c r="S126" s="131"/>
    </row>
    <row r="127" spans="1:27" ht="15.6" x14ac:dyDescent="0.3">
      <c r="R127" s="131"/>
      <c r="S127" s="131"/>
    </row>
    <row r="128" spans="1:27" ht="15.6" x14ac:dyDescent="0.3">
      <c r="D128" s="652"/>
      <c r="R128" s="131"/>
      <c r="S128" s="131"/>
    </row>
    <row r="129" spans="18:19" ht="15.6" x14ac:dyDescent="0.3">
      <c r="R129" s="131"/>
      <c r="S129" s="131"/>
    </row>
    <row r="130" spans="18:19" ht="15.6" x14ac:dyDescent="0.3">
      <c r="R130" s="131"/>
      <c r="S130" s="131"/>
    </row>
    <row r="131" spans="18:19" ht="15.6" x14ac:dyDescent="0.3">
      <c r="R131" s="131"/>
      <c r="S131" s="131"/>
    </row>
  </sheetData>
  <sheetProtection algorithmName="SHA-512" hashValue="pLHYdNQzZBNxsQL1BoIXnYwJKCXjaAA4kBdGZDsiE8IAdHpBeJHj6HFKxtFsri6MhkjYsZztQdDsa/DQA2D/cQ==" saltValue="bHQ+JoEuIHWjDk4I6FiLeA==" spinCount="100000" sheet="1" objects="1" scenarios="1"/>
  <protectedRanges>
    <protectedRange sqref="C5 L15 B14:B15 D16:D24 D26 D31:D32 D34:D35 D38:D40 D42 D44:D45 H49:Q53 H56:Q59 D64:D65 D69:D73 D77:K79 D80:D83 D90:D96 D98" name="Bereichzahlenfelder"/>
    <protectedRange sqref="C5 H6:J7 L6:N7 P6:R7 T6:U7 M13:U45 T48:U59 M62:U73 M74 Q77:U87 M90:U102 M118:Q119" name="Bereichvoll_kommentarfelder"/>
    <protectedRange sqref="C5 H8 L8 B14:B15 D16:D17 D29 D37 D40 D42 D101 D108 L15 M13 M16:M17 M29 M37 M40:M42 M101" name="bereichleer"/>
  </protectedRanges>
  <mergeCells count="192">
    <mergeCell ref="C119:D119"/>
    <mergeCell ref="H119:L119"/>
    <mergeCell ref="M119:Q119"/>
    <mergeCell ref="B124:C124"/>
    <mergeCell ref="H102:L102"/>
    <mergeCell ref="M102:U102"/>
    <mergeCell ref="H117:L117"/>
    <mergeCell ref="M117:Q117"/>
    <mergeCell ref="H118:L118"/>
    <mergeCell ref="M118:Q118"/>
    <mergeCell ref="H99:L99"/>
    <mergeCell ref="M99:U99"/>
    <mergeCell ref="H100:L100"/>
    <mergeCell ref="M100:U100"/>
    <mergeCell ref="H101:L101"/>
    <mergeCell ref="M101:U101"/>
    <mergeCell ref="H96:L96"/>
    <mergeCell ref="M96:U96"/>
    <mergeCell ref="H97:L97"/>
    <mergeCell ref="M97:U97"/>
    <mergeCell ref="H98:L98"/>
    <mergeCell ref="M98:U98"/>
    <mergeCell ref="H93:L93"/>
    <mergeCell ref="M93:U93"/>
    <mergeCell ref="H94:L94"/>
    <mergeCell ref="M94:U94"/>
    <mergeCell ref="H95:L95"/>
    <mergeCell ref="M95:U95"/>
    <mergeCell ref="H90:L90"/>
    <mergeCell ref="M90:U90"/>
    <mergeCell ref="H91:L91"/>
    <mergeCell ref="M91:U91"/>
    <mergeCell ref="H92:L92"/>
    <mergeCell ref="M92:U92"/>
    <mergeCell ref="H86:P86"/>
    <mergeCell ref="Q86:U86"/>
    <mergeCell ref="H87:P87"/>
    <mergeCell ref="Q87:U87"/>
    <mergeCell ref="H89:L89"/>
    <mergeCell ref="M89:U89"/>
    <mergeCell ref="H83:P83"/>
    <mergeCell ref="Q83:U83"/>
    <mergeCell ref="H84:P84"/>
    <mergeCell ref="Q84:U84"/>
    <mergeCell ref="H85:P85"/>
    <mergeCell ref="Q85:U85"/>
    <mergeCell ref="L80:P80"/>
    <mergeCell ref="Q80:U80"/>
    <mergeCell ref="L81:P81"/>
    <mergeCell ref="Q81:U81"/>
    <mergeCell ref="L82:P82"/>
    <mergeCell ref="Q82:U82"/>
    <mergeCell ref="M73:U73"/>
    <mergeCell ref="H74:L74"/>
    <mergeCell ref="M74:U74"/>
    <mergeCell ref="L76:P76"/>
    <mergeCell ref="Q76:U76"/>
    <mergeCell ref="L77:P79"/>
    <mergeCell ref="Q77:U79"/>
    <mergeCell ref="H64:L73"/>
    <mergeCell ref="M64:U64"/>
    <mergeCell ref="M65:U65"/>
    <mergeCell ref="M66:U66"/>
    <mergeCell ref="M67:U67"/>
    <mergeCell ref="M68:U68"/>
    <mergeCell ref="M69:U69"/>
    <mergeCell ref="M70:U70"/>
    <mergeCell ref="M71:U71"/>
    <mergeCell ref="M72:U72"/>
    <mergeCell ref="H61:L61"/>
    <mergeCell ref="M61:U61"/>
    <mergeCell ref="H62:L62"/>
    <mergeCell ref="M62:U62"/>
    <mergeCell ref="H63:L63"/>
    <mergeCell ref="M63:U63"/>
    <mergeCell ref="R57:S57"/>
    <mergeCell ref="T57:U57"/>
    <mergeCell ref="R58:S58"/>
    <mergeCell ref="T58:U58"/>
    <mergeCell ref="R59:S59"/>
    <mergeCell ref="T59:U59"/>
    <mergeCell ref="R53:S53"/>
    <mergeCell ref="T53:U53"/>
    <mergeCell ref="R54:S55"/>
    <mergeCell ref="T54:U54"/>
    <mergeCell ref="T55:U55"/>
    <mergeCell ref="R56:S56"/>
    <mergeCell ref="T56:U56"/>
    <mergeCell ref="R50:S50"/>
    <mergeCell ref="T50:U50"/>
    <mergeCell ref="R51:S51"/>
    <mergeCell ref="T51:U51"/>
    <mergeCell ref="R52:S52"/>
    <mergeCell ref="T52:U52"/>
    <mergeCell ref="H45:L45"/>
    <mergeCell ref="M45:U45"/>
    <mergeCell ref="R47:S47"/>
    <mergeCell ref="R48:S48"/>
    <mergeCell ref="T48:U48"/>
    <mergeCell ref="R49:S49"/>
    <mergeCell ref="T49:U49"/>
    <mergeCell ref="H42:L42"/>
    <mergeCell ref="M42:U42"/>
    <mergeCell ref="H43:L43"/>
    <mergeCell ref="M43:U43"/>
    <mergeCell ref="H44:L44"/>
    <mergeCell ref="M44:U44"/>
    <mergeCell ref="H39:L39"/>
    <mergeCell ref="M39:U39"/>
    <mergeCell ref="H40:L40"/>
    <mergeCell ref="M40:U40"/>
    <mergeCell ref="H41:L41"/>
    <mergeCell ref="M41:U41"/>
    <mergeCell ref="H36:L36"/>
    <mergeCell ref="M36:U36"/>
    <mergeCell ref="H37:L37"/>
    <mergeCell ref="M37:U37"/>
    <mergeCell ref="H38:L38"/>
    <mergeCell ref="M38:U38"/>
    <mergeCell ref="H33:L33"/>
    <mergeCell ref="M33:U33"/>
    <mergeCell ref="H34:L34"/>
    <mergeCell ref="M34:U34"/>
    <mergeCell ref="H35:L35"/>
    <mergeCell ref="M35:U35"/>
    <mergeCell ref="H30:L30"/>
    <mergeCell ref="M30:U30"/>
    <mergeCell ref="H31:L31"/>
    <mergeCell ref="M31:U31"/>
    <mergeCell ref="H32:L32"/>
    <mergeCell ref="M32:U32"/>
    <mergeCell ref="H27:L27"/>
    <mergeCell ref="M27:U27"/>
    <mergeCell ref="H28:L28"/>
    <mergeCell ref="M28:U28"/>
    <mergeCell ref="H29:L29"/>
    <mergeCell ref="M29:U29"/>
    <mergeCell ref="H24:L24"/>
    <mergeCell ref="M24:U24"/>
    <mergeCell ref="H25:L25"/>
    <mergeCell ref="M25:U25"/>
    <mergeCell ref="H26:L26"/>
    <mergeCell ref="M26:U26"/>
    <mergeCell ref="H20:L20"/>
    <mergeCell ref="M20:U20"/>
    <mergeCell ref="H21:L22"/>
    <mergeCell ref="M21:U21"/>
    <mergeCell ref="M22:U22"/>
    <mergeCell ref="H23:L23"/>
    <mergeCell ref="M23:U23"/>
    <mergeCell ref="B17:C17"/>
    <mergeCell ref="H17:L17"/>
    <mergeCell ref="M17:U17"/>
    <mergeCell ref="H18:L18"/>
    <mergeCell ref="M18:U18"/>
    <mergeCell ref="H19:L19"/>
    <mergeCell ref="M19:U19"/>
    <mergeCell ref="V13:V15"/>
    <mergeCell ref="W13:W15"/>
    <mergeCell ref="X13:X15"/>
    <mergeCell ref="Y13:Y15"/>
    <mergeCell ref="H15:K15"/>
    <mergeCell ref="B16:C16"/>
    <mergeCell ref="H16:L16"/>
    <mergeCell ref="M16:U16"/>
    <mergeCell ref="B12:D12"/>
    <mergeCell ref="E12:G12"/>
    <mergeCell ref="H12:L12"/>
    <mergeCell ref="M12:U12"/>
    <mergeCell ref="A13:A15"/>
    <mergeCell ref="C13:C15"/>
    <mergeCell ref="D13:D15"/>
    <mergeCell ref="H13:L14"/>
    <mergeCell ref="M13:U15"/>
    <mergeCell ref="B7:C7"/>
    <mergeCell ref="H7:J7"/>
    <mergeCell ref="L7:N7"/>
    <mergeCell ref="P7:R7"/>
    <mergeCell ref="T7:U7"/>
    <mergeCell ref="B8:C8"/>
    <mergeCell ref="H8:J8"/>
    <mergeCell ref="L8:N8"/>
    <mergeCell ref="H5:U5"/>
    <mergeCell ref="B6:C6"/>
    <mergeCell ref="D6:D7"/>
    <mergeCell ref="H6:J6"/>
    <mergeCell ref="K6:K7"/>
    <mergeCell ref="L6:N6"/>
    <mergeCell ref="O6:O7"/>
    <mergeCell ref="P6:R6"/>
    <mergeCell ref="S6:S7"/>
    <mergeCell ref="T6:U6"/>
  </mergeCells>
  <conditionalFormatting sqref="X13 X16:X25 X27:X30 X33 X36:X37 X46 X54:X55 X60 X75 X84:X86 X88 X97 X99 X101:X102">
    <cfRule type="containsText" dxfId="1007" priority="141" operator="containsText" text="nicht i.O.">
      <formula>NOT(ISERROR(SEARCH("nicht i.O.",X13)))</formula>
    </cfRule>
    <cfRule type="containsText" dxfId="1006" priority="142" operator="containsText" text="in Abklärung">
      <formula>NOT(ISERROR(SEARCH("in Abklärung",X13)))</formula>
    </cfRule>
    <cfRule type="containsText" dxfId="1005" priority="143" operator="containsText" text="i.O.">
      <formula>NOT(ISERROR(SEARCH("i.O.",X13)))</formula>
    </cfRule>
    <cfRule type="containsText" dxfId="1004" priority="144" operator="containsText" text="korrigiert">
      <formula>NOT(ISERROR(SEARCH("korrigiert",X13)))</formula>
    </cfRule>
  </conditionalFormatting>
  <conditionalFormatting sqref="V16:V25 V27:V30 V33 V36:V37 V46 V54:V55 V60 V75 V84:V86 V88 V97 V99 V101:V102">
    <cfRule type="containsText" dxfId="1003" priority="137" operator="containsText" text="nicht i.O.">
      <formula>NOT(ISERROR(SEARCH("nicht i.O.",V16)))</formula>
    </cfRule>
    <cfRule type="containsText" dxfId="1002" priority="138" operator="containsText" text="in Abklärung">
      <formula>NOT(ISERROR(SEARCH("in Abklärung",V16)))</formula>
    </cfRule>
    <cfRule type="containsText" dxfId="1001" priority="139" operator="containsText" text="i.O.">
      <formula>NOT(ISERROR(SEARCH("i.O.",V16)))</formula>
    </cfRule>
    <cfRule type="containsText" dxfId="1000" priority="140" operator="containsText" text="korrigiert">
      <formula>NOT(ISERROR(SEARCH("korrigiert",V16)))</formula>
    </cfRule>
  </conditionalFormatting>
  <conditionalFormatting sqref="X26">
    <cfRule type="containsText" dxfId="999" priority="133" operator="containsText" text="nicht i.O.">
      <formula>NOT(ISERROR(SEARCH("nicht i.O.",X26)))</formula>
    </cfRule>
    <cfRule type="containsText" dxfId="998" priority="134" operator="containsText" text="in Abklärung">
      <formula>NOT(ISERROR(SEARCH("in Abklärung",X26)))</formula>
    </cfRule>
    <cfRule type="containsText" dxfId="997" priority="135" operator="containsText" text="i.O.">
      <formula>NOT(ISERROR(SEARCH("i.O.",X26)))</formula>
    </cfRule>
    <cfRule type="containsText" dxfId="996" priority="136" operator="containsText" text="korrigiert">
      <formula>NOT(ISERROR(SEARCH("korrigiert",X26)))</formula>
    </cfRule>
  </conditionalFormatting>
  <conditionalFormatting sqref="V26">
    <cfRule type="containsText" dxfId="995" priority="129" operator="containsText" text="nicht i.O.">
      <formula>NOT(ISERROR(SEARCH("nicht i.O.",V26)))</formula>
    </cfRule>
    <cfRule type="containsText" dxfId="994" priority="130" operator="containsText" text="in Abklärung">
      <formula>NOT(ISERROR(SEARCH("in Abklärung",V26)))</formula>
    </cfRule>
    <cfRule type="containsText" dxfId="993" priority="131" operator="containsText" text="i.O.">
      <formula>NOT(ISERROR(SEARCH("i.O.",V26)))</formula>
    </cfRule>
    <cfRule type="containsText" dxfId="992" priority="132" operator="containsText" text="korrigiert">
      <formula>NOT(ISERROR(SEARCH("korrigiert",V26)))</formula>
    </cfRule>
  </conditionalFormatting>
  <conditionalFormatting sqref="X31">
    <cfRule type="containsText" dxfId="991" priority="125" operator="containsText" text="nicht i.O.">
      <formula>NOT(ISERROR(SEARCH("nicht i.O.",X31)))</formula>
    </cfRule>
    <cfRule type="containsText" dxfId="990" priority="126" operator="containsText" text="in Abklärung">
      <formula>NOT(ISERROR(SEARCH("in Abklärung",X31)))</formula>
    </cfRule>
    <cfRule type="containsText" dxfId="989" priority="127" operator="containsText" text="i.O.">
      <formula>NOT(ISERROR(SEARCH("i.O.",X31)))</formula>
    </cfRule>
    <cfRule type="containsText" dxfId="988" priority="128" operator="containsText" text="korrigiert">
      <formula>NOT(ISERROR(SEARCH("korrigiert",X31)))</formula>
    </cfRule>
  </conditionalFormatting>
  <conditionalFormatting sqref="V31">
    <cfRule type="containsText" dxfId="987" priority="121" operator="containsText" text="nicht i.O.">
      <formula>NOT(ISERROR(SEARCH("nicht i.O.",V31)))</formula>
    </cfRule>
    <cfRule type="containsText" dxfId="986" priority="122" operator="containsText" text="in Abklärung">
      <formula>NOT(ISERROR(SEARCH("in Abklärung",V31)))</formula>
    </cfRule>
    <cfRule type="containsText" dxfId="985" priority="123" operator="containsText" text="i.O.">
      <formula>NOT(ISERROR(SEARCH("i.O.",V31)))</formula>
    </cfRule>
    <cfRule type="containsText" dxfId="984" priority="124" operator="containsText" text="korrigiert">
      <formula>NOT(ISERROR(SEARCH("korrigiert",V31)))</formula>
    </cfRule>
  </conditionalFormatting>
  <conditionalFormatting sqref="X32">
    <cfRule type="containsText" dxfId="983" priority="117" operator="containsText" text="nicht i.O.">
      <formula>NOT(ISERROR(SEARCH("nicht i.O.",X32)))</formula>
    </cfRule>
    <cfRule type="containsText" dxfId="982" priority="118" operator="containsText" text="in Abklärung">
      <formula>NOT(ISERROR(SEARCH("in Abklärung",X32)))</formula>
    </cfRule>
    <cfRule type="containsText" dxfId="981" priority="119" operator="containsText" text="i.O.">
      <formula>NOT(ISERROR(SEARCH("i.O.",X32)))</formula>
    </cfRule>
    <cfRule type="containsText" dxfId="980" priority="120" operator="containsText" text="korrigiert">
      <formula>NOT(ISERROR(SEARCH("korrigiert",X32)))</formula>
    </cfRule>
  </conditionalFormatting>
  <conditionalFormatting sqref="V32">
    <cfRule type="containsText" dxfId="979" priority="113" operator="containsText" text="nicht i.O.">
      <formula>NOT(ISERROR(SEARCH("nicht i.O.",V32)))</formula>
    </cfRule>
    <cfRule type="containsText" dxfId="978" priority="114" operator="containsText" text="in Abklärung">
      <formula>NOT(ISERROR(SEARCH("in Abklärung",V32)))</formula>
    </cfRule>
    <cfRule type="containsText" dxfId="977" priority="115" operator="containsText" text="i.O.">
      <formula>NOT(ISERROR(SEARCH("i.O.",V32)))</formula>
    </cfRule>
    <cfRule type="containsText" dxfId="976" priority="116" operator="containsText" text="korrigiert">
      <formula>NOT(ISERROR(SEARCH("korrigiert",V32)))</formula>
    </cfRule>
  </conditionalFormatting>
  <conditionalFormatting sqref="X34">
    <cfRule type="containsText" dxfId="975" priority="109" operator="containsText" text="nicht i.O.">
      <formula>NOT(ISERROR(SEARCH("nicht i.O.",X34)))</formula>
    </cfRule>
    <cfRule type="containsText" dxfId="974" priority="110" operator="containsText" text="in Abklärung">
      <formula>NOT(ISERROR(SEARCH("in Abklärung",X34)))</formula>
    </cfRule>
    <cfRule type="containsText" dxfId="973" priority="111" operator="containsText" text="i.O.">
      <formula>NOT(ISERROR(SEARCH("i.O.",X34)))</formula>
    </cfRule>
    <cfRule type="containsText" dxfId="972" priority="112" operator="containsText" text="korrigiert">
      <formula>NOT(ISERROR(SEARCH("korrigiert",X34)))</formula>
    </cfRule>
  </conditionalFormatting>
  <conditionalFormatting sqref="V34">
    <cfRule type="containsText" dxfId="971" priority="105" operator="containsText" text="nicht i.O.">
      <formula>NOT(ISERROR(SEARCH("nicht i.O.",V34)))</formula>
    </cfRule>
    <cfRule type="containsText" dxfId="970" priority="106" operator="containsText" text="in Abklärung">
      <formula>NOT(ISERROR(SEARCH("in Abklärung",V34)))</formula>
    </cfRule>
    <cfRule type="containsText" dxfId="969" priority="107" operator="containsText" text="i.O.">
      <formula>NOT(ISERROR(SEARCH("i.O.",V34)))</formula>
    </cfRule>
    <cfRule type="containsText" dxfId="968" priority="108" operator="containsText" text="korrigiert">
      <formula>NOT(ISERROR(SEARCH("korrigiert",V34)))</formula>
    </cfRule>
  </conditionalFormatting>
  <conditionalFormatting sqref="X35">
    <cfRule type="containsText" dxfId="967" priority="101" operator="containsText" text="nicht i.O.">
      <formula>NOT(ISERROR(SEARCH("nicht i.O.",X35)))</formula>
    </cfRule>
    <cfRule type="containsText" dxfId="966" priority="102" operator="containsText" text="in Abklärung">
      <formula>NOT(ISERROR(SEARCH("in Abklärung",X35)))</formula>
    </cfRule>
    <cfRule type="containsText" dxfId="965" priority="103" operator="containsText" text="i.O.">
      <formula>NOT(ISERROR(SEARCH("i.O.",X35)))</formula>
    </cfRule>
    <cfRule type="containsText" dxfId="964" priority="104" operator="containsText" text="korrigiert">
      <formula>NOT(ISERROR(SEARCH("korrigiert",X35)))</formula>
    </cfRule>
  </conditionalFormatting>
  <conditionalFormatting sqref="V35">
    <cfRule type="containsText" dxfId="963" priority="97" operator="containsText" text="nicht i.O.">
      <formula>NOT(ISERROR(SEARCH("nicht i.O.",V35)))</formula>
    </cfRule>
    <cfRule type="containsText" dxfId="962" priority="98" operator="containsText" text="in Abklärung">
      <formula>NOT(ISERROR(SEARCH("in Abklärung",V35)))</formula>
    </cfRule>
    <cfRule type="containsText" dxfId="961" priority="99" operator="containsText" text="i.O.">
      <formula>NOT(ISERROR(SEARCH("i.O.",V35)))</formula>
    </cfRule>
    <cfRule type="containsText" dxfId="960" priority="100" operator="containsText" text="korrigiert">
      <formula>NOT(ISERROR(SEARCH("korrigiert",V35)))</formula>
    </cfRule>
  </conditionalFormatting>
  <conditionalFormatting sqref="X38">
    <cfRule type="containsText" dxfId="959" priority="93" operator="containsText" text="nicht i.O.">
      <formula>NOT(ISERROR(SEARCH("nicht i.O.",X38)))</formula>
    </cfRule>
    <cfRule type="containsText" dxfId="958" priority="94" operator="containsText" text="in Abklärung">
      <formula>NOT(ISERROR(SEARCH("in Abklärung",X38)))</formula>
    </cfRule>
    <cfRule type="containsText" dxfId="957" priority="95" operator="containsText" text="i.O.">
      <formula>NOT(ISERROR(SEARCH("i.O.",X38)))</formula>
    </cfRule>
    <cfRule type="containsText" dxfId="956" priority="96" operator="containsText" text="korrigiert">
      <formula>NOT(ISERROR(SEARCH("korrigiert",X38)))</formula>
    </cfRule>
  </conditionalFormatting>
  <conditionalFormatting sqref="V38">
    <cfRule type="containsText" dxfId="955" priority="89" operator="containsText" text="nicht i.O.">
      <formula>NOT(ISERROR(SEARCH("nicht i.O.",V38)))</formula>
    </cfRule>
    <cfRule type="containsText" dxfId="954" priority="90" operator="containsText" text="in Abklärung">
      <formula>NOT(ISERROR(SEARCH("in Abklärung",V38)))</formula>
    </cfRule>
    <cfRule type="containsText" dxfId="953" priority="91" operator="containsText" text="i.O.">
      <formula>NOT(ISERROR(SEARCH("i.O.",V38)))</formula>
    </cfRule>
    <cfRule type="containsText" dxfId="952" priority="92" operator="containsText" text="korrigiert">
      <formula>NOT(ISERROR(SEARCH("korrigiert",V38)))</formula>
    </cfRule>
  </conditionalFormatting>
  <conditionalFormatting sqref="X39">
    <cfRule type="containsText" dxfId="951" priority="85" operator="containsText" text="nicht i.O.">
      <formula>NOT(ISERROR(SEARCH("nicht i.O.",X39)))</formula>
    </cfRule>
    <cfRule type="containsText" dxfId="950" priority="86" operator="containsText" text="in Abklärung">
      <formula>NOT(ISERROR(SEARCH("in Abklärung",X39)))</formula>
    </cfRule>
    <cfRule type="containsText" dxfId="949" priority="87" operator="containsText" text="i.O.">
      <formula>NOT(ISERROR(SEARCH("i.O.",X39)))</formula>
    </cfRule>
    <cfRule type="containsText" dxfId="948" priority="88" operator="containsText" text="korrigiert">
      <formula>NOT(ISERROR(SEARCH("korrigiert",X39)))</formula>
    </cfRule>
  </conditionalFormatting>
  <conditionalFormatting sqref="V39">
    <cfRule type="containsText" dxfId="947" priority="81" operator="containsText" text="nicht i.O.">
      <formula>NOT(ISERROR(SEARCH("nicht i.O.",V39)))</formula>
    </cfRule>
    <cfRule type="containsText" dxfId="946" priority="82" operator="containsText" text="in Abklärung">
      <formula>NOT(ISERROR(SEARCH("in Abklärung",V39)))</formula>
    </cfRule>
    <cfRule type="containsText" dxfId="945" priority="83" operator="containsText" text="i.O.">
      <formula>NOT(ISERROR(SEARCH("i.O.",V39)))</formula>
    </cfRule>
    <cfRule type="containsText" dxfId="944" priority="84" operator="containsText" text="korrigiert">
      <formula>NOT(ISERROR(SEARCH("korrigiert",V39)))</formula>
    </cfRule>
  </conditionalFormatting>
  <conditionalFormatting sqref="X40:X45">
    <cfRule type="containsText" dxfId="943" priority="77" operator="containsText" text="nicht i.O.">
      <formula>NOT(ISERROR(SEARCH("nicht i.O.",X40)))</formula>
    </cfRule>
    <cfRule type="containsText" dxfId="942" priority="78" operator="containsText" text="in Abklärung">
      <formula>NOT(ISERROR(SEARCH("in Abklärung",X40)))</formula>
    </cfRule>
    <cfRule type="containsText" dxfId="941" priority="79" operator="containsText" text="i.O.">
      <formula>NOT(ISERROR(SEARCH("i.O.",X40)))</formula>
    </cfRule>
    <cfRule type="containsText" dxfId="940" priority="80" operator="containsText" text="korrigiert">
      <formula>NOT(ISERROR(SEARCH("korrigiert",X40)))</formula>
    </cfRule>
  </conditionalFormatting>
  <conditionalFormatting sqref="V40:V45">
    <cfRule type="containsText" dxfId="939" priority="73" operator="containsText" text="nicht i.O.">
      <formula>NOT(ISERROR(SEARCH("nicht i.O.",V40)))</formula>
    </cfRule>
    <cfRule type="containsText" dxfId="938" priority="74" operator="containsText" text="in Abklärung">
      <formula>NOT(ISERROR(SEARCH("in Abklärung",V40)))</formula>
    </cfRule>
    <cfRule type="containsText" dxfId="937" priority="75" operator="containsText" text="i.O.">
      <formula>NOT(ISERROR(SEARCH("i.O.",V40)))</formula>
    </cfRule>
    <cfRule type="containsText" dxfId="936" priority="76" operator="containsText" text="korrigiert">
      <formula>NOT(ISERROR(SEARCH("korrigiert",V40)))</formula>
    </cfRule>
  </conditionalFormatting>
  <conditionalFormatting sqref="X48">
    <cfRule type="containsText" dxfId="935" priority="69" operator="containsText" text="nicht i.O.">
      <formula>NOT(ISERROR(SEARCH("nicht i.O.",X48)))</formula>
    </cfRule>
    <cfRule type="containsText" dxfId="934" priority="70" operator="containsText" text="in Abklärung">
      <formula>NOT(ISERROR(SEARCH("in Abklärung",X48)))</formula>
    </cfRule>
    <cfRule type="containsText" dxfId="933" priority="71" operator="containsText" text="i.O.">
      <formula>NOT(ISERROR(SEARCH("i.O.",X48)))</formula>
    </cfRule>
    <cfRule type="containsText" dxfId="932" priority="72" operator="containsText" text="korrigiert">
      <formula>NOT(ISERROR(SEARCH("korrigiert",X48)))</formula>
    </cfRule>
  </conditionalFormatting>
  <conditionalFormatting sqref="V48">
    <cfRule type="containsText" dxfId="931" priority="65" operator="containsText" text="nicht i.O.">
      <formula>NOT(ISERROR(SEARCH("nicht i.O.",V48)))</formula>
    </cfRule>
    <cfRule type="containsText" dxfId="930" priority="66" operator="containsText" text="in Abklärung">
      <formula>NOT(ISERROR(SEARCH("in Abklärung",V48)))</formula>
    </cfRule>
    <cfRule type="containsText" dxfId="929" priority="67" operator="containsText" text="i.O.">
      <formula>NOT(ISERROR(SEARCH("i.O.",V48)))</formula>
    </cfRule>
    <cfRule type="containsText" dxfId="928" priority="68" operator="containsText" text="korrigiert">
      <formula>NOT(ISERROR(SEARCH("korrigiert",V48)))</formula>
    </cfRule>
  </conditionalFormatting>
  <conditionalFormatting sqref="X49:X53">
    <cfRule type="containsText" dxfId="927" priority="61" operator="containsText" text="nicht i.O.">
      <formula>NOT(ISERROR(SEARCH("nicht i.O.",X49)))</formula>
    </cfRule>
    <cfRule type="containsText" dxfId="926" priority="62" operator="containsText" text="in Abklärung">
      <formula>NOT(ISERROR(SEARCH("in Abklärung",X49)))</formula>
    </cfRule>
    <cfRule type="containsText" dxfId="925" priority="63" operator="containsText" text="i.O.">
      <formula>NOT(ISERROR(SEARCH("i.O.",X49)))</formula>
    </cfRule>
    <cfRule type="containsText" dxfId="924" priority="64" operator="containsText" text="korrigiert">
      <formula>NOT(ISERROR(SEARCH("korrigiert",X49)))</formula>
    </cfRule>
  </conditionalFormatting>
  <conditionalFormatting sqref="V49:V53">
    <cfRule type="containsText" dxfId="923" priority="57" operator="containsText" text="nicht i.O.">
      <formula>NOT(ISERROR(SEARCH("nicht i.O.",V49)))</formula>
    </cfRule>
    <cfRule type="containsText" dxfId="922" priority="58" operator="containsText" text="in Abklärung">
      <formula>NOT(ISERROR(SEARCH("in Abklärung",V49)))</formula>
    </cfRule>
    <cfRule type="containsText" dxfId="921" priority="59" operator="containsText" text="i.O.">
      <formula>NOT(ISERROR(SEARCH("i.O.",V49)))</formula>
    </cfRule>
    <cfRule type="containsText" dxfId="920" priority="60" operator="containsText" text="korrigiert">
      <formula>NOT(ISERROR(SEARCH("korrigiert",V49)))</formula>
    </cfRule>
  </conditionalFormatting>
  <conditionalFormatting sqref="X56:X59">
    <cfRule type="containsText" dxfId="919" priority="53" operator="containsText" text="nicht i.O.">
      <formula>NOT(ISERROR(SEARCH("nicht i.O.",X56)))</formula>
    </cfRule>
    <cfRule type="containsText" dxfId="918" priority="54" operator="containsText" text="in Abklärung">
      <formula>NOT(ISERROR(SEARCH("in Abklärung",X56)))</formula>
    </cfRule>
    <cfRule type="containsText" dxfId="917" priority="55" operator="containsText" text="i.O.">
      <formula>NOT(ISERROR(SEARCH("i.O.",X56)))</formula>
    </cfRule>
    <cfRule type="containsText" dxfId="916" priority="56" operator="containsText" text="korrigiert">
      <formula>NOT(ISERROR(SEARCH("korrigiert",X56)))</formula>
    </cfRule>
  </conditionalFormatting>
  <conditionalFormatting sqref="V56:V59">
    <cfRule type="containsText" dxfId="915" priority="49" operator="containsText" text="nicht i.O.">
      <formula>NOT(ISERROR(SEARCH("nicht i.O.",V56)))</formula>
    </cfRule>
    <cfRule type="containsText" dxfId="914" priority="50" operator="containsText" text="in Abklärung">
      <formula>NOT(ISERROR(SEARCH("in Abklärung",V56)))</formula>
    </cfRule>
    <cfRule type="containsText" dxfId="913" priority="51" operator="containsText" text="i.O.">
      <formula>NOT(ISERROR(SEARCH("i.O.",V56)))</formula>
    </cfRule>
    <cfRule type="containsText" dxfId="912" priority="52" operator="containsText" text="korrigiert">
      <formula>NOT(ISERROR(SEARCH("korrigiert",V56)))</formula>
    </cfRule>
  </conditionalFormatting>
  <conditionalFormatting sqref="X62:X74">
    <cfRule type="containsText" dxfId="911" priority="45" operator="containsText" text="nicht i.O.">
      <formula>NOT(ISERROR(SEARCH("nicht i.O.",X62)))</formula>
    </cfRule>
    <cfRule type="containsText" dxfId="910" priority="46" operator="containsText" text="in Abklärung">
      <formula>NOT(ISERROR(SEARCH("in Abklärung",X62)))</formula>
    </cfRule>
    <cfRule type="containsText" dxfId="909" priority="47" operator="containsText" text="i.O.">
      <formula>NOT(ISERROR(SEARCH("i.O.",X62)))</formula>
    </cfRule>
    <cfRule type="containsText" dxfId="908" priority="48" operator="containsText" text="korrigiert">
      <formula>NOT(ISERROR(SEARCH("korrigiert",X62)))</formula>
    </cfRule>
  </conditionalFormatting>
  <conditionalFormatting sqref="V62:V74">
    <cfRule type="containsText" dxfId="907" priority="41" operator="containsText" text="nicht i.O.">
      <formula>NOT(ISERROR(SEARCH("nicht i.O.",V62)))</formula>
    </cfRule>
    <cfRule type="containsText" dxfId="906" priority="42" operator="containsText" text="in Abklärung">
      <formula>NOT(ISERROR(SEARCH("in Abklärung",V62)))</formula>
    </cfRule>
    <cfRule type="containsText" dxfId="905" priority="43" operator="containsText" text="i.O.">
      <formula>NOT(ISERROR(SEARCH("i.O.",V62)))</formula>
    </cfRule>
    <cfRule type="containsText" dxfId="904" priority="44" operator="containsText" text="korrigiert">
      <formula>NOT(ISERROR(SEARCH("korrigiert",V62)))</formula>
    </cfRule>
  </conditionalFormatting>
  <conditionalFormatting sqref="X77:X83">
    <cfRule type="containsText" dxfId="903" priority="37" operator="containsText" text="nicht i.O.">
      <formula>NOT(ISERROR(SEARCH("nicht i.O.",X77)))</formula>
    </cfRule>
    <cfRule type="containsText" dxfId="902" priority="38" operator="containsText" text="in Abklärung">
      <formula>NOT(ISERROR(SEARCH("in Abklärung",X77)))</formula>
    </cfRule>
    <cfRule type="containsText" dxfId="901" priority="39" operator="containsText" text="i.O.">
      <formula>NOT(ISERROR(SEARCH("i.O.",X77)))</formula>
    </cfRule>
    <cfRule type="containsText" dxfId="900" priority="40" operator="containsText" text="korrigiert">
      <formula>NOT(ISERROR(SEARCH("korrigiert",X77)))</formula>
    </cfRule>
  </conditionalFormatting>
  <conditionalFormatting sqref="V77:V83">
    <cfRule type="containsText" dxfId="899" priority="33" operator="containsText" text="nicht i.O.">
      <formula>NOT(ISERROR(SEARCH("nicht i.O.",V77)))</formula>
    </cfRule>
    <cfRule type="containsText" dxfId="898" priority="34" operator="containsText" text="in Abklärung">
      <formula>NOT(ISERROR(SEARCH("in Abklärung",V77)))</formula>
    </cfRule>
    <cfRule type="containsText" dxfId="897" priority="35" operator="containsText" text="i.O.">
      <formula>NOT(ISERROR(SEARCH("i.O.",V77)))</formula>
    </cfRule>
    <cfRule type="containsText" dxfId="896" priority="36" operator="containsText" text="korrigiert">
      <formula>NOT(ISERROR(SEARCH("korrigiert",V77)))</formula>
    </cfRule>
  </conditionalFormatting>
  <conditionalFormatting sqref="X87">
    <cfRule type="containsText" dxfId="895" priority="29" operator="containsText" text="nicht i.O.">
      <formula>NOT(ISERROR(SEARCH("nicht i.O.",X87)))</formula>
    </cfRule>
    <cfRule type="containsText" dxfId="894" priority="30" operator="containsText" text="in Abklärung">
      <formula>NOT(ISERROR(SEARCH("in Abklärung",X87)))</formula>
    </cfRule>
    <cfRule type="containsText" dxfId="893" priority="31" operator="containsText" text="i.O.">
      <formula>NOT(ISERROR(SEARCH("i.O.",X87)))</formula>
    </cfRule>
    <cfRule type="containsText" dxfId="892" priority="32" operator="containsText" text="korrigiert">
      <formula>NOT(ISERROR(SEARCH("korrigiert",X87)))</formula>
    </cfRule>
  </conditionalFormatting>
  <conditionalFormatting sqref="V87">
    <cfRule type="containsText" dxfId="891" priority="25" operator="containsText" text="nicht i.O.">
      <formula>NOT(ISERROR(SEARCH("nicht i.O.",V87)))</formula>
    </cfRule>
    <cfRule type="containsText" dxfId="890" priority="26" operator="containsText" text="in Abklärung">
      <formula>NOT(ISERROR(SEARCH("in Abklärung",V87)))</formula>
    </cfRule>
    <cfRule type="containsText" dxfId="889" priority="27" operator="containsText" text="i.O.">
      <formula>NOT(ISERROR(SEARCH("i.O.",V87)))</formula>
    </cfRule>
    <cfRule type="containsText" dxfId="888" priority="28" operator="containsText" text="korrigiert">
      <formula>NOT(ISERROR(SEARCH("korrigiert",V87)))</formula>
    </cfRule>
  </conditionalFormatting>
  <conditionalFormatting sqref="X90:X96">
    <cfRule type="containsText" dxfId="887" priority="21" operator="containsText" text="nicht i.O.">
      <formula>NOT(ISERROR(SEARCH("nicht i.O.",X90)))</formula>
    </cfRule>
    <cfRule type="containsText" dxfId="886" priority="22" operator="containsText" text="in Abklärung">
      <formula>NOT(ISERROR(SEARCH("in Abklärung",X90)))</formula>
    </cfRule>
    <cfRule type="containsText" dxfId="885" priority="23" operator="containsText" text="i.O.">
      <formula>NOT(ISERROR(SEARCH("i.O.",X90)))</formula>
    </cfRule>
    <cfRule type="containsText" dxfId="884" priority="24" operator="containsText" text="korrigiert">
      <formula>NOT(ISERROR(SEARCH("korrigiert",X90)))</formula>
    </cfRule>
  </conditionalFormatting>
  <conditionalFormatting sqref="V90:V96">
    <cfRule type="containsText" dxfId="883" priority="17" operator="containsText" text="nicht i.O.">
      <formula>NOT(ISERROR(SEARCH("nicht i.O.",V90)))</formula>
    </cfRule>
    <cfRule type="containsText" dxfId="882" priority="18" operator="containsText" text="in Abklärung">
      <formula>NOT(ISERROR(SEARCH("in Abklärung",V90)))</formula>
    </cfRule>
    <cfRule type="containsText" dxfId="881" priority="19" operator="containsText" text="i.O.">
      <formula>NOT(ISERROR(SEARCH("i.O.",V90)))</formula>
    </cfRule>
    <cfRule type="containsText" dxfId="880" priority="20" operator="containsText" text="korrigiert">
      <formula>NOT(ISERROR(SEARCH("korrigiert",V90)))</formula>
    </cfRule>
  </conditionalFormatting>
  <conditionalFormatting sqref="X98">
    <cfRule type="containsText" dxfId="879" priority="13" operator="containsText" text="nicht i.O.">
      <formula>NOT(ISERROR(SEARCH("nicht i.O.",X98)))</formula>
    </cfRule>
    <cfRule type="containsText" dxfId="878" priority="14" operator="containsText" text="in Abklärung">
      <formula>NOT(ISERROR(SEARCH("in Abklärung",X98)))</formula>
    </cfRule>
    <cfRule type="containsText" dxfId="877" priority="15" operator="containsText" text="i.O.">
      <formula>NOT(ISERROR(SEARCH("i.O.",X98)))</formula>
    </cfRule>
    <cfRule type="containsText" dxfId="876" priority="16" operator="containsText" text="korrigiert">
      <formula>NOT(ISERROR(SEARCH("korrigiert",X98)))</formula>
    </cfRule>
  </conditionalFormatting>
  <conditionalFormatting sqref="V98">
    <cfRule type="containsText" dxfId="875" priority="9" operator="containsText" text="nicht i.O.">
      <formula>NOT(ISERROR(SEARCH("nicht i.O.",V98)))</formula>
    </cfRule>
    <cfRule type="containsText" dxfId="874" priority="10" operator="containsText" text="in Abklärung">
      <formula>NOT(ISERROR(SEARCH("in Abklärung",V98)))</formula>
    </cfRule>
    <cfRule type="containsText" dxfId="873" priority="11" operator="containsText" text="i.O.">
      <formula>NOT(ISERROR(SEARCH("i.O.",V98)))</formula>
    </cfRule>
    <cfRule type="containsText" dxfId="872" priority="12" operator="containsText" text="korrigiert">
      <formula>NOT(ISERROR(SEARCH("korrigiert",V98)))</formula>
    </cfRule>
  </conditionalFormatting>
  <conditionalFormatting sqref="X100">
    <cfRule type="containsText" dxfId="871" priority="5" operator="containsText" text="nicht i.O.">
      <formula>NOT(ISERROR(SEARCH("nicht i.O.",X100)))</formula>
    </cfRule>
    <cfRule type="containsText" dxfId="870" priority="6" operator="containsText" text="in Abklärung">
      <formula>NOT(ISERROR(SEARCH("in Abklärung",X100)))</formula>
    </cfRule>
    <cfRule type="containsText" dxfId="869" priority="7" operator="containsText" text="i.O.">
      <formula>NOT(ISERROR(SEARCH("i.O.",X100)))</formula>
    </cfRule>
    <cfRule type="containsText" dxfId="868" priority="8" operator="containsText" text="korrigiert">
      <formula>NOT(ISERROR(SEARCH("korrigiert",X100)))</formula>
    </cfRule>
  </conditionalFormatting>
  <conditionalFormatting sqref="V100">
    <cfRule type="containsText" dxfId="867" priority="1" operator="containsText" text="nicht i.O.">
      <formula>NOT(ISERROR(SEARCH("nicht i.O.",V100)))</formula>
    </cfRule>
    <cfRule type="containsText" dxfId="866" priority="2" operator="containsText" text="in Abklärung">
      <formula>NOT(ISERROR(SEARCH("in Abklärung",V100)))</formula>
    </cfRule>
    <cfRule type="containsText" dxfId="865" priority="3" operator="containsText" text="i.O.">
      <formula>NOT(ISERROR(SEARCH("i.O.",V100)))</formula>
    </cfRule>
    <cfRule type="containsText" dxfId="864" priority="4" operator="containsText" text="korrigiert">
      <formula>NOT(ISERROR(SEARCH("korrigiert",V100)))</formula>
    </cfRule>
  </conditionalFormatting>
  <dataValidations count="5">
    <dataValidation type="date" operator="lessThan" allowBlank="1" showInputMessage="1" showErrorMessage="1" sqref="E21:G21" xr:uid="{DF01BE4C-F36B-4F2C-BAFD-E82CE073F57D}">
      <formula1>43101</formula1>
    </dataValidation>
    <dataValidation type="date" operator="greaterThan" allowBlank="1" showInputMessage="1" showErrorMessage="1" sqref="D22:G22" xr:uid="{CC714DA3-A88A-4CDA-B5C5-28F4AB02388B}">
      <formula1>D21</formula1>
    </dataValidation>
    <dataValidation type="date" operator="greaterThan" allowBlank="1" showInputMessage="1" showErrorMessage="1" sqref="D44:G44" xr:uid="{6A7CBCC5-FCE6-4014-A540-AD7FF5D1FB4A}">
      <formula1>42370</formula1>
    </dataValidation>
    <dataValidation type="list" allowBlank="1" showInputMessage="1" showErrorMessage="1" sqref="X16:X17 X13 X101" xr:uid="{D0C28DB5-EA87-4010-B926-CB039BCF35B4}">
      <formula1>"',i.O.,in Abklärung,nicht i.O.,korrigiert"</formula1>
    </dataValidation>
    <dataValidation type="date" operator="lessThan" allowBlank="1" showInputMessage="1" showErrorMessage="1" sqref="D21" xr:uid="{D575A654-721C-42FF-BBC7-6D578FCACB68}">
      <formula1>44197</formula1>
    </dataValidation>
  </dataValidations>
  <hyperlinks>
    <hyperlink ref="L80:P80" r:id="rId1" display="download" xr:uid="{A6122E3C-5F7A-4267-B6C4-C139DD4B54B9}"/>
    <hyperlink ref="H74:L74" r:id="rId2" display="download" xr:uid="{5864F102-BB1C-4E92-A1A3-0E4E0F40A995}"/>
  </hyperlinks>
  <pageMargins left="0.70866141732283472" right="0.70866141732283472" top="0.78740157480314965" bottom="0.78740157480314965" header="0.31496062992125984" footer="0.31496062992125984"/>
  <pageSetup paperSize="8" scale="67" fitToHeight="0" orientation="landscape" r:id="rId3"/>
  <headerFooter>
    <oddHeader>&amp;LBFE-MP&amp;C &amp;A&amp;R&amp;D</oddHeader>
    <oddFooter>&amp;L&amp;F, &amp;T&amp;RS. &amp;P / &amp;N</oddFooter>
  </headerFooter>
  <drawing r:id="rId4"/>
  <legacyDrawing r:id="rId5"/>
  <controls>
    <mc:AlternateContent xmlns:mc="http://schemas.openxmlformats.org/markup-compatibility/2006">
      <mc:Choice Requires="x14">
        <control shapeId="128002" r:id="rId6" name="CheckBox2">
          <controlPr locked="0" defaultSize="0" autoLine="0" r:id="rId7">
            <anchor moveWithCells="1">
              <from>
                <xdr:col>2</xdr:col>
                <xdr:colOff>236220</xdr:colOff>
                <xdr:row>4</xdr:row>
                <xdr:rowOff>106680</xdr:rowOff>
              </from>
              <to>
                <xdr:col>2</xdr:col>
                <xdr:colOff>403860</xdr:colOff>
                <xdr:row>4</xdr:row>
                <xdr:rowOff>297180</xdr:rowOff>
              </to>
            </anchor>
          </controlPr>
        </control>
      </mc:Choice>
      <mc:Fallback>
        <control shapeId="128002" r:id="rId6" name="CheckBox2"/>
      </mc:Fallback>
    </mc:AlternateContent>
    <mc:AlternateContent xmlns:mc="http://schemas.openxmlformats.org/markup-compatibility/2006">
      <mc:Choice Requires="x14">
        <control shapeId="128001" r:id="rId8" name="CheckBox1">
          <controlPr locked="0" defaultSize="0" autoLine="0" r:id="rId9">
            <anchor moveWithCells="1">
              <from>
                <xdr:col>11</xdr:col>
                <xdr:colOff>304800</xdr:colOff>
                <xdr:row>14</xdr:row>
                <xdr:rowOff>45720</xdr:rowOff>
              </from>
              <to>
                <xdr:col>11</xdr:col>
                <xdr:colOff>464820</xdr:colOff>
                <xdr:row>14</xdr:row>
                <xdr:rowOff>198120</xdr:rowOff>
              </to>
            </anchor>
          </controlPr>
        </control>
      </mc:Choice>
      <mc:Fallback>
        <control shapeId="128001" r:id="rId8" name="CheckBox1"/>
      </mc:Fallback>
    </mc:AlternateContent>
  </controls>
  <extLst>
    <ext xmlns:x14="http://schemas.microsoft.com/office/spreadsheetml/2009/9/main" uri="{CCE6A557-97BC-4b89-ADB6-D9C93CAAB3DF}">
      <x14:dataValidations xmlns:xm="http://schemas.microsoft.com/office/excel/2006/main" count="13">
        <x14:dataValidation type="list" allowBlank="1" showInputMessage="1" showErrorMessage="1" xr:uid="{EC1B9F7D-1C3C-4394-87BC-6F7E53F9E903}">
          <x14:formula1>
            <xm:f>Dropdown!$M$7:$M$11</xm:f>
          </x14:formula1>
          <xm:sqref>E45:G45</xm:sqref>
        </x14:dataValidation>
        <x14:dataValidation type="list" allowBlank="1" showInputMessage="1" showErrorMessage="1" xr:uid="{0945E0B7-CABB-4114-9440-79205397266D}">
          <x14:formula1>
            <xm:f>Dropdown!$A$7:$A$9</xm:f>
          </x14:formula1>
          <xm:sqref>E42:G42</xm:sqref>
        </x14:dataValidation>
        <x14:dataValidation type="list" allowBlank="1" showInputMessage="1" showErrorMessage="1" xr:uid="{7FDFED4E-DD49-445F-AF77-BEC444F9D4B4}">
          <x14:formula1>
            <xm:f>Dropdown!$G$7:$G$11</xm:f>
          </x14:formula1>
          <xm:sqref>E20:G20</xm:sqref>
        </x14:dataValidation>
        <x14:dataValidation type="list" allowBlank="1" showInputMessage="1" showErrorMessage="1" xr:uid="{BD3D3E6C-5277-4517-8588-3AFB50EA4582}">
          <x14:formula1>
            <xm:f>Dropdown!$P$7:$P$10</xm:f>
          </x14:formula1>
          <xm:sqref>E77:K77</xm:sqref>
        </x14:dataValidation>
        <x14:dataValidation type="list" allowBlank="1" showInputMessage="1" showErrorMessage="1" xr:uid="{2846319D-2C51-4915-90FF-65CFFC714F9B}">
          <x14:formula1>
            <xm:f>Dropdown!$AP$7:$AP$9</xm:f>
          </x14:formula1>
          <xm:sqref>V84:V86 V33 V54:V55 V36:V37 V25 V27:V30 V97 V99 V101:V102</xm:sqref>
        </x14:dataValidation>
        <x14:dataValidation type="list" allowBlank="1" showInputMessage="1" showErrorMessage="1" xr:uid="{36C7BFAB-8F2A-468C-BB2D-7CB049C28E41}">
          <x14:formula1>
            <xm:f>OFFSET(Dropdown!$G$7:$I$11,0,'Allg. Informationen'!$B$4-1,5,1)</xm:f>
          </x14:formula1>
          <xm:sqref>D20</xm:sqref>
        </x14:dataValidation>
        <x14:dataValidation type="list" allowBlank="1" showInputMessage="1" showErrorMessage="1" xr:uid="{2BEE5716-6422-42FC-9269-816D9044A352}">
          <x14:formula1>
            <xm:f>OFFSET(Dropdown!$A$7:$C$9,0,'Allg. Informationen'!$B$4-1,3,1)</xm:f>
          </x14:formula1>
          <xm:sqref>D42</xm:sqref>
        </x14:dataValidation>
        <x14:dataValidation type="list" allowBlank="1" showInputMessage="1" showErrorMessage="1" xr:uid="{1867D739-660E-4D4A-A813-32ECFD5CD8BD}">
          <x14:formula1>
            <xm:f>OFFSET(Dropdown!$M$7:$O$11,0,'Allg. Informationen'!$B$4-1,5,1)</xm:f>
          </x14:formula1>
          <xm:sqref>D45</xm:sqref>
        </x14:dataValidation>
        <x14:dataValidation type="list" allowBlank="1" showInputMessage="1" showErrorMessage="1" xr:uid="{6EB11880-4D52-4C43-BEB9-A438EB1EF1AC}">
          <x14:formula1>
            <xm:f>OFFSET(Dropdown!$D$7:$F$8,0,'Allg. Informationen'!$B$4-1,2,1)</xm:f>
          </x14:formula1>
          <xm:sqref>H50:Q50 H56:Q56</xm:sqref>
        </x14:dataValidation>
        <x14:dataValidation type="list" allowBlank="1" showInputMessage="1" showErrorMessage="1" xr:uid="{0CEA7A9B-A41F-40B0-B48A-8BEBC5D3CB6E}">
          <x14:formula1>
            <xm:f>OFFSET(Dropdown!$P$7:$R$10,0,'Allg. Informationen'!$B$4-1,4,1)</xm:f>
          </x14:formula1>
          <xm:sqref>D77</xm:sqref>
        </x14:dataValidation>
        <x14:dataValidation type="list" allowBlank="1" showInputMessage="1" showErrorMessage="1" xr:uid="{BCFA62FF-1D42-49E4-8A67-54946AF7BE71}">
          <x14:formula1>
            <xm:f>OFFSET(Dropdown!$AP$7:$AR$19,0,'Allg. Informationen'!$B$4-1,3,1)</xm:f>
          </x14:formula1>
          <xm:sqref>V13:V15 V18:V24 V26 V31:V32 V34:V35 V38:V45 V48:V53 V56:V59 V100 V77:V83 V87 V90:V96 V98 V62:V74</xm:sqref>
        </x14:dataValidation>
        <x14:dataValidation type="list" allowBlank="1" showInputMessage="1" showErrorMessage="1" xr:uid="{A7F95DA0-778A-412C-80DD-89E864A6873C}">
          <x14:formula1>
            <xm:f>OFFSET(Dropdown!$AS$7:$AU$19,0,'Allg. Informationen'!$B$4-1,4,1)</xm:f>
          </x14:formula1>
          <xm:sqref>X18:X24 X26 X31:X32 X34:X35 X38:X45 X48:X53 X56:X59 X100 X77:X83 X87 X90:X96 X98 X62:X74</xm:sqref>
        </x14:dataValidation>
        <x14:dataValidation type="list" allowBlank="1" showInputMessage="1" showErrorMessage="1" xr:uid="{D42E613D-529E-4B34-9CC3-6F3793E2D35E}">
          <x14:formula1>
            <xm:f>Dropdown!$AI$6:$AI$136</xm:f>
          </x14:formula1>
          <xm:sqref>B14</xm:sqref>
        </x14:dataValidation>
      </x14:dataValidations>
    </ext>
  </extLs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EC400F-B9A7-4C2F-9C24-45A10674AA2B}">
  <sheetPr codeName="Tabelle31">
    <tabColor theme="7" tint="0.39997558519241921"/>
    <pageSetUpPr fitToPage="1"/>
  </sheetPr>
  <dimension ref="A1:AC131"/>
  <sheetViews>
    <sheetView workbookViewId="0">
      <selection activeCell="A20" sqref="A20"/>
    </sheetView>
  </sheetViews>
  <sheetFormatPr baseColWidth="10" defaultColWidth="11.44140625" defaultRowHeight="13.2" outlineLevelCol="1" x14ac:dyDescent="0.25"/>
  <cols>
    <col min="1" max="1" width="11" style="466" customWidth="1"/>
    <col min="2" max="2" width="40.5546875" style="31" customWidth="1"/>
    <col min="3" max="3" width="10.5546875" style="31" customWidth="1"/>
    <col min="4" max="4" width="18.5546875" style="31" customWidth="1"/>
    <col min="5" max="7" width="18.5546875" style="31" hidden="1" customWidth="1"/>
    <col min="8" max="9" width="13.109375" style="31" customWidth="1"/>
    <col min="10" max="10" width="13.33203125" style="466" customWidth="1"/>
    <col min="11" max="11" width="13.5546875" style="466" customWidth="1"/>
    <col min="12" max="14" width="11.88671875" style="466" customWidth="1"/>
    <col min="15" max="15" width="13" style="466" customWidth="1"/>
    <col min="16" max="17" width="11.88671875" style="466" customWidth="1"/>
    <col min="18" max="18" width="12.5546875" style="466" customWidth="1"/>
    <col min="19" max="19" width="14.88671875" style="466" customWidth="1"/>
    <col min="20" max="20" width="11.5546875" style="466" customWidth="1"/>
    <col min="21" max="21" width="16.44140625" style="466" customWidth="1"/>
    <col min="22" max="22" width="16.44140625" style="531" hidden="1" customWidth="1" outlineLevel="1"/>
    <col min="23" max="23" width="16.44140625" style="466" hidden="1" customWidth="1" outlineLevel="1"/>
    <col min="24" max="24" width="11.44140625" style="466" hidden="1" customWidth="1" outlineLevel="1"/>
    <col min="25" max="25" width="23.5546875" style="466" hidden="1" customWidth="1" outlineLevel="1"/>
    <col min="26" max="26" width="5.5546875" style="466" customWidth="1" collapsed="1"/>
    <col min="27" max="27" width="8.5546875" style="466" hidden="1" customWidth="1"/>
    <col min="28" max="16384" width="11.44140625" style="466"/>
  </cols>
  <sheetData>
    <row r="1" spans="1:29" ht="21" x14ac:dyDescent="0.4">
      <c r="A1" s="490" t="str">
        <f>VLOOKUP(D13,Dropdown!$AI$6:$AI$136,1,FALSE)</f>
        <v>Bitte auswählen, Prière de sélectionner, Prego selezionare</v>
      </c>
      <c r="B1" s="48"/>
      <c r="C1" s="488"/>
      <c r="D1" s="489"/>
      <c r="E1" s="48"/>
      <c r="F1" s="48"/>
      <c r="G1" s="48"/>
      <c r="H1" s="48"/>
      <c r="I1" s="48"/>
      <c r="J1" s="59"/>
      <c r="K1" s="59"/>
      <c r="L1" s="59"/>
      <c r="M1" s="59"/>
      <c r="N1" s="59"/>
      <c r="O1" s="59"/>
      <c r="P1" s="59"/>
      <c r="Q1" s="59"/>
      <c r="R1" s="59"/>
      <c r="S1" s="59"/>
      <c r="T1" s="59"/>
      <c r="U1" s="59"/>
      <c r="V1" s="59"/>
      <c r="W1" s="59"/>
      <c r="X1" s="59"/>
      <c r="Y1" s="59"/>
    </row>
    <row r="2" spans="1:29" s="531" customFormat="1" ht="15.6" x14ac:dyDescent="0.3">
      <c r="A2" s="530" t="str">
        <f ca="1">IF(D17="",IF(D13=Dropdown!$AI$6,CONCATENATE(OFFSET(Sprachen!A369,0,'Allg. Informationen'!$B$4-1,1,1),_xlfn.SHEET()-9),VLOOKUP($D$13,Dropdown!$AI$6:$AJ$136,2,FALSE)),D17)</f>
        <v>KW20</v>
      </c>
      <c r="B2" s="177" t="str">
        <f ca="1">CONCATENATE(Gesuchsteller!$A$4,": ",Gesuchsteller!$B$4)</f>
        <v>Gesuchsnummer: MP.24.xxx</v>
      </c>
      <c r="C2" s="10"/>
      <c r="E2" s="47"/>
      <c r="F2" s="47"/>
      <c r="G2" s="47"/>
      <c r="H2" s="120"/>
      <c r="J2" s="120"/>
      <c r="K2" s="120"/>
      <c r="L2" s="120"/>
      <c r="M2" s="120"/>
      <c r="N2" s="120"/>
      <c r="O2" s="120"/>
      <c r="P2" s="120"/>
      <c r="Q2" s="47"/>
      <c r="R2" s="120"/>
      <c r="U2" s="532"/>
      <c r="V2" s="532"/>
      <c r="W2" s="532"/>
    </row>
    <row r="3" spans="1:29" s="531" customFormat="1" ht="15.6" x14ac:dyDescent="0.3">
      <c r="A3" s="530"/>
      <c r="B3" s="10"/>
      <c r="C3" s="10"/>
      <c r="E3" s="47"/>
      <c r="F3" s="47"/>
      <c r="G3" s="47"/>
      <c r="H3" s="120"/>
      <c r="I3" s="630"/>
      <c r="J3" s="120"/>
      <c r="K3" s="120"/>
      <c r="L3" s="120"/>
      <c r="M3" s="120"/>
      <c r="N3" s="120"/>
      <c r="O3" s="120"/>
      <c r="P3" s="120"/>
      <c r="Q3" s="47"/>
      <c r="R3" s="120"/>
      <c r="U3" s="532"/>
      <c r="V3" s="532"/>
      <c r="W3" s="532"/>
    </row>
    <row r="4" spans="1:29" s="531" customFormat="1" ht="17.399999999999999" x14ac:dyDescent="0.3">
      <c r="A4" s="133" t="str">
        <f ca="1">OFFSET(Sprachen!A351,0,'Allg. Informationen'!$B$4-1,1,1)</f>
        <v>i. Vollmacht und Auskunftsberechtigung</v>
      </c>
      <c r="C4" s="131"/>
      <c r="E4" s="347"/>
      <c r="F4" s="398"/>
      <c r="G4" s="348"/>
    </row>
    <row r="5" spans="1:29" s="531" customFormat="1" ht="30.75" customHeight="1" x14ac:dyDescent="0.25">
      <c r="B5" s="655" t="str">
        <f ca="1">OFFSET(Sprachen!A352,0,'Allg. Informationen'!$B$4-1,1,1)</f>
        <v>Gesuchsteller ist Kraftwerksbevollmächtigter</v>
      </c>
      <c r="C5" s="601"/>
      <c r="D5" s="533" t="s">
        <v>1706</v>
      </c>
      <c r="H5" s="886" t="str">
        <f ca="1">OFFSET(Sprachen!A356,0,'Allg. Informationen'!$B$4-1,1,1)</f>
        <v>Falls Gesuchsteller nicht kraftwerksbevollmächtigt ist, aber am Kraftwerk beteiligt ist, bitte Kästchen in Zelle C5 nicht ankreuzen. Die kraftwerkspezifischen Daten werden automatisch vom Kraftwerksbevollmächtigten während der Gesuchsprüfung übernommen</v>
      </c>
      <c r="I5" s="886"/>
      <c r="J5" s="886"/>
      <c r="K5" s="886"/>
      <c r="L5" s="886"/>
      <c r="M5" s="886"/>
      <c r="N5" s="886"/>
      <c r="O5" s="886"/>
      <c r="P5" s="886"/>
      <c r="Q5" s="886"/>
      <c r="R5" s="886"/>
      <c r="S5" s="886"/>
      <c r="T5" s="886"/>
      <c r="U5" s="886"/>
    </row>
    <row r="6" spans="1:29" s="531" customFormat="1" ht="18" customHeight="1" x14ac:dyDescent="0.25">
      <c r="B6" s="806" t="str">
        <f ca="1">OFFSET(Sprachen!A353,0,'Allg. Informationen'!$B$4-1,1,1)</f>
        <v>Auskunftsberechtigte Person zu diesem KW</v>
      </c>
      <c r="C6" s="806"/>
      <c r="D6" s="888" t="str">
        <f ca="1">OFFSET(Sprachen!A357,0,'Allg. Informationen'!$B$4-1,1,1)</f>
        <v>Name</v>
      </c>
      <c r="H6" s="887"/>
      <c r="I6" s="887"/>
      <c r="J6" s="887"/>
      <c r="K6" s="889" t="str">
        <f ca="1">OFFSET(Sprachen!A358,0,'Allg. Informationen'!$B$4-1,1,1)</f>
        <v>Organisation</v>
      </c>
      <c r="L6" s="887"/>
      <c r="M6" s="887"/>
      <c r="N6" s="887"/>
      <c r="O6" s="889" t="str">
        <f ca="1">OFFSET(Sprachen!A359,0,'Allg. Informationen'!$B$4-1,1,1)</f>
        <v>Email</v>
      </c>
      <c r="P6" s="887"/>
      <c r="Q6" s="887"/>
      <c r="R6" s="887"/>
      <c r="S6" s="890" t="str">
        <f ca="1">OFFSET(Sprachen!A360,0,'Allg. Informationen'!$B$4-1,1,1)</f>
        <v>Telefon</v>
      </c>
      <c r="T6" s="887"/>
      <c r="U6" s="887"/>
    </row>
    <row r="7" spans="1:29" s="531" customFormat="1" ht="17.25" customHeight="1" x14ac:dyDescent="0.25">
      <c r="B7" s="899" t="str">
        <f ca="1">OFFSET(Sprachen!A354,0,'Allg. Informationen'!$B$4-1,1,1)</f>
        <v>Stellvertretend auskunftsberechtigte Person</v>
      </c>
      <c r="C7" s="899"/>
      <c r="D7" s="888"/>
      <c r="H7" s="887"/>
      <c r="I7" s="887"/>
      <c r="J7" s="887"/>
      <c r="K7" s="889"/>
      <c r="L7" s="887"/>
      <c r="M7" s="887"/>
      <c r="N7" s="887"/>
      <c r="O7" s="889"/>
      <c r="P7" s="887"/>
      <c r="Q7" s="887"/>
      <c r="R7" s="887"/>
      <c r="S7" s="890"/>
      <c r="T7" s="887"/>
      <c r="U7" s="887"/>
      <c r="V7" s="429"/>
      <c r="W7" s="398"/>
      <c r="X7" s="398"/>
      <c r="Y7" s="429"/>
      <c r="Z7" s="429"/>
      <c r="AA7" s="429"/>
      <c r="AC7" s="132"/>
    </row>
    <row r="8" spans="1:29" s="531" customFormat="1" ht="39" hidden="1" customHeight="1" x14ac:dyDescent="0.25">
      <c r="B8" s="864" t="str">
        <f ca="1">OFFSET(Sprachen!A355,0,'Allg. Informationen'!$B$4-1,1,1)</f>
        <v>Zur Prüfung des Gesuchs kann das BFE die Daten und Angaben des Kraftwerksbevollmächtigten übernehmen von:</v>
      </c>
      <c r="C8" s="865"/>
      <c r="D8" s="675" t="str">
        <f ca="1">OFFSET(Sprachen!A361,0,'Allg. Informationen'!$B$4-1,1,1)</f>
        <v>Gesuchsnummer</v>
      </c>
      <c r="E8" s="534"/>
      <c r="F8" s="534"/>
      <c r="G8" s="534"/>
      <c r="H8" s="900"/>
      <c r="I8" s="900"/>
      <c r="J8" s="900"/>
      <c r="K8" s="675" t="str">
        <f ca="1">OFFSET(Sprachen!A362,0,'Allg. Informationen'!$B$4-1,1,1)</f>
        <v>Datum</v>
      </c>
      <c r="L8" s="900"/>
      <c r="M8" s="900"/>
      <c r="N8" s="900"/>
    </row>
    <row r="9" spans="1:29" s="531" customFormat="1" x14ac:dyDescent="0.25"/>
    <row r="10" spans="1:29" ht="17.399999999999999" x14ac:dyDescent="0.25">
      <c r="A10" s="133" t="str">
        <f ca="1">OFFSET(Sprachen!A363,0,'Allg. Informationen'!$B$4-1,1,1)</f>
        <v>A. Angaben zu Kraftwerksanlage und Zentralen</v>
      </c>
      <c r="D10" s="430"/>
      <c r="E10" s="430"/>
      <c r="F10" s="430"/>
      <c r="G10" s="430"/>
      <c r="H10" s="431"/>
      <c r="I10" s="26"/>
      <c r="J10" s="531"/>
      <c r="K10" s="531"/>
      <c r="L10" s="531"/>
      <c r="M10" s="398"/>
      <c r="N10" s="398"/>
      <c r="O10" s="398"/>
      <c r="P10" s="398"/>
      <c r="Q10" s="398"/>
      <c r="R10" s="398"/>
      <c r="S10" s="398"/>
      <c r="T10" s="398"/>
      <c r="U10" s="398"/>
      <c r="V10" s="398"/>
      <c r="W10" s="398"/>
      <c r="X10" s="398"/>
      <c r="Y10" s="429"/>
      <c r="Z10" s="429"/>
      <c r="AA10" s="429"/>
      <c r="AB10" s="531"/>
      <c r="AC10" s="132"/>
    </row>
    <row r="11" spans="1:29" ht="15.6" x14ac:dyDescent="0.3">
      <c r="A11" s="386"/>
      <c r="B11" s="386"/>
      <c r="C11" s="386"/>
      <c r="D11" s="386"/>
      <c r="E11" s="386"/>
      <c r="F11" s="386"/>
      <c r="G11" s="386"/>
      <c r="H11" s="386"/>
      <c r="I11" s="386"/>
      <c r="J11" s="386"/>
      <c r="K11" s="386"/>
      <c r="L11" s="386"/>
      <c r="M11" s="386"/>
      <c r="N11" s="386"/>
      <c r="O11" s="386"/>
      <c r="P11" s="386"/>
      <c r="Q11" s="386"/>
      <c r="R11" s="386"/>
      <c r="S11" s="386"/>
      <c r="T11" s="386"/>
      <c r="U11" s="386"/>
      <c r="V11" s="386"/>
      <c r="W11" s="386"/>
      <c r="X11" s="386"/>
      <c r="Y11" s="386"/>
    </row>
    <row r="12" spans="1:29" ht="26.4" x14ac:dyDescent="0.25">
      <c r="A12" s="134" t="str">
        <f ca="1">OFFSET(Sprachen!A364,0,'Allg. Informationen'!$B$4-1,1,1)</f>
        <v>Ziffer</v>
      </c>
      <c r="B12" s="875" t="str">
        <f ca="1">OFFSET(Sprachen!A365,0,'Allg. Informationen'!$B$4-1,1,1)</f>
        <v>A1. Angaben zur Kraftwerksanlage</v>
      </c>
      <c r="C12" s="876"/>
      <c r="D12" s="877"/>
      <c r="E12" s="901" t="s">
        <v>428</v>
      </c>
      <c r="F12" s="902"/>
      <c r="G12" s="903"/>
      <c r="H12" s="838" t="str">
        <f ca="1">OFFSET(Sprachen!A366,0,'Allg. Informationen'!$B$4-1,1,1)</f>
        <v>Anmerkungen BFE</v>
      </c>
      <c r="I12" s="839"/>
      <c r="J12" s="839"/>
      <c r="K12" s="839"/>
      <c r="L12" s="840"/>
      <c r="M12" s="836" t="str">
        <f ca="1">OFFSET(Sprachen!A367,0,'Allg. Informationen'!$B$4-1,1,1)</f>
        <v>Bemerkungen Gesuchsteller</v>
      </c>
      <c r="N12" s="836"/>
      <c r="O12" s="836"/>
      <c r="P12" s="836"/>
      <c r="Q12" s="836"/>
      <c r="R12" s="836"/>
      <c r="S12" s="836"/>
      <c r="T12" s="836"/>
      <c r="U12" s="836"/>
      <c r="V12" s="450" t="str">
        <f ca="1">OFFSET(Sprachen!A506,0,'Allg. Informationen'!$B$4-1,1,1)</f>
        <v>Prüfung auf Plausibilität</v>
      </c>
      <c r="W12" s="135" t="str">
        <f ca="1">OFFSET(Sprachen!A507,0,'Allg. Informationen'!$B$4-1,1,1)</f>
        <v>Bemerkungen Plausibilität</v>
      </c>
      <c r="X12" s="450" t="str">
        <f ca="1">OFFSET(Sprachen!A508,0,'Allg. Informationen'!$B$4-1,1,1)</f>
        <v>Materielle Prüfung</v>
      </c>
      <c r="Y12" s="135" t="str">
        <f ca="1">OFFSET(Sprachen!A509,0,'Allg. Informationen'!$B$4-1,1,1)</f>
        <v>Bemerkungen Materielle Prüfung</v>
      </c>
    </row>
    <row r="13" spans="1:29" ht="21" x14ac:dyDescent="0.25">
      <c r="A13" s="781" t="str">
        <f ca="1">CONCATENATE($A$2," / ",AA14)</f>
        <v>KW20 / 1</v>
      </c>
      <c r="B13" s="145" t="str">
        <f ca="1">OFFSET(Sprachen!A368,0,'Allg. Informationen'!$B$4-1,1,1)</f>
        <v>Name Kraftwerksanlage:</v>
      </c>
      <c r="C13" s="719"/>
      <c r="D13" s="785" t="str">
        <f>B14</f>
        <v>Bitte auswählen, Prière de sélectionner, Prego selezionare</v>
      </c>
      <c r="E13" s="695"/>
      <c r="F13" s="695"/>
      <c r="G13" s="695"/>
      <c r="H13" s="788" t="str">
        <f ca="1">OFFSET(Sprachen!A472,0,'Allg. Informationen'!$B$4-1,1,1)</f>
        <v>Bitte zuerst die Energieproduktion im Blatt E_prod_Eingabe für dieses Kraftwerk eingeben! Falls Gesuchsteller nicht kraftwerksbevollmächtigt ist, so werden die Daten während der Gesuchsprüfung automatisch vom Kraftwerksbevollmächtigten übernommen. Der Gesuchsteller braucht nur die reduzierten Felder auszufüllen. Dabei sind Kennzahlen mit Ziffern endend auf -G vom Kraftwerksbevollmächtigten zu übernehmen. Massgebend für die MP ist die Bruttoleistung, wobei in der Liste Kraftwerke ab 10 MW installierter Leistung erscheinen können.</v>
      </c>
      <c r="I13" s="789"/>
      <c r="J13" s="789"/>
      <c r="K13" s="789"/>
      <c r="L13" s="790"/>
      <c r="M13" s="793"/>
      <c r="N13" s="794"/>
      <c r="O13" s="794"/>
      <c r="P13" s="794"/>
      <c r="Q13" s="794"/>
      <c r="R13" s="794"/>
      <c r="S13" s="794"/>
      <c r="T13" s="794"/>
      <c r="U13" s="795"/>
      <c r="V13" s="802"/>
      <c r="W13" s="769"/>
      <c r="X13" s="721" t="s">
        <v>185</v>
      </c>
      <c r="Y13" s="769"/>
    </row>
    <row r="14" spans="1:29" ht="117" customHeight="1" x14ac:dyDescent="0.25">
      <c r="A14" s="782"/>
      <c r="B14" s="631" t="s">
        <v>1000</v>
      </c>
      <c r="C14" s="784"/>
      <c r="D14" s="786"/>
      <c r="E14" s="696" t="s">
        <v>1758</v>
      </c>
      <c r="F14" s="696" t="s">
        <v>438</v>
      </c>
      <c r="G14" s="696" t="s">
        <v>429</v>
      </c>
      <c r="H14" s="791"/>
      <c r="I14" s="755"/>
      <c r="J14" s="755"/>
      <c r="K14" s="755"/>
      <c r="L14" s="792"/>
      <c r="M14" s="796"/>
      <c r="N14" s="797"/>
      <c r="O14" s="797"/>
      <c r="P14" s="797"/>
      <c r="Q14" s="797"/>
      <c r="R14" s="797"/>
      <c r="S14" s="797"/>
      <c r="T14" s="797"/>
      <c r="U14" s="798"/>
      <c r="V14" s="803"/>
      <c r="W14" s="821"/>
      <c r="X14" s="823"/>
      <c r="Y14" s="821"/>
      <c r="AA14" s="466">
        <v>1</v>
      </c>
    </row>
    <row r="15" spans="1:29" ht="21.75" customHeight="1" x14ac:dyDescent="0.25">
      <c r="A15" s="783"/>
      <c r="B15" s="456"/>
      <c r="C15" s="720"/>
      <c r="D15" s="787"/>
      <c r="E15" s="696"/>
      <c r="F15" s="696"/>
      <c r="G15" s="696"/>
      <c r="H15" s="826" t="str">
        <f ca="1">OFFSET(Sprachen!A473,0,'Allg. Informationen'!$B$4-1,1,1)</f>
        <v>Falls KW in Liste nicht vorhanden, bitte ankreuzen:</v>
      </c>
      <c r="I15" s="827"/>
      <c r="J15" s="827"/>
      <c r="K15" s="827"/>
      <c r="L15" s="536"/>
      <c r="M15" s="799"/>
      <c r="N15" s="800"/>
      <c r="O15" s="800"/>
      <c r="P15" s="800"/>
      <c r="Q15" s="800"/>
      <c r="R15" s="800"/>
      <c r="S15" s="800"/>
      <c r="T15" s="800"/>
      <c r="U15" s="801"/>
      <c r="V15" s="804"/>
      <c r="W15" s="822"/>
      <c r="X15" s="722"/>
      <c r="Y15" s="822"/>
    </row>
    <row r="16" spans="1:29" ht="38.1" hidden="1" customHeight="1" x14ac:dyDescent="0.25">
      <c r="A16" s="680" t="str">
        <f ca="1">CONCATENATE($A$2," / ",AA16)</f>
        <v>KW20 / 1-G1</v>
      </c>
      <c r="B16" s="833" t="str">
        <f ca="1">OFFSET(Sprachen!A370,0,'Allg. Informationen'!$B$4-1,1,1)</f>
        <v>Kraftwerkname (Angabe Gesuchsteller falls nicht in Liste)</v>
      </c>
      <c r="C16" s="833"/>
      <c r="D16" s="650"/>
      <c r="E16" s="535"/>
      <c r="F16" s="535"/>
      <c r="G16" s="535"/>
      <c r="H16" s="845" t="str">
        <f ca="1">OFFSET(Sprachen!A474,0,'Allg. Informationen'!$B$4-1,1,1)</f>
        <v>Bitte nur eintragen, falls Kraftwerk nicht in Liste</v>
      </c>
      <c r="I16" s="845"/>
      <c r="J16" s="845"/>
      <c r="K16" s="845"/>
      <c r="L16" s="846"/>
      <c r="M16" s="849"/>
      <c r="N16" s="849"/>
      <c r="O16" s="849"/>
      <c r="P16" s="849"/>
      <c r="Q16" s="849"/>
      <c r="R16" s="849"/>
      <c r="S16" s="849"/>
      <c r="T16" s="849"/>
      <c r="U16" s="850"/>
      <c r="V16" s="672"/>
      <c r="W16" s="671"/>
      <c r="X16" s="672"/>
      <c r="Y16" s="538"/>
      <c r="AA16" s="422" t="s">
        <v>537</v>
      </c>
    </row>
    <row r="17" spans="1:27" ht="44.1" hidden="1" customHeight="1" x14ac:dyDescent="0.25">
      <c r="A17" s="539" t="str">
        <f ca="1">CONCATENATE($A$2," / ",AA17)</f>
        <v>KW20 / 1-G2</v>
      </c>
      <c r="B17" s="833" t="str">
        <f ca="1">OFFSET(Sprachen!A371,0,'Allg. Informationen'!$B$4-1,1,1)</f>
        <v>Kürzelvorschlag  (Angabe Gesuchsteller falls nicht in Liste)</v>
      </c>
      <c r="C17" s="833"/>
      <c r="D17" s="651"/>
      <c r="E17" s="540"/>
      <c r="F17" s="540"/>
      <c r="G17" s="540"/>
      <c r="H17" s="847" t="str">
        <f ca="1">OFFSET(Sprachen!A475,0,'Allg. Informationen'!$B$4-1,1,1)</f>
        <v>Bitte nur eintragen, falls Kraftwerk nicht in Liste vorhanden. Auswahl nochmals auf "Bitte auswählen" stellen, damit vorgeschlagenes Kürzel übernommen wird.</v>
      </c>
      <c r="I17" s="847"/>
      <c r="J17" s="847"/>
      <c r="K17" s="847"/>
      <c r="L17" s="848"/>
      <c r="M17" s="851"/>
      <c r="N17" s="851"/>
      <c r="O17" s="851"/>
      <c r="P17" s="851"/>
      <c r="Q17" s="851"/>
      <c r="R17" s="851"/>
      <c r="S17" s="851"/>
      <c r="T17" s="851"/>
      <c r="U17" s="852"/>
      <c r="V17" s="541"/>
      <c r="W17" s="297"/>
      <c r="X17" s="541"/>
      <c r="Y17" s="152"/>
      <c r="AA17" s="424" t="s">
        <v>538</v>
      </c>
    </row>
    <row r="18" spans="1:27" x14ac:dyDescent="0.25">
      <c r="A18" s="139" t="str">
        <f t="shared" ref="A18:A45" ca="1" si="0">CONCATENATE($A$2," / ",AA18)</f>
        <v>KW20 / 2</v>
      </c>
      <c r="B18" s="538" t="str">
        <f ca="1">OFFSET(Sprachen!A372,0,'Allg. Informationen'!$B$4-1,1,1)</f>
        <v>Standortgemeinde(n)</v>
      </c>
      <c r="C18" s="159"/>
      <c r="D18" s="542"/>
      <c r="E18" s="543"/>
      <c r="F18" s="543"/>
      <c r="G18" s="543"/>
      <c r="H18" s="908"/>
      <c r="I18" s="908"/>
      <c r="J18" s="908"/>
      <c r="K18" s="908"/>
      <c r="L18" s="908"/>
      <c r="M18" s="807"/>
      <c r="N18" s="807"/>
      <c r="O18" s="807"/>
      <c r="P18" s="807"/>
      <c r="Q18" s="807"/>
      <c r="R18" s="807"/>
      <c r="S18" s="807"/>
      <c r="T18" s="807"/>
      <c r="U18" s="807"/>
      <c r="V18" s="541"/>
      <c r="W18" s="297"/>
      <c r="X18" s="541" t="s">
        <v>185</v>
      </c>
      <c r="Y18" s="152"/>
      <c r="AA18" s="466">
        <f>+AA14+1</f>
        <v>2</v>
      </c>
    </row>
    <row r="19" spans="1:27" x14ac:dyDescent="0.25">
      <c r="A19" s="139" t="str">
        <f t="shared" ca="1" si="0"/>
        <v>KW20 / 3</v>
      </c>
      <c r="B19" s="538" t="str">
        <f ca="1">OFFSET(Sprachen!A373,0,'Allg. Informationen'!$B$4-1,1,1)</f>
        <v>Standortkanton</v>
      </c>
      <c r="C19" s="100"/>
      <c r="D19" s="193"/>
      <c r="E19" s="349"/>
      <c r="F19" s="349"/>
      <c r="G19" s="349"/>
      <c r="H19" s="805"/>
      <c r="I19" s="805"/>
      <c r="J19" s="805"/>
      <c r="K19" s="805"/>
      <c r="L19" s="805"/>
      <c r="M19" s="807"/>
      <c r="N19" s="807"/>
      <c r="O19" s="807"/>
      <c r="P19" s="807"/>
      <c r="Q19" s="807"/>
      <c r="R19" s="807"/>
      <c r="S19" s="807"/>
      <c r="T19" s="807"/>
      <c r="U19" s="807"/>
      <c r="V19" s="541"/>
      <c r="W19" s="297"/>
      <c r="X19" s="541" t="s">
        <v>185</v>
      </c>
      <c r="Y19" s="152"/>
      <c r="AA19" s="466">
        <f t="shared" ref="AA19:AA45" si="1">+AA18+1</f>
        <v>3</v>
      </c>
    </row>
    <row r="20" spans="1:27" ht="46.5" customHeight="1" x14ac:dyDescent="0.25">
      <c r="A20" s="139" t="str">
        <f t="shared" ca="1" si="0"/>
        <v>KW20 / 4</v>
      </c>
      <c r="B20" s="159" t="str">
        <f ca="1">OFFSET(Sprachen!A374,0,'Allg. Informationen'!$B$4-1,1,1)</f>
        <v>Nutzungsrecht</v>
      </c>
      <c r="C20" s="100"/>
      <c r="D20" s="193"/>
      <c r="E20" s="349"/>
      <c r="F20" s="349"/>
      <c r="G20" s="349"/>
      <c r="H20" s="834" t="str">
        <f ca="1">OFFSET(Sprachen!A476,0,'Allg. Informationen'!$B$4-1,1,1)</f>
        <v>Vertrag für Nutzungsrecht dem Gesuch beilegen.
Falls weder Konzession noch ehaftes Recht, bitte im Bemerkungsfeld spezifizieren.</v>
      </c>
      <c r="I20" s="834"/>
      <c r="J20" s="834"/>
      <c r="K20" s="834"/>
      <c r="L20" s="834"/>
      <c r="M20" s="807"/>
      <c r="N20" s="807"/>
      <c r="O20" s="807"/>
      <c r="P20" s="807"/>
      <c r="Q20" s="807"/>
      <c r="R20" s="807"/>
      <c r="S20" s="807"/>
      <c r="T20" s="807"/>
      <c r="U20" s="807"/>
      <c r="V20" s="541"/>
      <c r="W20" s="297"/>
      <c r="X20" s="541" t="s">
        <v>185</v>
      </c>
      <c r="Y20" s="152"/>
      <c r="AA20" s="466">
        <f t="shared" si="1"/>
        <v>4</v>
      </c>
    </row>
    <row r="21" spans="1:27" ht="12.75" customHeight="1" x14ac:dyDescent="0.25">
      <c r="A21" s="139" t="str">
        <f t="shared" ca="1" si="0"/>
        <v>KW20 / 5</v>
      </c>
      <c r="B21" s="538" t="str">
        <f ca="1">OFFSET(Sprachen!A375,0,'Allg. Informationen'!$B$4-1,1,1)</f>
        <v>Datum der Vergabe des Nutzungsrechts</v>
      </c>
      <c r="C21" s="100" t="s">
        <v>46</v>
      </c>
      <c r="D21" s="544"/>
      <c r="E21" s="545"/>
      <c r="F21" s="545"/>
      <c r="G21" s="545"/>
      <c r="H21" s="841" t="str">
        <f ca="1">OFFSET(Sprachen!A477,0,'Allg. Informationen'!$B$4-1,1,1)</f>
        <v>Frühestes Ende bei zentralenspezifischen Unterschieden.</v>
      </c>
      <c r="I21" s="842"/>
      <c r="J21" s="842"/>
      <c r="K21" s="842"/>
      <c r="L21" s="843"/>
      <c r="M21" s="807"/>
      <c r="N21" s="807"/>
      <c r="O21" s="807"/>
      <c r="P21" s="807"/>
      <c r="Q21" s="807"/>
      <c r="R21" s="807"/>
      <c r="S21" s="807"/>
      <c r="T21" s="807"/>
      <c r="U21" s="807"/>
      <c r="V21" s="541"/>
      <c r="W21" s="297"/>
      <c r="X21" s="541" t="s">
        <v>185</v>
      </c>
      <c r="Y21" s="152"/>
      <c r="AA21" s="466">
        <f t="shared" si="1"/>
        <v>5</v>
      </c>
    </row>
    <row r="22" spans="1:27" ht="12.75" customHeight="1" x14ac:dyDescent="0.25">
      <c r="A22" s="139" t="str">
        <f t="shared" ca="1" si="0"/>
        <v>KW20 / 6</v>
      </c>
      <c r="B22" s="538" t="str">
        <f ca="1">OFFSET(Sprachen!A376,0,'Allg. Informationen'!$B$4-1,1,1)</f>
        <v>Ende des Nutzungsrechts</v>
      </c>
      <c r="C22" s="100" t="s">
        <v>46</v>
      </c>
      <c r="D22" s="544"/>
      <c r="E22" s="545"/>
      <c r="F22" s="545"/>
      <c r="G22" s="545"/>
      <c r="H22" s="826"/>
      <c r="I22" s="827"/>
      <c r="J22" s="827"/>
      <c r="K22" s="827"/>
      <c r="L22" s="844"/>
      <c r="M22" s="807"/>
      <c r="N22" s="807"/>
      <c r="O22" s="807"/>
      <c r="P22" s="807"/>
      <c r="Q22" s="807"/>
      <c r="R22" s="807"/>
      <c r="S22" s="807"/>
      <c r="T22" s="807"/>
      <c r="U22" s="807"/>
      <c r="V22" s="541"/>
      <c r="W22" s="297"/>
      <c r="X22" s="541" t="s">
        <v>185</v>
      </c>
      <c r="Y22" s="152" t="s">
        <v>602</v>
      </c>
      <c r="AA22" s="466">
        <f t="shared" si="1"/>
        <v>6</v>
      </c>
    </row>
    <row r="23" spans="1:27" x14ac:dyDescent="0.25">
      <c r="A23" s="139" t="str">
        <f t="shared" ca="1" si="0"/>
        <v>KW20 / 7</v>
      </c>
      <c r="B23" s="538" t="str">
        <f ca="1">OFFSET(Sprachen!A377,0,'Allg. Informationen'!$B$4-1,1,1)</f>
        <v>Anzahl Zentralen</v>
      </c>
      <c r="C23" s="100" t="s">
        <v>47</v>
      </c>
      <c r="D23" s="207"/>
      <c r="E23" s="350"/>
      <c r="F23" s="350"/>
      <c r="G23" s="350"/>
      <c r="H23" s="805"/>
      <c r="I23" s="805"/>
      <c r="J23" s="805"/>
      <c r="K23" s="805"/>
      <c r="L23" s="805"/>
      <c r="M23" s="837"/>
      <c r="N23" s="807"/>
      <c r="O23" s="807"/>
      <c r="P23" s="807"/>
      <c r="Q23" s="807"/>
      <c r="R23" s="807"/>
      <c r="S23" s="807"/>
      <c r="T23" s="807"/>
      <c r="U23" s="807"/>
      <c r="V23" s="541"/>
      <c r="W23" s="297"/>
      <c r="X23" s="541" t="s">
        <v>185</v>
      </c>
      <c r="Y23" s="152"/>
      <c r="AA23" s="466">
        <f t="shared" si="1"/>
        <v>7</v>
      </c>
    </row>
    <row r="24" spans="1:27" x14ac:dyDescent="0.25">
      <c r="A24" s="139" t="str">
        <f t="shared" ca="1" si="0"/>
        <v>KW20 / 8</v>
      </c>
      <c r="B24" s="538" t="str">
        <f ca="1">OFFSET(Sprachen!A378,0,'Allg. Informationen'!$B$4-1,1,1)</f>
        <v>Hoheitsanteil Schweiz</v>
      </c>
      <c r="C24" s="100" t="s">
        <v>4</v>
      </c>
      <c r="D24" s="546"/>
      <c r="E24" s="547"/>
      <c r="F24" s="547"/>
      <c r="G24" s="547"/>
      <c r="H24" s="805"/>
      <c r="I24" s="805"/>
      <c r="J24" s="805"/>
      <c r="K24" s="805"/>
      <c r="L24" s="805"/>
      <c r="M24" s="807"/>
      <c r="N24" s="807"/>
      <c r="O24" s="807"/>
      <c r="P24" s="807"/>
      <c r="Q24" s="807"/>
      <c r="R24" s="807"/>
      <c r="S24" s="807"/>
      <c r="T24" s="807"/>
      <c r="U24" s="807"/>
      <c r="V24" s="541"/>
      <c r="W24" s="297"/>
      <c r="X24" s="541" t="s">
        <v>185</v>
      </c>
      <c r="Y24" s="152"/>
      <c r="AA24" s="466">
        <f t="shared" si="1"/>
        <v>8</v>
      </c>
    </row>
    <row r="25" spans="1:27" x14ac:dyDescent="0.25">
      <c r="A25" s="139" t="str">
        <f t="shared" ca="1" si="0"/>
        <v>KW20 / 9</v>
      </c>
      <c r="B25" s="538" t="str">
        <f ca="1">OFFSET(Sprachen!A379,0,'Allg. Informationen'!$B$4-1,1,1)</f>
        <v>mittlere mechanische Bruttoleistung</v>
      </c>
      <c r="C25" s="100" t="s">
        <v>6</v>
      </c>
      <c r="D25" s="141">
        <f>D51</f>
        <v>0</v>
      </c>
      <c r="E25" s="351"/>
      <c r="F25" s="351"/>
      <c r="G25" s="351"/>
      <c r="H25" s="805"/>
      <c r="I25" s="805"/>
      <c r="J25" s="805"/>
      <c r="K25" s="805"/>
      <c r="L25" s="805"/>
      <c r="M25" s="807"/>
      <c r="N25" s="807"/>
      <c r="O25" s="807"/>
      <c r="P25" s="807"/>
      <c r="Q25" s="807"/>
      <c r="R25" s="807"/>
      <c r="S25" s="807"/>
      <c r="T25" s="807"/>
      <c r="U25" s="807"/>
      <c r="V25" s="548"/>
      <c r="W25" s="300"/>
      <c r="X25" s="548"/>
      <c r="Y25" s="548"/>
      <c r="AA25" s="466">
        <f t="shared" si="1"/>
        <v>9</v>
      </c>
    </row>
    <row r="26" spans="1:27" ht="33.75" customHeight="1" x14ac:dyDescent="0.25">
      <c r="A26" s="139" t="str">
        <f t="shared" ca="1" si="0"/>
        <v>KW20 / 10</v>
      </c>
      <c r="B26" s="159" t="str">
        <f ca="1">OFFSET(Sprachen!A380,0,'Allg. Informationen'!$B$4-1,1,1)</f>
        <v>Kantonales Wasserzinsregime</v>
      </c>
      <c r="C26" s="156" t="s">
        <v>370</v>
      </c>
      <c r="D26" s="549"/>
      <c r="E26" s="550"/>
      <c r="F26" s="550"/>
      <c r="G26" s="550"/>
      <c r="H26" s="834" t="str">
        <f ca="1">OFFSET(Sprachen!A478,0,'Allg. Informationen'!$B$4-1,1,1)</f>
        <v>Wasserzinssatz oder Bemessung aller äquivalenten kantonalen Abgaben angeben.</v>
      </c>
      <c r="I26" s="834"/>
      <c r="J26" s="834"/>
      <c r="K26" s="834"/>
      <c r="L26" s="834"/>
      <c r="M26" s="807"/>
      <c r="N26" s="807"/>
      <c r="O26" s="807"/>
      <c r="P26" s="807"/>
      <c r="Q26" s="807"/>
      <c r="R26" s="807"/>
      <c r="S26" s="807"/>
      <c r="T26" s="807"/>
      <c r="U26" s="807"/>
      <c r="V26" s="541"/>
      <c r="W26" s="297"/>
      <c r="X26" s="541" t="s">
        <v>185</v>
      </c>
      <c r="Y26" s="551" t="s">
        <v>185</v>
      </c>
      <c r="AA26" s="466">
        <f t="shared" si="1"/>
        <v>10</v>
      </c>
    </row>
    <row r="27" spans="1:27" x14ac:dyDescent="0.25">
      <c r="A27" s="139" t="str">
        <f t="shared" ca="1" si="0"/>
        <v>KW20 / 11</v>
      </c>
      <c r="B27" s="538" t="str">
        <f ca="1">OFFSET(Sprachen!A381,0,'Allg. Informationen'!$B$4-1,1,1)</f>
        <v>Installierte Turbinenleistung</v>
      </c>
      <c r="C27" s="100" t="s">
        <v>6</v>
      </c>
      <c r="D27" s="141">
        <f>D52</f>
        <v>0</v>
      </c>
      <c r="E27" s="351"/>
      <c r="F27" s="351"/>
      <c r="G27" s="351"/>
      <c r="H27" s="805"/>
      <c r="I27" s="805"/>
      <c r="J27" s="805"/>
      <c r="K27" s="805"/>
      <c r="L27" s="805"/>
      <c r="M27" s="807"/>
      <c r="N27" s="807"/>
      <c r="O27" s="807"/>
      <c r="P27" s="807"/>
      <c r="Q27" s="807"/>
      <c r="R27" s="807"/>
      <c r="S27" s="807"/>
      <c r="T27" s="807"/>
      <c r="U27" s="807"/>
      <c r="V27" s="548"/>
      <c r="W27" s="300"/>
      <c r="X27" s="548"/>
      <c r="Y27" s="548"/>
      <c r="AA27" s="466">
        <f t="shared" si="1"/>
        <v>11</v>
      </c>
    </row>
    <row r="28" spans="1:27" x14ac:dyDescent="0.25">
      <c r="A28" s="139" t="str">
        <f t="shared" ca="1" si="0"/>
        <v>KW20 / 12</v>
      </c>
      <c r="B28" s="538" t="str">
        <f ca="1">OFFSET(Sprachen!A382,0,'Allg. Informationen'!$B$4-1,1,1)</f>
        <v>Max. mögliche Leistung ab Generator</v>
      </c>
      <c r="C28" s="100" t="s">
        <v>6</v>
      </c>
      <c r="D28" s="141">
        <f>D53</f>
        <v>0</v>
      </c>
      <c r="E28" s="351"/>
      <c r="F28" s="351"/>
      <c r="G28" s="351"/>
      <c r="H28" s="805"/>
      <c r="I28" s="805"/>
      <c r="J28" s="805"/>
      <c r="K28" s="805"/>
      <c r="L28" s="805"/>
      <c r="M28" s="807"/>
      <c r="N28" s="807"/>
      <c r="O28" s="807"/>
      <c r="P28" s="807"/>
      <c r="Q28" s="807"/>
      <c r="R28" s="807"/>
      <c r="S28" s="807"/>
      <c r="T28" s="807"/>
      <c r="U28" s="807"/>
      <c r="V28" s="548"/>
      <c r="W28" s="300"/>
      <c r="X28" s="548"/>
      <c r="Y28" s="548"/>
      <c r="AA28" s="466">
        <f t="shared" si="1"/>
        <v>12</v>
      </c>
    </row>
    <row r="29" spans="1:27" hidden="1" x14ac:dyDescent="0.25">
      <c r="A29" s="139" t="str">
        <f t="shared" ca="1" si="0"/>
        <v>KW20 / 12-G</v>
      </c>
      <c r="B29" s="538" t="str">
        <f ca="1">OFFSET(Sprachen!A383,0,'Allg. Informationen'!$B$4-1,1,1)</f>
        <v>Max. mögliche Leistung ab Generator</v>
      </c>
      <c r="C29" s="100" t="s">
        <v>6</v>
      </c>
      <c r="D29" s="439"/>
      <c r="E29" s="351"/>
      <c r="F29" s="351"/>
      <c r="G29" s="351"/>
      <c r="H29" s="805"/>
      <c r="I29" s="805"/>
      <c r="J29" s="805"/>
      <c r="K29" s="805"/>
      <c r="L29" s="805"/>
      <c r="M29" s="807"/>
      <c r="N29" s="807"/>
      <c r="O29" s="807"/>
      <c r="P29" s="807"/>
      <c r="Q29" s="807"/>
      <c r="R29" s="807"/>
      <c r="S29" s="807"/>
      <c r="T29" s="807"/>
      <c r="U29" s="807"/>
      <c r="V29" s="548"/>
      <c r="W29" s="300"/>
      <c r="X29" s="548"/>
      <c r="Y29" s="548"/>
      <c r="AA29" s="424" t="s">
        <v>546</v>
      </c>
    </row>
    <row r="30" spans="1:27" x14ac:dyDescent="0.25">
      <c r="A30" s="139" t="str">
        <f t="shared" ca="1" si="0"/>
        <v>KW20 / 13</v>
      </c>
      <c r="B30" s="538" t="str">
        <f ca="1">OFFSET(Sprachen!A384,0,'Allg. Informationen'!$B$4-1,1,1)</f>
        <v>Bruttoproduktion Jahr 2023</v>
      </c>
      <c r="C30" s="100" t="s">
        <v>8</v>
      </c>
      <c r="D30" s="142">
        <f>D31+D32+D33</f>
        <v>0</v>
      </c>
      <c r="E30" s="352"/>
      <c r="F30" s="352"/>
      <c r="G30" s="352"/>
      <c r="H30" s="805"/>
      <c r="I30" s="805"/>
      <c r="J30" s="805"/>
      <c r="K30" s="805"/>
      <c r="L30" s="805"/>
      <c r="M30" s="807"/>
      <c r="N30" s="807"/>
      <c r="O30" s="807"/>
      <c r="P30" s="807"/>
      <c r="Q30" s="807"/>
      <c r="R30" s="807"/>
      <c r="S30" s="807"/>
      <c r="T30" s="807"/>
      <c r="U30" s="807"/>
      <c r="V30" s="548"/>
      <c r="W30" s="300"/>
      <c r="X30" s="548"/>
      <c r="Y30" s="548"/>
      <c r="AA30" s="466">
        <f>+AA28+1</f>
        <v>13</v>
      </c>
    </row>
    <row r="31" spans="1:27" ht="27.6" customHeight="1" x14ac:dyDescent="0.25">
      <c r="A31" s="139" t="str">
        <f t="shared" ca="1" si="0"/>
        <v>KW20 / 14</v>
      </c>
      <c r="B31" s="448" t="str">
        <f ca="1">OFFSET(Sprachen!A385,0,'Allg. Informationen'!$B$4-1,1,1)</f>
        <v>Eigenbedarf Strom (exkl. Pumpenergie)</v>
      </c>
      <c r="C31" s="100" t="s">
        <v>8</v>
      </c>
      <c r="D31" s="552"/>
      <c r="E31" s="553"/>
      <c r="F31" s="553"/>
      <c r="G31" s="553"/>
      <c r="H31" s="806" t="str">
        <f ca="1">OFFSET(Sprachen!A479,0,'Allg. Informationen'!$B$4-1,1,1)</f>
        <v>ist von Nettoproduktion abzuziehen</v>
      </c>
      <c r="I31" s="806"/>
      <c r="J31" s="806"/>
      <c r="K31" s="806"/>
      <c r="L31" s="806"/>
      <c r="M31" s="807"/>
      <c r="N31" s="807"/>
      <c r="O31" s="807"/>
      <c r="P31" s="807"/>
      <c r="Q31" s="807"/>
      <c r="R31" s="807"/>
      <c r="S31" s="807"/>
      <c r="T31" s="807"/>
      <c r="U31" s="807"/>
      <c r="V31" s="541"/>
      <c r="W31" s="297"/>
      <c r="X31" s="541" t="s">
        <v>185</v>
      </c>
      <c r="Y31" s="399"/>
      <c r="AA31" s="466">
        <f t="shared" si="1"/>
        <v>14</v>
      </c>
    </row>
    <row r="32" spans="1:27" x14ac:dyDescent="0.25">
      <c r="A32" s="139" t="str">
        <f t="shared" ca="1" si="0"/>
        <v>KW20 / 15</v>
      </c>
      <c r="B32" s="538" t="str">
        <f ca="1">OFFSET(Sprachen!A386,0,'Allg. Informationen'!$B$4-1,1,1)</f>
        <v>Trafo- und Leitungsverluste</v>
      </c>
      <c r="C32" s="100" t="s">
        <v>8</v>
      </c>
      <c r="D32" s="552"/>
      <c r="E32" s="553"/>
      <c r="F32" s="553"/>
      <c r="G32" s="553"/>
      <c r="H32" s="805" t="str">
        <f ca="1">OFFSET(Sprachen!A480,0,'Allg. Informationen'!$B$4-1,1,1)</f>
        <v>ist von Nettoproduktion abzuziehen</v>
      </c>
      <c r="I32" s="805"/>
      <c r="J32" s="805"/>
      <c r="K32" s="805"/>
      <c r="L32" s="805"/>
      <c r="M32" s="807"/>
      <c r="N32" s="807"/>
      <c r="O32" s="807"/>
      <c r="P32" s="807"/>
      <c r="Q32" s="807"/>
      <c r="R32" s="807"/>
      <c r="S32" s="807"/>
      <c r="T32" s="807"/>
      <c r="U32" s="807"/>
      <c r="V32" s="541"/>
      <c r="W32" s="297"/>
      <c r="X32" s="541" t="s">
        <v>185</v>
      </c>
      <c r="Y32" s="399"/>
      <c r="AA32" s="466">
        <f t="shared" si="1"/>
        <v>15</v>
      </c>
    </row>
    <row r="33" spans="1:27" ht="27" customHeight="1" x14ac:dyDescent="0.25">
      <c r="A33" s="139" t="str">
        <f t="shared" ca="1" si="0"/>
        <v>KW20 / 16</v>
      </c>
      <c r="B33" s="159" t="str">
        <f ca="1">OFFSET(Sprachen!A387,0,'Allg. Informationen'!$B$4-1,1,1)</f>
        <v>Nettoproduktion Jahr 2023</v>
      </c>
      <c r="C33" s="100" t="s">
        <v>8</v>
      </c>
      <c r="D33" s="142">
        <f>D55</f>
        <v>0</v>
      </c>
      <c r="E33" s="352"/>
      <c r="F33" s="352"/>
      <c r="G33" s="352"/>
      <c r="H33" s="835" t="str">
        <f ca="1">OFFSET(Sprachen!A481,0,'Allg. Informationen'!$B$4-1,1,1)</f>
        <v>Trafo- und Leitungsverluste sowie Eigenbedarf müssen abgezogen sein.</v>
      </c>
      <c r="I33" s="835"/>
      <c r="J33" s="835"/>
      <c r="K33" s="835"/>
      <c r="L33" s="835"/>
      <c r="M33" s="807"/>
      <c r="N33" s="807"/>
      <c r="O33" s="807"/>
      <c r="P33" s="807"/>
      <c r="Q33" s="807"/>
      <c r="R33" s="807"/>
      <c r="S33" s="807"/>
      <c r="T33" s="807"/>
      <c r="U33" s="807"/>
      <c r="V33" s="548"/>
      <c r="W33" s="300"/>
      <c r="X33" s="548"/>
      <c r="Y33" s="548"/>
      <c r="AA33" s="466">
        <f t="shared" si="1"/>
        <v>16</v>
      </c>
    </row>
    <row r="34" spans="1:27" ht="36" customHeight="1" x14ac:dyDescent="0.25">
      <c r="A34" s="139" t="str">
        <f t="shared" ca="1" si="0"/>
        <v>KW20 / 17a</v>
      </c>
      <c r="B34" s="448" t="str">
        <f ca="1">OFFSET(Sprachen!A388,0,'Allg. Informationen'!$B$4-1,1,1)</f>
        <v>Abgabe von Einstauersatz / Austauschenergie</v>
      </c>
      <c r="C34" s="100" t="s">
        <v>8</v>
      </c>
      <c r="D34" s="552"/>
      <c r="E34" s="553"/>
      <c r="F34" s="553"/>
      <c r="G34" s="553"/>
      <c r="H34" s="833" t="str">
        <f ca="1">OFFSET(Sprachen!A482,0,'Allg. Informationen'!$B$4-1,1,1)</f>
        <v>Angabe aller Energiemengen. Bitte bei mehreren Energiemengen, detaillierte Auflistung in A.5.xxx.7 auflisten und Summe übertragen.</v>
      </c>
      <c r="I34" s="833"/>
      <c r="J34" s="833"/>
      <c r="K34" s="833"/>
      <c r="L34" s="833"/>
      <c r="M34" s="807"/>
      <c r="N34" s="807"/>
      <c r="O34" s="807"/>
      <c r="P34" s="807"/>
      <c r="Q34" s="807"/>
      <c r="R34" s="807"/>
      <c r="S34" s="807"/>
      <c r="T34" s="807"/>
      <c r="U34" s="807"/>
      <c r="V34" s="541"/>
      <c r="W34" s="297"/>
      <c r="X34" s="541" t="s">
        <v>185</v>
      </c>
      <c r="Y34" s="551" t="s">
        <v>185</v>
      </c>
      <c r="AA34" s="520" t="s">
        <v>946</v>
      </c>
    </row>
    <row r="35" spans="1:27" s="531" customFormat="1" ht="39.6" x14ac:dyDescent="0.25">
      <c r="A35" s="449" t="str">
        <f t="shared" ca="1" si="0"/>
        <v>KW20 / 17b</v>
      </c>
      <c r="B35" s="428" t="str">
        <f ca="1">OFFSET(Sprachen!A389,0,'Allg. Informationen'!$B$4-1,1,1)</f>
        <v>Lieferant / Empfänger von Einstauersatz/Austauschenergie</v>
      </c>
      <c r="C35" s="674" t="s">
        <v>202</v>
      </c>
      <c r="D35" s="682"/>
      <c r="E35" s="554"/>
      <c r="F35" s="554"/>
      <c r="G35" s="554"/>
      <c r="H35" s="806" t="str">
        <f ca="1">OFFSET(Sprachen!A483,0,'Allg. Informationen'!$B$4-1,1,1)</f>
        <v>Lieferung von wem an wen?</v>
      </c>
      <c r="I35" s="806"/>
      <c r="J35" s="806"/>
      <c r="K35" s="806"/>
      <c r="L35" s="806"/>
      <c r="M35" s="807"/>
      <c r="N35" s="807"/>
      <c r="O35" s="807"/>
      <c r="P35" s="807"/>
      <c r="Q35" s="807"/>
      <c r="R35" s="807"/>
      <c r="S35" s="807"/>
      <c r="T35" s="807"/>
      <c r="U35" s="807"/>
      <c r="V35" s="541"/>
      <c r="W35" s="675"/>
      <c r="X35" s="541" t="s">
        <v>185</v>
      </c>
      <c r="Y35" s="551" t="s">
        <v>185</v>
      </c>
      <c r="AA35" s="522" t="s">
        <v>947</v>
      </c>
    </row>
    <row r="36" spans="1:27" ht="26.4" x14ac:dyDescent="0.25">
      <c r="A36" s="139" t="str">
        <f t="shared" ca="1" si="0"/>
        <v>KW20 / 19</v>
      </c>
      <c r="B36" s="428" t="str">
        <f ca="1">OFFSET(Sprachen!A390,0,'Allg. Informationen'!$B$4-1,1,1)</f>
        <v>Jahresenergie zur Verfügung der Energiebezüger</v>
      </c>
      <c r="C36" s="100" t="s">
        <v>8</v>
      </c>
      <c r="D36" s="142">
        <f>D34+D33</f>
        <v>0</v>
      </c>
      <c r="E36" s="352"/>
      <c r="F36" s="352"/>
      <c r="G36" s="352"/>
      <c r="H36" s="805"/>
      <c r="I36" s="805"/>
      <c r="J36" s="805"/>
      <c r="K36" s="805"/>
      <c r="L36" s="805"/>
      <c r="M36" s="807"/>
      <c r="N36" s="807"/>
      <c r="O36" s="807"/>
      <c r="P36" s="807"/>
      <c r="Q36" s="807"/>
      <c r="R36" s="807"/>
      <c r="S36" s="807"/>
      <c r="T36" s="807"/>
      <c r="U36" s="807"/>
      <c r="V36" s="548"/>
      <c r="W36" s="300"/>
      <c r="X36" s="548"/>
      <c r="Y36" s="548"/>
      <c r="AA36" s="422" t="s">
        <v>536</v>
      </c>
    </row>
    <row r="37" spans="1:27" ht="30.75" hidden="1" customHeight="1" x14ac:dyDescent="0.25">
      <c r="A37" s="139" t="str">
        <f t="shared" ca="1" si="0"/>
        <v>KW20 / 19-G</v>
      </c>
      <c r="B37" s="448" t="str">
        <f ca="1">OFFSET(Sprachen!A391,0,'Allg. Informationen'!$B$4-1,1,1)</f>
        <v>Jahresenergie zur Verfügung der Energiebezüger (Angabe Gesuchsteller)</v>
      </c>
      <c r="C37" s="100" t="s">
        <v>8</v>
      </c>
      <c r="D37" s="423"/>
      <c r="E37" s="352"/>
      <c r="F37" s="352"/>
      <c r="G37" s="352"/>
      <c r="H37" s="833" t="str">
        <f ca="1">OFFSET(Sprachen!A484,0,'Allg. Informationen'!$B$4-1,1,1)</f>
        <v>Zahl aus Position xxx / 19 einzutragen, kommuniziert durch Kraftwerksbevollmächtigter</v>
      </c>
      <c r="I37" s="833"/>
      <c r="J37" s="833"/>
      <c r="K37" s="833"/>
      <c r="L37" s="833"/>
      <c r="M37" s="807"/>
      <c r="N37" s="807"/>
      <c r="O37" s="807"/>
      <c r="P37" s="807"/>
      <c r="Q37" s="807"/>
      <c r="R37" s="807"/>
      <c r="S37" s="807"/>
      <c r="T37" s="807"/>
      <c r="U37" s="807"/>
      <c r="V37" s="548"/>
      <c r="W37" s="300"/>
      <c r="X37" s="548"/>
      <c r="Y37" s="548"/>
      <c r="AA37" s="422" t="s">
        <v>535</v>
      </c>
    </row>
    <row r="38" spans="1:27" ht="134.25" customHeight="1" x14ac:dyDescent="0.25">
      <c r="A38" s="139" t="str">
        <f t="shared" ca="1" si="0"/>
        <v>KW20 / 20</v>
      </c>
      <c r="B38" s="159" t="str">
        <f ca="1">OFFSET(Sprachen!A392,0,'Allg. Informationen'!$B$4-1,1,1)</f>
        <v>Eigentümerstruktur</v>
      </c>
      <c r="C38" s="100"/>
      <c r="D38" s="681"/>
      <c r="E38" s="349"/>
      <c r="F38" s="349"/>
      <c r="G38" s="349"/>
      <c r="H38" s="832"/>
      <c r="I38" s="832"/>
      <c r="J38" s="832"/>
      <c r="K38" s="832"/>
      <c r="L38" s="832"/>
      <c r="M38" s="807"/>
      <c r="N38" s="807"/>
      <c r="O38" s="807"/>
      <c r="P38" s="807"/>
      <c r="Q38" s="807"/>
      <c r="R38" s="807"/>
      <c r="S38" s="807"/>
      <c r="T38" s="807"/>
      <c r="U38" s="807"/>
      <c r="V38" s="541"/>
      <c r="W38" s="297"/>
      <c r="X38" s="541" t="s">
        <v>185</v>
      </c>
      <c r="Y38" s="152"/>
      <c r="AA38" s="466">
        <v>20</v>
      </c>
    </row>
    <row r="39" spans="1:27" ht="32.25" customHeight="1" x14ac:dyDescent="0.25">
      <c r="A39" s="139" t="str">
        <f t="shared" ca="1" si="0"/>
        <v>KW20 / 21</v>
      </c>
      <c r="B39" s="159" t="str">
        <f ca="1">OFFSET(Sprachen!A393,0,'Allg. Informationen'!$B$4-1,1,1)</f>
        <v>Struktur Energiebezug Kraftwerk</v>
      </c>
      <c r="C39" s="100"/>
      <c r="D39" s="193"/>
      <c r="E39" s="349"/>
      <c r="F39" s="349"/>
      <c r="G39" s="349"/>
      <c r="H39" s="834" t="str">
        <f ca="1">OFFSET(Sprachen!A485,0,'Allg. Informationen'!$B$4-1,1,1)</f>
        <v>Angabe aller Energiebezüger Kraftwerk; 
wenn leer = wie Eigentümerstruktur.</v>
      </c>
      <c r="I39" s="834"/>
      <c r="J39" s="834"/>
      <c r="K39" s="834"/>
      <c r="L39" s="834"/>
      <c r="M39" s="807"/>
      <c r="N39" s="807"/>
      <c r="O39" s="807"/>
      <c r="P39" s="807"/>
      <c r="Q39" s="807"/>
      <c r="R39" s="807"/>
      <c r="S39" s="807"/>
      <c r="T39" s="807"/>
      <c r="U39" s="807"/>
      <c r="V39" s="541"/>
      <c r="W39" s="297"/>
      <c r="X39" s="541" t="s">
        <v>185</v>
      </c>
      <c r="Y39" s="152"/>
      <c r="AA39" s="466">
        <f t="shared" si="1"/>
        <v>21</v>
      </c>
    </row>
    <row r="40" spans="1:27" x14ac:dyDescent="0.25">
      <c r="A40" s="139" t="str">
        <f t="shared" ca="1" si="0"/>
        <v>KW20 / 22</v>
      </c>
      <c r="B40" s="538" t="str">
        <f ca="1">OFFSET(Sprachen!A394,0,'Allg. Informationen'!$B$4-1,1,1)</f>
        <v>Anteil Energiebezug Gesuchsteller</v>
      </c>
      <c r="C40" s="100" t="s">
        <v>4</v>
      </c>
      <c r="D40" s="555"/>
      <c r="E40" s="556"/>
      <c r="F40" s="556"/>
      <c r="G40" s="556"/>
      <c r="H40" s="805"/>
      <c r="I40" s="805"/>
      <c r="J40" s="805"/>
      <c r="K40" s="805"/>
      <c r="L40" s="805"/>
      <c r="M40" s="807"/>
      <c r="N40" s="807"/>
      <c r="O40" s="807"/>
      <c r="P40" s="807"/>
      <c r="Q40" s="807"/>
      <c r="R40" s="807"/>
      <c r="S40" s="807"/>
      <c r="T40" s="807"/>
      <c r="U40" s="807"/>
      <c r="V40" s="541"/>
      <c r="W40" s="297"/>
      <c r="X40" s="541" t="s">
        <v>185</v>
      </c>
      <c r="Y40" s="152"/>
      <c r="AA40" s="466">
        <f t="shared" si="1"/>
        <v>22</v>
      </c>
    </row>
    <row r="41" spans="1:27" x14ac:dyDescent="0.25">
      <c r="A41" s="139" t="str">
        <f t="shared" ca="1" si="0"/>
        <v>KW20 / 23</v>
      </c>
      <c r="B41" s="538" t="str">
        <f ca="1">OFFSET(Sprachen!A395,0,'Allg. Informationen'!$B$4-1,1,1)</f>
        <v>Jahresenergie Anteil Gesuchsteller</v>
      </c>
      <c r="C41" s="100" t="s">
        <v>8</v>
      </c>
      <c r="D41" s="143">
        <f>IF(D5="Ja/Oui/Si",D36*D40,D37*D40)</f>
        <v>0</v>
      </c>
      <c r="E41" s="353"/>
      <c r="F41" s="353"/>
      <c r="G41" s="353"/>
      <c r="H41" s="805"/>
      <c r="I41" s="805"/>
      <c r="J41" s="805"/>
      <c r="K41" s="805"/>
      <c r="L41" s="805"/>
      <c r="M41" s="807"/>
      <c r="N41" s="807"/>
      <c r="O41" s="807"/>
      <c r="P41" s="807"/>
      <c r="Q41" s="807"/>
      <c r="R41" s="807"/>
      <c r="S41" s="807"/>
      <c r="T41" s="807"/>
      <c r="U41" s="807"/>
      <c r="V41" s="541"/>
      <c r="W41" s="297"/>
      <c r="X41" s="541" t="s">
        <v>185</v>
      </c>
      <c r="Y41" s="152"/>
      <c r="AA41" s="466">
        <v>23</v>
      </c>
    </row>
    <row r="42" spans="1:27" ht="37.5" customHeight="1" x14ac:dyDescent="0.25">
      <c r="A42" s="139" t="str">
        <f t="shared" ca="1" si="0"/>
        <v>KW20 / 24</v>
      </c>
      <c r="B42" s="159" t="str">
        <f ca="1">OFFSET(Sprachen!A396,0,'Allg. Informationen'!$B$4-1,1,1)</f>
        <v>Bezug Gesuchsteller zum Kraftwerk</v>
      </c>
      <c r="C42" s="100"/>
      <c r="D42" s="194"/>
      <c r="E42" s="557"/>
      <c r="F42" s="557"/>
      <c r="G42" s="557"/>
      <c r="H42" s="833" t="str">
        <f ca="1">OFFSET(Sprachen!A486,0,'Allg. Informationen'!$B$4-1,1,1)</f>
        <v>Abnahmevertrag und Bestätgigung der Riskotragung von Betreiber und Eigentümer / Partner in Anhang beilegen</v>
      </c>
      <c r="I42" s="833"/>
      <c r="J42" s="833"/>
      <c r="K42" s="833"/>
      <c r="L42" s="833"/>
      <c r="M42" s="807"/>
      <c r="N42" s="807"/>
      <c r="O42" s="807"/>
      <c r="P42" s="807"/>
      <c r="Q42" s="807"/>
      <c r="R42" s="807"/>
      <c r="S42" s="807"/>
      <c r="T42" s="807"/>
      <c r="U42" s="807"/>
      <c r="V42" s="541"/>
      <c r="W42" s="297"/>
      <c r="X42" s="541" t="s">
        <v>185</v>
      </c>
      <c r="Y42" s="558"/>
      <c r="AA42" s="466">
        <v>24</v>
      </c>
    </row>
    <row r="43" spans="1:27" ht="30.75" customHeight="1" x14ac:dyDescent="0.25">
      <c r="A43" s="139" t="str">
        <f t="shared" ca="1" si="0"/>
        <v>KW20 / 25</v>
      </c>
      <c r="B43" s="159" t="str">
        <f ca="1">OFFSET(Sprachen!A397,0,'Allg. Informationen'!$B$4-1,1,1)</f>
        <v>Geschäftsperiode</v>
      </c>
      <c r="C43" s="100"/>
      <c r="D43" s="144">
        <f ca="1">C119</f>
        <v>0</v>
      </c>
      <c r="E43" s="354"/>
      <c r="F43" s="354"/>
      <c r="G43" s="354"/>
      <c r="H43" s="833" t="str">
        <f ca="1">OFFSET(Sprachen!A487,0,'Allg. Informationen'!$B$4-1,1,1)</f>
        <v>Nur Kalenderjahr oder hydrologisches Jahr (1. Okt. – 30. ‎Sept.) möglich, für alle Zentralen ‎gleich.</v>
      </c>
      <c r="I43" s="833"/>
      <c r="J43" s="833"/>
      <c r="K43" s="833"/>
      <c r="L43" s="833"/>
      <c r="M43" s="807"/>
      <c r="N43" s="807"/>
      <c r="O43" s="807"/>
      <c r="P43" s="807"/>
      <c r="Q43" s="807"/>
      <c r="R43" s="807"/>
      <c r="S43" s="807"/>
      <c r="T43" s="807"/>
      <c r="U43" s="807"/>
      <c r="V43" s="541"/>
      <c r="W43" s="297"/>
      <c r="X43" s="541" t="s">
        <v>185</v>
      </c>
      <c r="Y43" s="558"/>
      <c r="AA43" s="466">
        <f t="shared" si="1"/>
        <v>25</v>
      </c>
    </row>
    <row r="44" spans="1:27" x14ac:dyDescent="0.25">
      <c r="A44" s="139" t="str">
        <f t="shared" ca="1" si="0"/>
        <v>KW20 / 26</v>
      </c>
      <c r="B44" s="538" t="str">
        <f ca="1">OFFSET(Sprachen!A398,0,'Allg. Informationen'!$B$4-1,1,1)</f>
        <v>Datum testierter Einzelabschluss Kraftwerk</v>
      </c>
      <c r="C44" s="100"/>
      <c r="D44" s="195"/>
      <c r="E44" s="355"/>
      <c r="F44" s="355"/>
      <c r="G44" s="355"/>
      <c r="H44" s="806" t="str">
        <f ca="1">OFFSET(Sprachen!A488,0,'Allg. Informationen'!$B$4-1,1,1)</f>
        <v>Einzelabschluss Kraftwerk in Anhang beilegen.</v>
      </c>
      <c r="I44" s="806"/>
      <c r="J44" s="806"/>
      <c r="K44" s="806"/>
      <c r="L44" s="806"/>
      <c r="M44" s="807"/>
      <c r="N44" s="807"/>
      <c r="O44" s="807"/>
      <c r="P44" s="807"/>
      <c r="Q44" s="807"/>
      <c r="R44" s="807"/>
      <c r="S44" s="807"/>
      <c r="T44" s="807"/>
      <c r="U44" s="807"/>
      <c r="V44" s="541"/>
      <c r="W44" s="297"/>
      <c r="X44" s="541" t="s">
        <v>185</v>
      </c>
      <c r="Y44" s="152"/>
      <c r="AA44" s="466">
        <f t="shared" si="1"/>
        <v>26</v>
      </c>
    </row>
    <row r="45" spans="1:27" x14ac:dyDescent="0.25">
      <c r="A45" s="139" t="str">
        <f t="shared" ca="1" si="0"/>
        <v>KW20 / 27</v>
      </c>
      <c r="B45" s="538" t="str">
        <f ca="1">OFFSET(Sprachen!A399,0,'Allg. Informationen'!$B$4-1,1,1)</f>
        <v>Rechnungslegungsstandard</v>
      </c>
      <c r="C45" s="145"/>
      <c r="D45" s="559"/>
      <c r="E45" s="560"/>
      <c r="F45" s="560"/>
      <c r="G45" s="560"/>
      <c r="H45" s="858"/>
      <c r="I45" s="858"/>
      <c r="J45" s="858"/>
      <c r="K45" s="858"/>
      <c r="L45" s="858"/>
      <c r="M45" s="807"/>
      <c r="N45" s="807"/>
      <c r="O45" s="807"/>
      <c r="P45" s="807"/>
      <c r="Q45" s="807"/>
      <c r="R45" s="807"/>
      <c r="S45" s="807"/>
      <c r="T45" s="807"/>
      <c r="U45" s="807"/>
      <c r="V45" s="541"/>
      <c r="W45" s="297"/>
      <c r="X45" s="541" t="s">
        <v>185</v>
      </c>
      <c r="Y45" s="152"/>
      <c r="AA45" s="466">
        <f t="shared" si="1"/>
        <v>27</v>
      </c>
    </row>
    <row r="46" spans="1:27" ht="15.6" x14ac:dyDescent="0.3">
      <c r="A46" s="146"/>
      <c r="B46" s="147"/>
      <c r="C46" s="147"/>
      <c r="D46" s="147"/>
      <c r="E46" s="147"/>
      <c r="F46" s="147"/>
      <c r="G46" s="147"/>
      <c r="H46" s="147"/>
      <c r="I46" s="147"/>
      <c r="J46" s="147"/>
      <c r="K46" s="147"/>
      <c r="L46" s="147"/>
      <c r="M46" s="147"/>
      <c r="N46" s="147"/>
      <c r="O46" s="147"/>
      <c r="P46" s="147"/>
      <c r="Q46" s="147"/>
      <c r="R46" s="147"/>
      <c r="S46" s="147"/>
      <c r="T46" s="147"/>
      <c r="U46" s="147"/>
      <c r="V46" s="147"/>
      <c r="W46" s="561"/>
      <c r="X46" s="147"/>
      <c r="Y46" s="147"/>
      <c r="Z46" s="562"/>
    </row>
    <row r="47" spans="1:27" ht="26.4" x14ac:dyDescent="0.25">
      <c r="A47" s="139"/>
      <c r="B47" s="148" t="str">
        <f ca="1">OFFSET(Sprachen!A400,0,'Allg. Informationen'!$B$4-1,1,1)</f>
        <v>A2. Angaben zu den Zentralen</v>
      </c>
      <c r="C47" s="100"/>
      <c r="D47" s="100"/>
      <c r="E47" s="356"/>
      <c r="F47" s="356"/>
      <c r="G47" s="356"/>
      <c r="H47" s="673" t="str">
        <f ca="1">OFFSET(Sprachen!A336,0,'Allg. Informationen'!$B$4-1,1,1)</f>
        <v>Zentrale 1</v>
      </c>
      <c r="I47" s="673" t="str">
        <f ca="1">OFFSET(Sprachen!A337,0,'Allg. Informationen'!$B$4-1,1,1)</f>
        <v>Zentrale 2</v>
      </c>
      <c r="J47" s="673" t="str">
        <f ca="1">OFFSET(Sprachen!A338,0,'Allg. Informationen'!$B$4-1,1,1)</f>
        <v>Zentrale 3</v>
      </c>
      <c r="K47" s="673" t="str">
        <f ca="1">OFFSET(Sprachen!A339,0,'Allg. Informationen'!$B$4-1,1,1)</f>
        <v>Zentrale 4</v>
      </c>
      <c r="L47" s="673" t="str">
        <f ca="1">OFFSET(Sprachen!A340,0,'Allg. Informationen'!$B$4-1,1,1)</f>
        <v>Zentrale 5</v>
      </c>
      <c r="M47" s="673" t="str">
        <f ca="1">OFFSET(Sprachen!A341,0,'Allg. Informationen'!$B$4-1,1,1)</f>
        <v>Zentrale 6</v>
      </c>
      <c r="N47" s="673" t="str">
        <f ca="1">OFFSET(Sprachen!A342,0,'Allg. Informationen'!$B$4-1,1,1)</f>
        <v>Zentrale 7</v>
      </c>
      <c r="O47" s="673" t="str">
        <f ca="1">OFFSET(Sprachen!A343,0,'Allg. Informationen'!$B$4-1,1,1)</f>
        <v>Zentrale 8</v>
      </c>
      <c r="P47" s="673" t="str">
        <f ca="1">OFFSET(Sprachen!A344,0,'Allg. Informationen'!$B$4-1,1,1)</f>
        <v>Zentrale 9</v>
      </c>
      <c r="Q47" s="673" t="str">
        <f ca="1">OFFSET(Sprachen!A345,0,'Allg. Informationen'!$B$4-1,1,1)</f>
        <v>Zentrale 10</v>
      </c>
      <c r="R47" s="830" t="str">
        <f ca="1">H12</f>
        <v>Anmerkungen BFE</v>
      </c>
      <c r="S47" s="831"/>
      <c r="T47" s="676" t="str">
        <f ca="1">M12</f>
        <v>Bemerkungen Gesuchsteller</v>
      </c>
      <c r="U47" s="677"/>
      <c r="V47" s="450" t="str">
        <f ca="1">V12</f>
        <v>Prüfung auf Plausibilität</v>
      </c>
      <c r="W47" s="450" t="str">
        <f t="shared" ref="W47:Y47" ca="1" si="2">W12</f>
        <v>Bemerkungen Plausibilität</v>
      </c>
      <c r="X47" s="450" t="str">
        <f t="shared" ca="1" si="2"/>
        <v>Materielle Prüfung</v>
      </c>
      <c r="Y47" s="450" t="str">
        <f t="shared" ca="1" si="2"/>
        <v>Bemerkungen Materielle Prüfung</v>
      </c>
      <c r="Z47" s="562"/>
    </row>
    <row r="48" spans="1:27" ht="81.75" customHeight="1" x14ac:dyDescent="0.25">
      <c r="A48" s="139" t="str">
        <f t="shared" ref="A48:A59" ca="1" si="3">CONCATENATE($A$2," / ",AA48)</f>
        <v>KW20 / 28</v>
      </c>
      <c r="B48" s="150" t="str">
        <f ca="1">OFFSET(Sprachen!A401,0,'Allg. Informationen'!$B$4-1,1,1)</f>
        <v>Name Zentrale (oder Einzelanlage im Sinne von Art. 88 EnFV)</v>
      </c>
      <c r="C48" s="100"/>
      <c r="D48" s="388"/>
      <c r="E48" s="356"/>
      <c r="F48" s="356"/>
      <c r="G48" s="356"/>
      <c r="H48" s="635">
        <f ca="1">IFERROR(IF($D$5="Nein","-",VLOOKUP(H$47,E_prod_Eingabe!$A$10:$AA$19,HLOOKUP($A$2,E_prod_Eingabe!$C$5:$AS$6,2,FALSE)+2,FALSE)),"")</f>
        <v>0</v>
      </c>
      <c r="I48" s="635">
        <f ca="1">IFERROR(IF($D$5="Nein","-",VLOOKUP(I$47,E_prod_Eingabe!$A$10:$AA$19,HLOOKUP($A$2,E_prod_Eingabe!$C$5:$AS$6,2,FALSE)+2,FALSE)),"")</f>
        <v>0</v>
      </c>
      <c r="J48" s="635">
        <f ca="1">IFERROR(IF($D$5="Nein","-",VLOOKUP(J$47,E_prod_Eingabe!$A$10:$AA$19,HLOOKUP($A$2,E_prod_Eingabe!$C$5:$AS$6,2,FALSE)+2,FALSE)),"")</f>
        <v>0</v>
      </c>
      <c r="K48" s="635">
        <f ca="1">IFERROR(IF($D$5="Nein","-",VLOOKUP(K$47,E_prod_Eingabe!$A$10:$AA$19,HLOOKUP($A$2,E_prod_Eingabe!$C$5:$AS$6,2,FALSE)+2,FALSE)),"")</f>
        <v>0</v>
      </c>
      <c r="L48" s="635">
        <f ca="1">IFERROR(IF($D$5="Nein","-",VLOOKUP(L$47,E_prod_Eingabe!$A$10:$AA$19,HLOOKUP($A$2,E_prod_Eingabe!$C$5:$AS$6,2,FALSE)+2,FALSE)),"")</f>
        <v>0</v>
      </c>
      <c r="M48" s="635">
        <f ca="1">IFERROR(IF($D$5="Nein","-",VLOOKUP(M$47,E_prod_Eingabe!$A$10:$AA$19,HLOOKUP($A$2,E_prod_Eingabe!$C$5:$AS$6,2,FALSE)+2,FALSE)),"")</f>
        <v>0</v>
      </c>
      <c r="N48" s="635">
        <f ca="1">IFERROR(IF($D$5="Nein","-",VLOOKUP(N$47,E_prod_Eingabe!$A$10:$AA$19,HLOOKUP($A$2,E_prod_Eingabe!$C$5:$AS$6,2,FALSE)+2,FALSE)),"")</f>
        <v>0</v>
      </c>
      <c r="O48" s="635">
        <f ca="1">IFERROR(IF($D$5="Nein","-",VLOOKUP(O$47,E_prod_Eingabe!$A$10:$AA$19,HLOOKUP($A$2,E_prod_Eingabe!$C$5:$AS$6,2,FALSE)+2,FALSE)),"")</f>
        <v>0</v>
      </c>
      <c r="P48" s="635">
        <f ca="1">IFERROR(IF($D$5="Nein","-",VLOOKUP(P$47,E_prod_Eingabe!$A$10:$AA$19,HLOOKUP($A$2,E_prod_Eingabe!$C$5:$AS$6,2,FALSE)+2,FALSE)),"")</f>
        <v>0</v>
      </c>
      <c r="Q48" s="635">
        <f ca="1">IFERROR(IF($D$5="Nein","-",VLOOKUP(Q$47,E_prod_Eingabe!$A$10:$AA$19,HLOOKUP($A$2,E_prod_Eingabe!$C$5:$AS$6,2,FALSE)+2,FALSE)),"")</f>
        <v>0</v>
      </c>
      <c r="R48" s="867" t="str">
        <f ca="1">OFFSET(Sprachen!A491,0,'Allg. Informationen'!$B$4-1,1,1)</f>
        <v>Vertrag für Nutzungsrecht beilegen.</v>
      </c>
      <c r="S48" s="868"/>
      <c r="T48" s="828"/>
      <c r="U48" s="829"/>
      <c r="V48" s="541"/>
      <c r="W48" s="297"/>
      <c r="X48" s="541" t="s">
        <v>185</v>
      </c>
      <c r="Y48" s="152"/>
      <c r="Z48" s="562"/>
      <c r="AA48" s="466">
        <f>+AA45+1</f>
        <v>28</v>
      </c>
    </row>
    <row r="49" spans="1:27" x14ac:dyDescent="0.25">
      <c r="A49" s="139" t="str">
        <f t="shared" ca="1" si="3"/>
        <v>KW20 / 29</v>
      </c>
      <c r="B49" s="136" t="str">
        <f ca="1">OFFSET(Sprachen!A402,0,'Allg. Informationen'!$B$4-1,1,1)</f>
        <v>Nr. Zentrale aus WASTA</v>
      </c>
      <c r="C49" s="100"/>
      <c r="D49" s="388"/>
      <c r="E49" s="356"/>
      <c r="F49" s="356"/>
      <c r="G49" s="356"/>
      <c r="H49" s="193"/>
      <c r="I49" s="193"/>
      <c r="J49" s="193"/>
      <c r="K49" s="193"/>
      <c r="L49" s="193"/>
      <c r="M49" s="193"/>
      <c r="N49" s="563"/>
      <c r="O49" s="563"/>
      <c r="P49" s="563"/>
      <c r="Q49" s="563"/>
      <c r="R49" s="859"/>
      <c r="S49" s="860"/>
      <c r="T49" s="828"/>
      <c r="U49" s="829"/>
      <c r="V49" s="541"/>
      <c r="W49" s="297"/>
      <c r="X49" s="541" t="s">
        <v>185</v>
      </c>
      <c r="Y49" s="152"/>
      <c r="Z49" s="562"/>
      <c r="AA49" s="466">
        <f>+AA48+1</f>
        <v>29</v>
      </c>
    </row>
    <row r="50" spans="1:27" ht="26.4" x14ac:dyDescent="0.25">
      <c r="A50" s="139" t="str">
        <f t="shared" ca="1" si="3"/>
        <v>KW20 / 30</v>
      </c>
      <c r="B50" s="136" t="str">
        <f ca="1">OFFSET(Sprachen!A403,0,'Allg. Informationen'!$B$4-1,1,1)</f>
        <v>Hydraulische Verknüpfung und gemeinsame Optimierung vorhanden</v>
      </c>
      <c r="C50" s="100" t="str">
        <f ca="1">OFFSET(Sprachen!A404,0,'Allg. Informationen'!$B$4-1,1,1)</f>
        <v>[Ja/Nein]</v>
      </c>
      <c r="D50" s="153"/>
      <c r="E50" s="357"/>
      <c r="F50" s="357"/>
      <c r="G50" s="357"/>
      <c r="H50" s="564"/>
      <c r="I50" s="564"/>
      <c r="J50" s="564"/>
      <c r="K50" s="564"/>
      <c r="L50" s="564"/>
      <c r="M50" s="564"/>
      <c r="N50" s="564"/>
      <c r="O50" s="564"/>
      <c r="P50" s="564"/>
      <c r="Q50" s="564"/>
      <c r="R50" s="824" t="str">
        <f ca="1">OFFSET(Sprachen!A492,0,'Allg. Informationen'!$B$4-1,1,1)</f>
        <v>Plan der Kraftwerksanlage beilegen.</v>
      </c>
      <c r="S50" s="825"/>
      <c r="T50" s="828"/>
      <c r="U50" s="829"/>
      <c r="V50" s="541"/>
      <c r="W50" s="297"/>
      <c r="X50" s="541" t="s">
        <v>185</v>
      </c>
      <c r="Y50" s="565"/>
      <c r="Z50" s="562"/>
      <c r="AA50" s="466">
        <f t="shared" ref="AA50:AA57" si="4">+AA49+1</f>
        <v>30</v>
      </c>
    </row>
    <row r="51" spans="1:27" x14ac:dyDescent="0.25">
      <c r="A51" s="139" t="str">
        <f t="shared" ca="1" si="3"/>
        <v>KW20 / 31</v>
      </c>
      <c r="B51" s="136" t="str">
        <f ca="1">OFFSET(Sprachen!A405,0,'Allg. Informationen'!$B$4-1,1,1)</f>
        <v>mittlere mechanische Bruttoleistung</v>
      </c>
      <c r="C51" s="100" t="s">
        <v>6</v>
      </c>
      <c r="D51" s="646">
        <f>SUMIF($H$50:$Q$50,"Ja",H51:Q51)+SUMIF($H$50:$Q$50,"Oui",H51:Q51)+SUMIF($H$50:$Q$50,"Si",H51:Q51)</f>
        <v>0</v>
      </c>
      <c r="E51" s="351"/>
      <c r="F51" s="351"/>
      <c r="G51" s="351"/>
      <c r="H51" s="566"/>
      <c r="I51" s="566"/>
      <c r="J51" s="566"/>
      <c r="K51" s="566"/>
      <c r="L51" s="566"/>
      <c r="M51" s="566"/>
      <c r="N51" s="566"/>
      <c r="O51" s="566"/>
      <c r="P51" s="566"/>
      <c r="Q51" s="566"/>
      <c r="R51" s="859"/>
      <c r="S51" s="860"/>
      <c r="T51" s="828"/>
      <c r="U51" s="829"/>
      <c r="V51" s="541"/>
      <c r="W51" s="297"/>
      <c r="X51" s="541" t="s">
        <v>185</v>
      </c>
      <c r="Y51" s="565" t="s">
        <v>185</v>
      </c>
      <c r="Z51" s="562"/>
      <c r="AA51" s="466">
        <f t="shared" si="4"/>
        <v>31</v>
      </c>
    </row>
    <row r="52" spans="1:27" x14ac:dyDescent="0.25">
      <c r="A52" s="139" t="str">
        <f t="shared" ca="1" si="3"/>
        <v>KW20 / 32</v>
      </c>
      <c r="B52" s="136" t="str">
        <f ca="1">OFFSET(Sprachen!A406,0,'Allg. Informationen'!$B$4-1,1,1)</f>
        <v>Installierte Turbinenleistung</v>
      </c>
      <c r="C52" s="100" t="s">
        <v>6</v>
      </c>
      <c r="D52" s="646">
        <f>SUMIF($H$50:$Q$50,"Ja",H52:Q52)+SUMIF($H$50:$Q$50,"Oui",H52:Q52)+SUMIF($H$50:$Q$50,"Si",H52:Q52)</f>
        <v>0</v>
      </c>
      <c r="E52" s="351"/>
      <c r="F52" s="351"/>
      <c r="G52" s="351"/>
      <c r="H52" s="566"/>
      <c r="I52" s="566"/>
      <c r="J52" s="566"/>
      <c r="K52" s="566"/>
      <c r="L52" s="566"/>
      <c r="M52" s="566"/>
      <c r="N52" s="566"/>
      <c r="O52" s="566"/>
      <c r="P52" s="566"/>
      <c r="Q52" s="566"/>
      <c r="R52" s="859"/>
      <c r="S52" s="860"/>
      <c r="T52" s="828"/>
      <c r="U52" s="829"/>
      <c r="V52" s="541"/>
      <c r="W52" s="297"/>
      <c r="X52" s="541" t="s">
        <v>185</v>
      </c>
      <c r="Y52" s="152"/>
      <c r="Z52" s="562"/>
      <c r="AA52" s="466">
        <f t="shared" si="4"/>
        <v>32</v>
      </c>
    </row>
    <row r="53" spans="1:27" x14ac:dyDescent="0.25">
      <c r="A53" s="139" t="str">
        <f t="shared" ca="1" si="3"/>
        <v>KW20 / 33</v>
      </c>
      <c r="B53" s="136" t="str">
        <f ca="1">OFFSET(Sprachen!A407,0,'Allg. Informationen'!$B$4-1,1,1)</f>
        <v>Max. mögliche Leistung ab Generator</v>
      </c>
      <c r="C53" s="100" t="s">
        <v>6</v>
      </c>
      <c r="D53" s="646">
        <f>SUMIF($H$50:$Q$50,"Ja",H53:Q53)+SUMIF($H$50:$Q$50,"Oui",H53:Q53)+SUMIF($H$50:$Q$50,"Si",H53:Q53)</f>
        <v>0</v>
      </c>
      <c r="E53" s="351"/>
      <c r="F53" s="351"/>
      <c r="G53" s="351"/>
      <c r="H53" s="566"/>
      <c r="I53" s="566"/>
      <c r="J53" s="566"/>
      <c r="K53" s="566"/>
      <c r="L53" s="566"/>
      <c r="M53" s="566"/>
      <c r="N53" s="566"/>
      <c r="O53" s="566"/>
      <c r="P53" s="566"/>
      <c r="Q53" s="566"/>
      <c r="R53" s="859"/>
      <c r="S53" s="860"/>
      <c r="T53" s="828"/>
      <c r="U53" s="829"/>
      <c r="V53" s="541"/>
      <c r="W53" s="297"/>
      <c r="X53" s="541" t="s">
        <v>185</v>
      </c>
      <c r="Y53" s="152"/>
      <c r="Z53" s="562"/>
      <c r="AA53" s="466">
        <f t="shared" si="4"/>
        <v>33</v>
      </c>
    </row>
    <row r="54" spans="1:27" ht="31.5" customHeight="1" x14ac:dyDescent="0.25">
      <c r="A54" s="139" t="str">
        <f t="shared" ca="1" si="3"/>
        <v>KW20 / 34</v>
      </c>
      <c r="B54" s="136" t="str">
        <f ca="1">OFFSET(Sprachen!A408,0,'Allg. Informationen'!$B$4-1,1,1)</f>
        <v>Nettoproduktion alle Zentralen</v>
      </c>
      <c r="C54" s="100" t="s">
        <v>8</v>
      </c>
      <c r="D54" s="647">
        <f ca="1">IFERROR(SUM(H54:Q54),"")</f>
        <v>0</v>
      </c>
      <c r="E54" s="358"/>
      <c r="F54" s="358"/>
      <c r="G54" s="358"/>
      <c r="H54" s="154">
        <f ca="1">IFERROR(IF($D$5="Nein/Non/No","-",VLOOKUP(H$47,E_prod_Eingabe!$A$21:$AA$30,HLOOKUP($A$2,E_prod_Eingabe!$C$5:$AS$6,2,FALSE)+2,FALSE)),"")</f>
        <v>0</v>
      </c>
      <c r="I54" s="154">
        <f ca="1">IFERROR(IF($D$5="Nein/Non/No","-",VLOOKUP(I$47,E_prod_Eingabe!$A$21:$AA$30,HLOOKUP($A$2,E_prod_Eingabe!$C$5:$AS$6,2,FALSE)+2,FALSE)),"")</f>
        <v>0</v>
      </c>
      <c r="J54" s="154">
        <f ca="1">IFERROR(IF($D$5="Nein/Non/No","-",VLOOKUP(J$47,E_prod_Eingabe!$A$21:$AA$30,HLOOKUP($A$2,E_prod_Eingabe!$C$5:$AS$6,2,FALSE)+2,FALSE)),"")</f>
        <v>0</v>
      </c>
      <c r="K54" s="154">
        <f ca="1">IFERROR(IF($D$5="Nein/Non/No","-",VLOOKUP(K$47,E_prod_Eingabe!$A$21:$AA$30,HLOOKUP($A$2,E_prod_Eingabe!$C$5:$AS$6,2,FALSE)+2,FALSE)),"")</f>
        <v>0</v>
      </c>
      <c r="L54" s="154">
        <f ca="1">IFERROR(IF($D$5="Nein/Non/No","-",VLOOKUP(L$47,E_prod_Eingabe!$A$21:$AA$30,HLOOKUP($A$2,E_prod_Eingabe!$C$5:$AS$6,2,FALSE)+2,FALSE)),"")</f>
        <v>0</v>
      </c>
      <c r="M54" s="154">
        <f ca="1">IFERROR(IF($D$5="Nein/Non/No","-",VLOOKUP(M$47,E_prod_Eingabe!$A$21:$AA$30,HLOOKUP($A$2,E_prod_Eingabe!$C$5:$AS$6,2,FALSE)+2,FALSE)),"")</f>
        <v>0</v>
      </c>
      <c r="N54" s="154">
        <f ca="1">IFERROR(IF($D$5="Nein/Non/No","-",VLOOKUP(N$47,E_prod_Eingabe!$A$21:$AA$30,HLOOKUP($A$2,E_prod_Eingabe!$C$5:$AS$6,2,FALSE)+2,FALSE)),"")</f>
        <v>0</v>
      </c>
      <c r="O54" s="154">
        <f ca="1">IFERROR(IF($D$5="Nein/Non/No","-",VLOOKUP(O$47,E_prod_Eingabe!$A$21:$AA$30,HLOOKUP($A$2,E_prod_Eingabe!$C$5:$AS$6,2,FALSE)+2,FALSE)),"")</f>
        <v>0</v>
      </c>
      <c r="P54" s="154">
        <f ca="1">IFERROR(IF($D$5="Nein/Non/No","-",VLOOKUP(P$47,E_prod_Eingabe!$A$21:$AA$30,HLOOKUP($A$2,E_prod_Eingabe!$C$5:$AS$6,2,FALSE)+2,FALSE)),"")</f>
        <v>0</v>
      </c>
      <c r="Q54" s="154">
        <f ca="1">IFERROR(IF($D$5="Nein/Non/No","-",VLOOKUP(Q$47,E_prod_Eingabe!$A$21:$AA$30,HLOOKUP($A$2,E_prod_Eingabe!$C$5:$AS$6,2,FALSE)+2,FALSE)),"")</f>
        <v>0</v>
      </c>
      <c r="R54" s="862" t="str">
        <f ca="1">OFFSET(Sprachen!A493,0,'Allg. Informationen'!$B$4-1,1,1)</f>
        <v>Nur hydraulisch verknüpfte und gemeinsam optimierte Anlagen werden berücksichtigt.</v>
      </c>
      <c r="S54" s="863"/>
      <c r="T54" s="861"/>
      <c r="U54" s="861"/>
      <c r="V54" s="567"/>
      <c r="W54" s="300"/>
      <c r="X54" s="567"/>
      <c r="Y54" s="400"/>
      <c r="Z54" s="562"/>
      <c r="AA54" s="466">
        <f t="shared" si="4"/>
        <v>34</v>
      </c>
    </row>
    <row r="55" spans="1:27" ht="31.5" customHeight="1" x14ac:dyDescent="0.25">
      <c r="A55" s="139" t="str">
        <f t="shared" ca="1" si="3"/>
        <v>KW20 / 35</v>
      </c>
      <c r="B55" s="136" t="str">
        <f ca="1">OFFSET(Sprachen!A409,0,'Allg. Informationen'!$B$4-1,1,1)</f>
        <v>Nettoproduktion hydraulisch verknüpfter und gemeinsam optimierter Anlagen</v>
      </c>
      <c r="C55" s="100" t="s">
        <v>8</v>
      </c>
      <c r="D55" s="647">
        <f>SUM(H55:Q55)</f>
        <v>0</v>
      </c>
      <c r="E55" s="358"/>
      <c r="F55" s="358"/>
      <c r="G55" s="358"/>
      <c r="H55" s="154">
        <f>+IF(H50="Ja",H54,0)+IF(H50="Oui",H54,0)+IF(H50="Si",H54,0)</f>
        <v>0</v>
      </c>
      <c r="I55" s="154">
        <f t="shared" ref="I55:Q55" si="5">+IF(I50="Ja",I54,0)+IF(I50="Oui",I54,0)+IF(I50="Si",I54,0)</f>
        <v>0</v>
      </c>
      <c r="J55" s="154">
        <f t="shared" si="5"/>
        <v>0</v>
      </c>
      <c r="K55" s="154">
        <f t="shared" si="5"/>
        <v>0</v>
      </c>
      <c r="L55" s="154">
        <f t="shared" si="5"/>
        <v>0</v>
      </c>
      <c r="M55" s="154">
        <f t="shared" si="5"/>
        <v>0</v>
      </c>
      <c r="N55" s="154">
        <f t="shared" si="5"/>
        <v>0</v>
      </c>
      <c r="O55" s="154">
        <f t="shared" si="5"/>
        <v>0</v>
      </c>
      <c r="P55" s="154">
        <f t="shared" si="5"/>
        <v>0</v>
      </c>
      <c r="Q55" s="154">
        <f t="shared" si="5"/>
        <v>0</v>
      </c>
      <c r="R55" s="864"/>
      <c r="S55" s="865"/>
      <c r="T55" s="861"/>
      <c r="U55" s="861"/>
      <c r="V55" s="567"/>
      <c r="W55" s="300"/>
      <c r="X55" s="567"/>
      <c r="Y55" s="400"/>
      <c r="Z55" s="562"/>
      <c r="AA55" s="466">
        <f t="shared" si="4"/>
        <v>35</v>
      </c>
    </row>
    <row r="56" spans="1:27" x14ac:dyDescent="0.25">
      <c r="A56" s="139" t="str">
        <f t="shared" ca="1" si="3"/>
        <v>KW20 / 36</v>
      </c>
      <c r="B56" s="136" t="str">
        <f ca="1">OFFSET(Sprachen!A410,0,'Allg. Informationen'!$B$4-1,1,1)</f>
        <v>Bezug EV/KEV</v>
      </c>
      <c r="C56" s="100" t="str">
        <f ca="1">OFFSET(Sprachen!A404,0,'Allg. Informationen'!$B$4-1,1,1)</f>
        <v>[Ja/Nein]</v>
      </c>
      <c r="D56" s="648">
        <f>IF(COUNTIF(H56:Q56,"Ja")&gt;0,COUNTIF(H56:Q56,"Ja"),0)</f>
        <v>0</v>
      </c>
      <c r="E56" s="359"/>
      <c r="F56" s="359"/>
      <c r="G56" s="359"/>
      <c r="H56" s="564"/>
      <c r="I56" s="564"/>
      <c r="J56" s="564"/>
      <c r="K56" s="564"/>
      <c r="L56" s="564"/>
      <c r="M56" s="564"/>
      <c r="N56" s="564"/>
      <c r="O56" s="564"/>
      <c r="P56" s="564"/>
      <c r="Q56" s="564"/>
      <c r="R56" s="824"/>
      <c r="S56" s="825"/>
      <c r="T56" s="828"/>
      <c r="U56" s="829"/>
      <c r="V56" s="541"/>
      <c r="W56" s="297"/>
      <c r="X56" s="541" t="s">
        <v>185</v>
      </c>
      <c r="Y56" s="565" t="s">
        <v>185</v>
      </c>
      <c r="Z56" s="562"/>
      <c r="AA56" s="466">
        <f t="shared" si="4"/>
        <v>36</v>
      </c>
    </row>
    <row r="57" spans="1:27" x14ac:dyDescent="0.25">
      <c r="A57" s="139" t="str">
        <f t="shared" ca="1" si="3"/>
        <v>KW20 / 37</v>
      </c>
      <c r="B57" s="136" t="str">
        <f ca="1">OFFSET(Sprachen!A411,0,'Allg. Informationen'!$B$4-1,1,1)</f>
        <v>Erlös EV/KEV Jahr</v>
      </c>
      <c r="C57" s="100" t="s">
        <v>24</v>
      </c>
      <c r="D57" s="649">
        <f>SUMIF(H50:Q50,"Ja",H57:Q57)+SUMIF(H50:Q50,"Oui",H57:Q57)+SUMIF(H50:Q50,"Si",H57:Q57)</f>
        <v>0</v>
      </c>
      <c r="E57" s="360"/>
      <c r="F57" s="360"/>
      <c r="G57" s="360"/>
      <c r="H57" s="207"/>
      <c r="I57" s="207"/>
      <c r="J57" s="207"/>
      <c r="K57" s="207"/>
      <c r="L57" s="207"/>
      <c r="M57" s="207"/>
      <c r="N57" s="207"/>
      <c r="O57" s="207"/>
      <c r="P57" s="207"/>
      <c r="Q57" s="207"/>
      <c r="R57" s="859"/>
      <c r="S57" s="860"/>
      <c r="T57" s="828"/>
      <c r="U57" s="829"/>
      <c r="V57" s="541"/>
      <c r="W57" s="297"/>
      <c r="X57" s="541" t="s">
        <v>185</v>
      </c>
      <c r="Y57" s="565" t="s">
        <v>185</v>
      </c>
      <c r="Z57" s="562"/>
      <c r="AA57" s="466">
        <f t="shared" si="4"/>
        <v>37</v>
      </c>
    </row>
    <row r="58" spans="1:27" ht="26.4" x14ac:dyDescent="0.25">
      <c r="A58" s="139" t="str">
        <f t="shared" ca="1" si="3"/>
        <v>KW20 / 39</v>
      </c>
      <c r="B58" s="136" t="str">
        <f ca="1">OFFSET(Sprachen!A412,0,'Allg. Informationen'!$B$4-1,1,1)</f>
        <v>Erlös aus Entschädigungen Sanierungen nach Gewässerschutzgesetz</v>
      </c>
      <c r="C58" s="157" t="s">
        <v>24</v>
      </c>
      <c r="D58" s="649">
        <f>SUMIF($H$50:$Q$50,"Ja",H58:Q58)+SUMIF($H$50:$Q$50,"Oui",H58:Q58)+SUMIF($H$50:$Q$50,"Si",H58:Q58)</f>
        <v>0</v>
      </c>
      <c r="E58" s="360"/>
      <c r="F58" s="360"/>
      <c r="G58" s="360"/>
      <c r="H58" s="207"/>
      <c r="I58" s="207"/>
      <c r="J58" s="207"/>
      <c r="K58" s="207"/>
      <c r="L58" s="207"/>
      <c r="M58" s="207"/>
      <c r="N58" s="207"/>
      <c r="O58" s="207"/>
      <c r="P58" s="207"/>
      <c r="Q58" s="207"/>
      <c r="R58" s="813"/>
      <c r="S58" s="814"/>
      <c r="T58" s="828"/>
      <c r="U58" s="829"/>
      <c r="V58" s="541"/>
      <c r="W58" s="297"/>
      <c r="X58" s="541" t="s">
        <v>185</v>
      </c>
      <c r="Y58" s="565" t="s">
        <v>185</v>
      </c>
      <c r="Z58" s="562"/>
      <c r="AA58" s="466">
        <v>39</v>
      </c>
    </row>
    <row r="59" spans="1:27" ht="26.4" x14ac:dyDescent="0.25">
      <c r="A59" s="139" t="str">
        <f t="shared" ca="1" si="3"/>
        <v>KW20 / 41</v>
      </c>
      <c r="B59" s="136" t="str">
        <f ca="1">OFFSET(Sprachen!A413,0,'Allg. Informationen'!$B$4-1,1,1)</f>
        <v>Erlös aus weiterer Förderung der öffentlichen Hand</v>
      </c>
      <c r="C59" s="157" t="s">
        <v>24</v>
      </c>
      <c r="D59" s="649">
        <f>SUMIF(H50:Q50,"Ja",H59:Q59)+SUMIF(H50:Q50,"Qui",H59:Q59)+SUMIF(H50:Q50,"Si",H59:Q59)</f>
        <v>0</v>
      </c>
      <c r="E59" s="360"/>
      <c r="F59" s="360"/>
      <c r="G59" s="360"/>
      <c r="H59" s="207"/>
      <c r="I59" s="207"/>
      <c r="J59" s="207"/>
      <c r="K59" s="207"/>
      <c r="L59" s="207"/>
      <c r="M59" s="207"/>
      <c r="N59" s="207"/>
      <c r="O59" s="207"/>
      <c r="P59" s="207"/>
      <c r="Q59" s="207"/>
      <c r="R59" s="813"/>
      <c r="S59" s="814"/>
      <c r="T59" s="828"/>
      <c r="U59" s="829"/>
      <c r="V59" s="541"/>
      <c r="W59" s="297"/>
      <c r="X59" s="541" t="s">
        <v>185</v>
      </c>
      <c r="Y59" s="152"/>
      <c r="Z59" s="562"/>
      <c r="AA59" s="466">
        <v>41</v>
      </c>
    </row>
    <row r="60" spans="1:27" ht="15.6" x14ac:dyDescent="0.3">
      <c r="A60" s="146"/>
      <c r="B60" s="147"/>
      <c r="C60" s="147"/>
      <c r="D60" s="147"/>
      <c r="E60" s="147"/>
      <c r="F60" s="147"/>
      <c r="G60" s="147"/>
      <c r="H60" s="147"/>
      <c r="I60" s="147"/>
      <c r="J60" s="147"/>
      <c r="K60" s="147"/>
      <c r="L60" s="147"/>
      <c r="M60" s="147"/>
      <c r="N60" s="147"/>
      <c r="O60" s="147"/>
      <c r="P60" s="147"/>
      <c r="Q60" s="147"/>
      <c r="R60" s="147"/>
      <c r="S60" s="147"/>
      <c r="T60" s="147"/>
      <c r="U60" s="147"/>
      <c r="V60" s="147"/>
      <c r="W60" s="561"/>
      <c r="X60" s="147"/>
      <c r="Y60" s="147"/>
      <c r="Z60" s="562"/>
    </row>
    <row r="61" spans="1:27" ht="26.4" x14ac:dyDescent="0.25">
      <c r="A61" s="158" t="str">
        <f ca="1">OFFSET(Sprachen!A414,0,'Allg. Informationen'!$B$4-1,1,1)</f>
        <v>B. Angaben zu den Gestehungskosten</v>
      </c>
      <c r="B61" s="158"/>
      <c r="C61" s="159"/>
      <c r="D61" s="160"/>
      <c r="E61" s="361"/>
      <c r="F61" s="361"/>
      <c r="G61" s="361"/>
      <c r="H61" s="866" t="str">
        <f ca="1">R47</f>
        <v>Anmerkungen BFE</v>
      </c>
      <c r="I61" s="866"/>
      <c r="J61" s="866"/>
      <c r="K61" s="866"/>
      <c r="L61" s="866"/>
      <c r="M61" s="809" t="str">
        <f ca="1">T47</f>
        <v>Bemerkungen Gesuchsteller</v>
      </c>
      <c r="N61" s="810"/>
      <c r="O61" s="810"/>
      <c r="P61" s="810"/>
      <c r="Q61" s="810"/>
      <c r="R61" s="810"/>
      <c r="S61" s="810"/>
      <c r="T61" s="810"/>
      <c r="U61" s="811"/>
      <c r="V61" s="450" t="str">
        <f ca="1">V47</f>
        <v>Prüfung auf Plausibilität</v>
      </c>
      <c r="W61" s="450" t="str">
        <f t="shared" ref="W61:Y61" ca="1" si="6">W47</f>
        <v>Bemerkungen Plausibilität</v>
      </c>
      <c r="X61" s="450" t="str">
        <f t="shared" ca="1" si="6"/>
        <v>Materielle Prüfung</v>
      </c>
      <c r="Y61" s="450" t="str">
        <f t="shared" ca="1" si="6"/>
        <v>Bemerkungen Materielle Prüfung</v>
      </c>
    </row>
    <row r="62" spans="1:27" ht="27.75" customHeight="1" x14ac:dyDescent="0.25">
      <c r="A62" s="139"/>
      <c r="B62" s="161" t="str">
        <f ca="1">OFFSET(Sprachen!A415,0,'Allg. Informationen'!$B$4-1,1,1)</f>
        <v>B 1. Betriebserträge und -kosten</v>
      </c>
      <c r="C62" s="100"/>
      <c r="D62" s="100"/>
      <c r="E62" s="362"/>
      <c r="F62" s="362"/>
      <c r="G62" s="362"/>
      <c r="H62" s="808"/>
      <c r="I62" s="808"/>
      <c r="J62" s="808"/>
      <c r="K62" s="808"/>
      <c r="L62" s="808"/>
      <c r="M62" s="812"/>
      <c r="N62" s="812"/>
      <c r="O62" s="812"/>
      <c r="P62" s="812"/>
      <c r="Q62" s="812"/>
      <c r="R62" s="812"/>
      <c r="S62" s="812"/>
      <c r="T62" s="812"/>
      <c r="U62" s="812"/>
      <c r="V62" s="541"/>
      <c r="W62" s="297"/>
      <c r="X62" s="541" t="s">
        <v>185</v>
      </c>
      <c r="Y62" s="551" t="s">
        <v>185</v>
      </c>
    </row>
    <row r="63" spans="1:27" ht="26.4" x14ac:dyDescent="0.25">
      <c r="A63" s="139" t="str">
        <f t="shared" ref="A63:A72" ca="1" si="7">CONCATENATE($A$2," / ",AA63)</f>
        <v>KW20 / 42</v>
      </c>
      <c r="B63" s="136" t="str">
        <f ca="1">OFFSET(Sprachen!A416,0,'Allg. Informationen'!$B$4-1,1,1)</f>
        <v>Summe Förderungen/Vergütungen der öffentlichen Hand</v>
      </c>
      <c r="C63" s="100"/>
      <c r="D63" s="634">
        <f>D59+D57</f>
        <v>0</v>
      </c>
      <c r="E63" s="633"/>
      <c r="F63" s="633"/>
      <c r="G63" s="633"/>
      <c r="H63" s="815"/>
      <c r="I63" s="816"/>
      <c r="J63" s="816"/>
      <c r="K63" s="816"/>
      <c r="L63" s="817"/>
      <c r="M63" s="818"/>
      <c r="N63" s="819"/>
      <c r="O63" s="819"/>
      <c r="P63" s="819"/>
      <c r="Q63" s="819"/>
      <c r="R63" s="819"/>
      <c r="S63" s="819"/>
      <c r="T63" s="819"/>
      <c r="U63" s="820"/>
      <c r="V63" s="541"/>
      <c r="W63" s="297"/>
      <c r="X63" s="541" t="s">
        <v>185</v>
      </c>
      <c r="Y63" s="551" t="s">
        <v>185</v>
      </c>
      <c r="AA63" s="466">
        <v>42</v>
      </c>
    </row>
    <row r="64" spans="1:27" ht="33" customHeight="1" x14ac:dyDescent="0.25">
      <c r="A64" s="139" t="str">
        <f t="shared" ca="1" si="7"/>
        <v>KW20 / 43</v>
      </c>
      <c r="B64" s="136" t="str">
        <f ca="1">OFFSET(Sprachen!A417,0,'Allg. Informationen'!$B$4-1,1,1)</f>
        <v>Übriger Betriebsertrag (ohne Förderungen)</v>
      </c>
      <c r="C64" s="673" t="s">
        <v>24</v>
      </c>
      <c r="D64" s="196"/>
      <c r="E64" s="363"/>
      <c r="F64" s="363"/>
      <c r="G64" s="363"/>
      <c r="H64" s="893" t="str">
        <f ca="1">CONCATENATE(OFFSET(Sprachen!A495,0,'Allg. Informationen'!$B$4-1,1,1)," 5.",A2,".7")</f>
        <v>Gemäss Richtlinie des BFE zu anrechenbaren Betriebs- und Kapitalkosten. Bei abweichenden Angaben zum Geschäftsbericht ist das folgende Anhangsformular auszufüllen: 5.KW20.7</v>
      </c>
      <c r="I64" s="894"/>
      <c r="J64" s="894"/>
      <c r="K64" s="894"/>
      <c r="L64" s="895"/>
      <c r="M64" s="812"/>
      <c r="N64" s="812"/>
      <c r="O64" s="812"/>
      <c r="P64" s="812"/>
      <c r="Q64" s="812"/>
      <c r="R64" s="812"/>
      <c r="S64" s="812"/>
      <c r="T64" s="812"/>
      <c r="U64" s="812"/>
      <c r="V64" s="541"/>
      <c r="W64" s="297"/>
      <c r="X64" s="541" t="s">
        <v>185</v>
      </c>
      <c r="Y64" s="551" t="s">
        <v>185</v>
      </c>
      <c r="AA64" s="466">
        <v>43</v>
      </c>
    </row>
    <row r="65" spans="1:27" x14ac:dyDescent="0.25">
      <c r="A65" s="139" t="str">
        <f t="shared" ca="1" si="7"/>
        <v>KW20 / 44</v>
      </c>
      <c r="B65" s="136" t="str">
        <f ca="1">OFFSET(Sprachen!A418,0,'Allg. Informationen'!$B$4-1,1,1)</f>
        <v>Aktivierte Eigenleistungen</v>
      </c>
      <c r="C65" s="673" t="s">
        <v>24</v>
      </c>
      <c r="D65" s="196"/>
      <c r="E65" s="364"/>
      <c r="F65" s="364"/>
      <c r="G65" s="364"/>
      <c r="H65" s="893"/>
      <c r="I65" s="894"/>
      <c r="J65" s="894"/>
      <c r="K65" s="894"/>
      <c r="L65" s="895"/>
      <c r="M65" s="812"/>
      <c r="N65" s="812"/>
      <c r="O65" s="812"/>
      <c r="P65" s="812"/>
      <c r="Q65" s="812"/>
      <c r="R65" s="812"/>
      <c r="S65" s="812"/>
      <c r="T65" s="812"/>
      <c r="U65" s="812"/>
      <c r="V65" s="541"/>
      <c r="W65" s="297"/>
      <c r="X65" s="541" t="s">
        <v>185</v>
      </c>
      <c r="Y65" s="551" t="s">
        <v>185</v>
      </c>
      <c r="AA65" s="466">
        <f t="shared" ref="AA65:AA72" si="8">AA64+1</f>
        <v>44</v>
      </c>
    </row>
    <row r="66" spans="1:27" x14ac:dyDescent="0.25">
      <c r="A66" s="139" t="str">
        <f t="shared" ca="1" si="7"/>
        <v>KW20 / 45</v>
      </c>
      <c r="B66" s="136" t="str">
        <f ca="1">OFFSET(Sprachen!A419,0,'Allg. Informationen'!$B$4-1,1,1)</f>
        <v>Pumpenergie</v>
      </c>
      <c r="C66" s="673" t="s">
        <v>8</v>
      </c>
      <c r="D66" s="644">
        <f ca="1">IFERROR(IF($D$5="Nein/Non/No","-",INDIRECT(CONCATENATE(E_prod_Eingabe!$A$2,"!")&amp;CONCATENATE(MID("CDEFGHIJKLMNOPQRSTUVWXYZ",HLOOKUP($A$2,E_prod_Eingabe!$C$5:$AS$6,2,FALSE),1),"55"))),"")</f>
        <v>0</v>
      </c>
      <c r="E66" s="353"/>
      <c r="F66" s="353"/>
      <c r="G66" s="353"/>
      <c r="H66" s="893"/>
      <c r="I66" s="894"/>
      <c r="J66" s="894"/>
      <c r="K66" s="894"/>
      <c r="L66" s="895"/>
      <c r="M66" s="812"/>
      <c r="N66" s="812"/>
      <c r="O66" s="812"/>
      <c r="P66" s="812"/>
      <c r="Q66" s="812"/>
      <c r="R66" s="812"/>
      <c r="S66" s="812"/>
      <c r="T66" s="812"/>
      <c r="U66" s="812"/>
      <c r="V66" s="541"/>
      <c r="W66" s="297"/>
      <c r="X66" s="541" t="s">
        <v>185</v>
      </c>
      <c r="Y66" s="551" t="s">
        <v>185</v>
      </c>
      <c r="AA66" s="466">
        <f t="shared" si="8"/>
        <v>45</v>
      </c>
    </row>
    <row r="67" spans="1:27" ht="26.4" x14ac:dyDescent="0.25">
      <c r="A67" s="139" t="str">
        <f t="shared" ca="1" si="7"/>
        <v>KW20 / 46</v>
      </c>
      <c r="B67" s="136" t="str">
        <f ca="1">OFFSET(Sprachen!A420,0,'Allg. Informationen'!$B$4-1,1,1)</f>
        <v>Spezif. Kosten Pumpenergie zu Marktpreisen</v>
      </c>
      <c r="C67" s="673" t="s">
        <v>39</v>
      </c>
      <c r="D67" s="645" t="str">
        <f ca="1">IFERROR(D68*100/(D66*1000000),"")</f>
        <v/>
      </c>
      <c r="E67" s="365"/>
      <c r="F67" s="365"/>
      <c r="G67" s="365"/>
      <c r="H67" s="893"/>
      <c r="I67" s="894"/>
      <c r="J67" s="894"/>
      <c r="K67" s="894"/>
      <c r="L67" s="895"/>
      <c r="M67" s="812"/>
      <c r="N67" s="812"/>
      <c r="O67" s="812"/>
      <c r="P67" s="812"/>
      <c r="Q67" s="812"/>
      <c r="R67" s="812"/>
      <c r="S67" s="812"/>
      <c r="T67" s="812"/>
      <c r="U67" s="812"/>
      <c r="V67" s="541"/>
      <c r="W67" s="297"/>
      <c r="X67" s="541" t="s">
        <v>185</v>
      </c>
      <c r="Y67" s="551" t="s">
        <v>185</v>
      </c>
      <c r="AA67" s="466">
        <f t="shared" si="8"/>
        <v>46</v>
      </c>
    </row>
    <row r="68" spans="1:27" ht="26.4" x14ac:dyDescent="0.25">
      <c r="A68" s="139" t="str">
        <f t="shared" ca="1" si="7"/>
        <v>KW20 / 47</v>
      </c>
      <c r="B68" s="136" t="str">
        <f ca="1">OFFSET(Sprachen!A421,0,'Allg. Informationen'!$B$4-1,1,1)</f>
        <v>Pumpenergie zu Marktpreisen</v>
      </c>
      <c r="C68" s="673" t="s">
        <v>24</v>
      </c>
      <c r="D68" s="644">
        <f ca="1">IFERROR(IF($D$5="Nein/Non/No","-",INDIRECT(CONCATENATE(E_prod_Eingabe!$A$2,"!")&amp;CONCATENATE(MID("CDEFGHIJKLMNOPQRSTUVWXYZ",HLOOKUP($A$2,E_prod_Eingabe!$C$5:$AS$6,2,FALSE),1),"67"))),"")</f>
        <v>0</v>
      </c>
      <c r="E68" s="366"/>
      <c r="F68" s="366"/>
      <c r="G68" s="366"/>
      <c r="H68" s="893"/>
      <c r="I68" s="894"/>
      <c r="J68" s="894"/>
      <c r="K68" s="894"/>
      <c r="L68" s="895"/>
      <c r="M68" s="812"/>
      <c r="N68" s="812"/>
      <c r="O68" s="812"/>
      <c r="P68" s="812"/>
      <c r="Q68" s="812"/>
      <c r="R68" s="812"/>
      <c r="S68" s="812"/>
      <c r="T68" s="812"/>
      <c r="U68" s="812"/>
      <c r="V68" s="541"/>
      <c r="W68" s="297"/>
      <c r="X68" s="541" t="s">
        <v>185</v>
      </c>
      <c r="Y68" s="551" t="s">
        <v>185</v>
      </c>
      <c r="AA68" s="466">
        <f t="shared" si="8"/>
        <v>47</v>
      </c>
    </row>
    <row r="69" spans="1:27" x14ac:dyDescent="0.25">
      <c r="A69" s="139" t="str">
        <f t="shared" ca="1" si="7"/>
        <v>KW20 / 48</v>
      </c>
      <c r="B69" s="136" t="str">
        <f ca="1">OFFSET(Sprachen!A422,0,'Allg. Informationen'!$B$4-1,1,1)</f>
        <v>Energieaufwand</v>
      </c>
      <c r="C69" s="673" t="s">
        <v>24</v>
      </c>
      <c r="D69" s="196"/>
      <c r="E69" s="364"/>
      <c r="F69" s="364"/>
      <c r="G69" s="364"/>
      <c r="H69" s="893"/>
      <c r="I69" s="894"/>
      <c r="J69" s="894"/>
      <c r="K69" s="894"/>
      <c r="L69" s="895"/>
      <c r="M69" s="812"/>
      <c r="N69" s="812"/>
      <c r="O69" s="812"/>
      <c r="P69" s="812"/>
      <c r="Q69" s="812"/>
      <c r="R69" s="812"/>
      <c r="S69" s="812"/>
      <c r="T69" s="812"/>
      <c r="U69" s="812"/>
      <c r="V69" s="541"/>
      <c r="W69" s="297"/>
      <c r="X69" s="541" t="s">
        <v>185</v>
      </c>
      <c r="Y69" s="551" t="s">
        <v>185</v>
      </c>
      <c r="AA69" s="466">
        <f t="shared" si="8"/>
        <v>48</v>
      </c>
    </row>
    <row r="70" spans="1:27" x14ac:dyDescent="0.25">
      <c r="A70" s="139" t="str">
        <f t="shared" ca="1" si="7"/>
        <v>KW20 / 49</v>
      </c>
      <c r="B70" s="136" t="str">
        <f ca="1">OFFSET(Sprachen!A423,0,'Allg. Informationen'!$B$4-1,1,1)</f>
        <v>Netznutzungsaufwand</v>
      </c>
      <c r="C70" s="673" t="s">
        <v>24</v>
      </c>
      <c r="D70" s="196"/>
      <c r="E70" s="364"/>
      <c r="F70" s="364"/>
      <c r="G70" s="364"/>
      <c r="H70" s="893"/>
      <c r="I70" s="894"/>
      <c r="J70" s="894"/>
      <c r="K70" s="894"/>
      <c r="L70" s="895"/>
      <c r="M70" s="812"/>
      <c r="N70" s="812"/>
      <c r="O70" s="812"/>
      <c r="P70" s="812"/>
      <c r="Q70" s="812"/>
      <c r="R70" s="812"/>
      <c r="S70" s="812"/>
      <c r="T70" s="812"/>
      <c r="U70" s="812"/>
      <c r="V70" s="541"/>
      <c r="W70" s="297"/>
      <c r="X70" s="541" t="s">
        <v>185</v>
      </c>
      <c r="Y70" s="551" t="s">
        <v>185</v>
      </c>
      <c r="AA70" s="466">
        <f t="shared" si="8"/>
        <v>49</v>
      </c>
    </row>
    <row r="71" spans="1:27" x14ac:dyDescent="0.25">
      <c r="A71" s="139" t="str">
        <f t="shared" ca="1" si="7"/>
        <v>KW20 / 50</v>
      </c>
      <c r="B71" s="136" t="str">
        <f ca="1">OFFSET(Sprachen!A424,0,'Allg. Informationen'!$B$4-1,1,1)</f>
        <v>Material und Fremdleistungen</v>
      </c>
      <c r="C71" s="673" t="s">
        <v>24</v>
      </c>
      <c r="D71" s="196"/>
      <c r="E71" s="364"/>
      <c r="F71" s="364"/>
      <c r="G71" s="364"/>
      <c r="H71" s="893"/>
      <c r="I71" s="894"/>
      <c r="J71" s="894"/>
      <c r="K71" s="894"/>
      <c r="L71" s="895"/>
      <c r="M71" s="812"/>
      <c r="N71" s="812"/>
      <c r="O71" s="812"/>
      <c r="P71" s="812"/>
      <c r="Q71" s="812"/>
      <c r="R71" s="812"/>
      <c r="S71" s="812"/>
      <c r="T71" s="812"/>
      <c r="U71" s="812"/>
      <c r="V71" s="541"/>
      <c r="W71" s="297"/>
      <c r="X71" s="541" t="s">
        <v>185</v>
      </c>
      <c r="Y71" s="551" t="s">
        <v>185</v>
      </c>
      <c r="AA71" s="466">
        <f t="shared" si="8"/>
        <v>50</v>
      </c>
    </row>
    <row r="72" spans="1:27" x14ac:dyDescent="0.25">
      <c r="A72" s="139" t="str">
        <f t="shared" ca="1" si="7"/>
        <v>KW20 / 51</v>
      </c>
      <c r="B72" s="136" t="str">
        <f ca="1">OFFSET(Sprachen!A425,0,'Allg. Informationen'!$B$4-1,1,1)</f>
        <v>Personalaufwand</v>
      </c>
      <c r="C72" s="673" t="s">
        <v>24</v>
      </c>
      <c r="D72" s="196"/>
      <c r="E72" s="367"/>
      <c r="F72" s="367"/>
      <c r="G72" s="367"/>
      <c r="H72" s="893"/>
      <c r="I72" s="894"/>
      <c r="J72" s="894"/>
      <c r="K72" s="894"/>
      <c r="L72" s="895"/>
      <c r="M72" s="812"/>
      <c r="N72" s="812"/>
      <c r="O72" s="812"/>
      <c r="P72" s="812"/>
      <c r="Q72" s="812"/>
      <c r="R72" s="812"/>
      <c r="S72" s="812"/>
      <c r="T72" s="812"/>
      <c r="U72" s="812"/>
      <c r="V72" s="541"/>
      <c r="W72" s="297"/>
      <c r="X72" s="541" t="s">
        <v>185</v>
      </c>
      <c r="Y72" s="551" t="s">
        <v>185</v>
      </c>
      <c r="AA72" s="466">
        <f t="shared" si="8"/>
        <v>51</v>
      </c>
    </row>
    <row r="73" spans="1:27" x14ac:dyDescent="0.25">
      <c r="A73" s="139" t="str">
        <f ca="1">CONCATENATE($A$2," / ",AA73)</f>
        <v>KW20 / 52</v>
      </c>
      <c r="B73" s="136" t="str">
        <f ca="1">OFFSET(Sprachen!A426,0,'Allg. Informationen'!$B$4-1,1,1)</f>
        <v>übriger Betriebsaufwand (inkl. HKN)</v>
      </c>
      <c r="C73" s="673" t="s">
        <v>24</v>
      </c>
      <c r="D73" s="196"/>
      <c r="E73" s="368"/>
      <c r="F73" s="368"/>
      <c r="G73" s="368"/>
      <c r="H73" s="896"/>
      <c r="I73" s="897"/>
      <c r="J73" s="897"/>
      <c r="K73" s="897"/>
      <c r="L73" s="898"/>
      <c r="M73" s="812"/>
      <c r="N73" s="812"/>
      <c r="O73" s="812"/>
      <c r="P73" s="812"/>
      <c r="Q73" s="812"/>
      <c r="R73" s="812"/>
      <c r="S73" s="812"/>
      <c r="T73" s="812"/>
      <c r="U73" s="812"/>
      <c r="V73" s="541"/>
      <c r="W73" s="297"/>
      <c r="X73" s="541" t="s">
        <v>185</v>
      </c>
      <c r="Y73" s="551" t="s">
        <v>185</v>
      </c>
      <c r="AA73" s="466">
        <f>AA72+1</f>
        <v>52</v>
      </c>
    </row>
    <row r="74" spans="1:27" x14ac:dyDescent="0.25">
      <c r="A74" s="139" t="str">
        <f ca="1">CONCATENATE($A$2," / ",AA74)</f>
        <v>KW20 / 54</v>
      </c>
      <c r="B74" s="136" t="str">
        <f ca="1">OFFSET(Sprachen!A427,0,'Allg. Informationen'!$B$4-1,1,1)</f>
        <v>Total Betriebskosten</v>
      </c>
      <c r="C74" s="673" t="s">
        <v>24</v>
      </c>
      <c r="D74" s="643">
        <f ca="1">SUM(D68:D73)-SUM(D63:G65)</f>
        <v>0</v>
      </c>
      <c r="E74" s="369"/>
      <c r="F74" s="369"/>
      <c r="G74" s="369"/>
      <c r="H74" s="853" t="s">
        <v>613</v>
      </c>
      <c r="I74" s="853"/>
      <c r="J74" s="853"/>
      <c r="K74" s="853"/>
      <c r="L74" s="854"/>
      <c r="M74" s="883"/>
      <c r="N74" s="883"/>
      <c r="O74" s="883"/>
      <c r="P74" s="883"/>
      <c r="Q74" s="883"/>
      <c r="R74" s="883"/>
      <c r="S74" s="883"/>
      <c r="T74" s="883"/>
      <c r="U74" s="883"/>
      <c r="V74" s="541"/>
      <c r="W74" s="297"/>
      <c r="X74" s="541" t="s">
        <v>185</v>
      </c>
      <c r="Y74" s="551" t="s">
        <v>442</v>
      </c>
      <c r="AA74" s="568">
        <f>AA73+2</f>
        <v>54</v>
      </c>
    </row>
    <row r="75" spans="1:27" ht="15.6" x14ac:dyDescent="0.3">
      <c r="A75" s="146"/>
      <c r="B75" s="147"/>
      <c r="C75" s="147"/>
      <c r="D75" s="147"/>
      <c r="E75" s="147"/>
      <c r="F75" s="147"/>
      <c r="G75" s="147"/>
      <c r="H75" s="147"/>
      <c r="I75" s="147"/>
      <c r="J75" s="147"/>
      <c r="K75" s="147"/>
      <c r="L75" s="147"/>
      <c r="M75" s="147"/>
      <c r="N75" s="147"/>
      <c r="O75" s="147"/>
      <c r="P75" s="147"/>
      <c r="Q75" s="147"/>
      <c r="R75" s="147"/>
      <c r="S75" s="147"/>
      <c r="T75" s="147"/>
      <c r="U75" s="147"/>
      <c r="V75" s="147"/>
      <c r="W75" s="561"/>
      <c r="X75" s="147"/>
      <c r="Y75" s="147"/>
    </row>
    <row r="76" spans="1:27" ht="26.4" x14ac:dyDescent="0.25">
      <c r="A76" s="164"/>
      <c r="B76" s="165" t="str">
        <f ca="1">OFFSET(Sprachen!A428,0,'Allg. Informationen'!$B$4-1,1,1)</f>
        <v>B2. Kapitalkosten</v>
      </c>
      <c r="C76" s="159"/>
      <c r="D76" s="678">
        <v>2022</v>
      </c>
      <c r="E76" s="637"/>
      <c r="F76" s="637"/>
      <c r="G76" s="637"/>
      <c r="H76" s="678">
        <v>2022</v>
      </c>
      <c r="I76" s="678">
        <v>2021</v>
      </c>
      <c r="J76" s="678">
        <v>2020</v>
      </c>
      <c r="K76" s="678">
        <v>2019</v>
      </c>
      <c r="L76" s="838" t="str">
        <f ca="1">H61</f>
        <v>Anmerkungen BFE</v>
      </c>
      <c r="M76" s="839"/>
      <c r="N76" s="839"/>
      <c r="O76" s="839"/>
      <c r="P76" s="840"/>
      <c r="Q76" s="880" t="str">
        <f ca="1">M61</f>
        <v>Bemerkungen Gesuchsteller</v>
      </c>
      <c r="R76" s="881"/>
      <c r="S76" s="881"/>
      <c r="T76" s="881"/>
      <c r="U76" s="882"/>
      <c r="V76" s="450" t="str">
        <f ca="1">V61</f>
        <v>Prüfung auf Plausibilität</v>
      </c>
      <c r="W76" s="450" t="str">
        <f t="shared" ref="W76:Y76" ca="1" si="9">W61</f>
        <v>Bemerkungen Plausibilität</v>
      </c>
      <c r="X76" s="450" t="str">
        <f t="shared" ca="1" si="9"/>
        <v>Materielle Prüfung</v>
      </c>
      <c r="Y76" s="450" t="str">
        <f t="shared" ca="1" si="9"/>
        <v>Bemerkungen Materielle Prüfung</v>
      </c>
    </row>
    <row r="77" spans="1:27" ht="39" customHeight="1" x14ac:dyDescent="0.25">
      <c r="A77" s="139" t="str">
        <f t="shared" ref="A77:A87" ca="1" si="10">CONCATENATE($A$2," / ",AA77)</f>
        <v>KW20 / 55</v>
      </c>
      <c r="B77" s="136" t="str">
        <f ca="1">OFFSET(Sprachen!A429,0,'Allg. Informationen'!$B$4-1,1,1)</f>
        <v>Abschreibungsmethodik</v>
      </c>
      <c r="C77" s="100"/>
      <c r="D77" s="569"/>
      <c r="E77" s="570"/>
      <c r="F77" s="570"/>
      <c r="G77" s="570"/>
      <c r="H77" s="197"/>
      <c r="I77" s="197"/>
      <c r="J77" s="197"/>
      <c r="K77" s="197"/>
      <c r="L77" s="701" t="str">
        <f ca="1">CONCATENATE(OFFSET(Sprachen!A496,0,'Allg. Informationen'!$B$4-1,1,1)," 5.",$A$2,".7")</f>
        <v>Für alle Kostenarten jeweils positive Werte eingeben. Die Vorzeichen werden in der Summenformel korrigiert. Negative Werte bedeuten negative Erträge respektive negative Aufwände. Bei abweichenden Angaben zum Geschäftsbericht ist das folgende Anhangsformular  auszufüllen:  5.KW20.7</v>
      </c>
      <c r="M77" s="702"/>
      <c r="N77" s="702"/>
      <c r="O77" s="702"/>
      <c r="P77" s="703"/>
      <c r="Q77" s="812"/>
      <c r="R77" s="812"/>
      <c r="S77" s="812"/>
      <c r="T77" s="812"/>
      <c r="U77" s="812"/>
      <c r="V77" s="541"/>
      <c r="W77" s="297"/>
      <c r="X77" s="541" t="s">
        <v>185</v>
      </c>
      <c r="Y77" s="162"/>
      <c r="AA77" s="466">
        <f>AA74+1</f>
        <v>55</v>
      </c>
    </row>
    <row r="78" spans="1:27" ht="22.5" customHeight="1" x14ac:dyDescent="0.25">
      <c r="A78" s="139" t="str">
        <f t="shared" ca="1" si="10"/>
        <v>KW20 / 56</v>
      </c>
      <c r="B78" s="136" t="str">
        <f ca="1">OFFSET(Sprachen!A430,0,'Allg. Informationen'!$B$4-1,1,1)</f>
        <v>Ordentliche Abschreibungen</v>
      </c>
      <c r="C78" s="100" t="s">
        <v>24</v>
      </c>
      <c r="D78" s="198"/>
      <c r="E78" s="370"/>
      <c r="F78" s="370"/>
      <c r="G78" s="370"/>
      <c r="H78" s="198"/>
      <c r="I78" s="198"/>
      <c r="J78" s="198"/>
      <c r="K78" s="198"/>
      <c r="L78" s="704"/>
      <c r="M78" s="705"/>
      <c r="N78" s="705"/>
      <c r="O78" s="705"/>
      <c r="P78" s="706"/>
      <c r="Q78" s="812"/>
      <c r="R78" s="812"/>
      <c r="S78" s="812"/>
      <c r="T78" s="812"/>
      <c r="U78" s="812"/>
      <c r="V78" s="541"/>
      <c r="W78" s="297"/>
      <c r="X78" s="541" t="s">
        <v>185</v>
      </c>
      <c r="Y78" s="162"/>
      <c r="AA78" s="466">
        <f>AA77+1</f>
        <v>56</v>
      </c>
    </row>
    <row r="79" spans="1:27" ht="22.5" customHeight="1" x14ac:dyDescent="0.25">
      <c r="A79" s="139" t="str">
        <f t="shared" ca="1" si="10"/>
        <v>KW20 / 57</v>
      </c>
      <c r="B79" s="136" t="str">
        <f ca="1">OFFSET(Sprachen!A431,0,'Allg. Informationen'!$B$4-1,1,1)</f>
        <v>Ausserordentliche Abschreibungen</v>
      </c>
      <c r="C79" s="100" t="s">
        <v>24</v>
      </c>
      <c r="D79" s="196"/>
      <c r="E79" s="364"/>
      <c r="F79" s="364"/>
      <c r="G79" s="364"/>
      <c r="H79" s="199"/>
      <c r="I79" s="199"/>
      <c r="J79" s="199"/>
      <c r="K79" s="199"/>
      <c r="L79" s="704"/>
      <c r="M79" s="705"/>
      <c r="N79" s="705"/>
      <c r="O79" s="705"/>
      <c r="P79" s="706"/>
      <c r="Q79" s="812"/>
      <c r="R79" s="812"/>
      <c r="S79" s="812"/>
      <c r="T79" s="812"/>
      <c r="U79" s="812"/>
      <c r="V79" s="541"/>
      <c r="W79" s="297"/>
      <c r="X79" s="541" t="s">
        <v>185</v>
      </c>
      <c r="Y79" s="162"/>
      <c r="AA79" s="466">
        <f t="shared" ref="AA79:AA87" si="11">AA78+1</f>
        <v>57</v>
      </c>
    </row>
    <row r="80" spans="1:27" ht="26.4" x14ac:dyDescent="0.25">
      <c r="A80" s="139" t="str">
        <f t="shared" ca="1" si="10"/>
        <v>KW20 / 58</v>
      </c>
      <c r="B80" s="136" t="str">
        <f ca="1">OFFSET(Sprachen!A432,0,'Allg. Informationen'!$B$4-1,1,1)</f>
        <v>Anlagenrestwert per 30.09.2023 oder 31.12.2023</v>
      </c>
      <c r="C80" s="100" t="s">
        <v>24</v>
      </c>
      <c r="D80" s="196"/>
      <c r="E80" s="370"/>
      <c r="F80" s="370"/>
      <c r="G80" s="370"/>
      <c r="H80" s="166"/>
      <c r="I80" s="167"/>
      <c r="J80" s="571"/>
      <c r="K80" s="572"/>
      <c r="L80" s="853" t="s">
        <v>613</v>
      </c>
      <c r="M80" s="853"/>
      <c r="N80" s="853"/>
      <c r="O80" s="853"/>
      <c r="P80" s="854"/>
      <c r="Q80" s="812"/>
      <c r="R80" s="812"/>
      <c r="S80" s="812"/>
      <c r="T80" s="812"/>
      <c r="U80" s="812"/>
      <c r="V80" s="541"/>
      <c r="W80" s="297"/>
      <c r="X80" s="541" t="s">
        <v>185</v>
      </c>
      <c r="Y80" s="162"/>
      <c r="AA80" s="466">
        <f t="shared" si="11"/>
        <v>58</v>
      </c>
    </row>
    <row r="81" spans="1:27" ht="31.5" customHeight="1" x14ac:dyDescent="0.25">
      <c r="A81" s="139" t="str">
        <f t="shared" ca="1" si="10"/>
        <v>KW20 / 59</v>
      </c>
      <c r="B81" s="136" t="str">
        <f ca="1">OFFSET(Sprachen!A433,0,'Allg. Informationen'!$B$4-1,1,1)</f>
        <v>Restwert anrechenbare immaterielle Anlagen per 30.09.2023 oder 31.12.2023</v>
      </c>
      <c r="C81" s="100" t="s">
        <v>24</v>
      </c>
      <c r="D81" s="196"/>
      <c r="E81" s="370"/>
      <c r="F81" s="370"/>
      <c r="G81" s="370"/>
      <c r="H81" s="168"/>
      <c r="I81" s="169"/>
      <c r="J81" s="573"/>
      <c r="K81" s="574"/>
      <c r="L81" s="884" t="str">
        <f ca="1">OFFSET(Sprachen!A498,0,'Allg. Informationen'!$B$4-1,1,1)</f>
        <v>Restwert von Konzessionen dürfen berücksichtigt werden.</v>
      </c>
      <c r="M81" s="885"/>
      <c r="N81" s="885"/>
      <c r="O81" s="885"/>
      <c r="P81" s="885"/>
      <c r="Q81" s="812"/>
      <c r="R81" s="812"/>
      <c r="S81" s="812"/>
      <c r="T81" s="812"/>
      <c r="U81" s="812"/>
      <c r="V81" s="541"/>
      <c r="W81" s="297"/>
      <c r="X81" s="541" t="s">
        <v>185</v>
      </c>
      <c r="Y81" s="162"/>
      <c r="AA81" s="466">
        <f t="shared" si="11"/>
        <v>59</v>
      </c>
    </row>
    <row r="82" spans="1:27" ht="26.4" x14ac:dyDescent="0.25">
      <c r="A82" s="139" t="str">
        <f t="shared" ca="1" si="10"/>
        <v>KW20 / 60</v>
      </c>
      <c r="B82" s="136" t="str">
        <f ca="1">OFFSET(Sprachen!A434,0,'Allg. Informationen'!$B$4-1,1,1)</f>
        <v>Umlaufvermögen Kraftwerk</v>
      </c>
      <c r="C82" s="100" t="s">
        <v>24</v>
      </c>
      <c r="D82" s="196"/>
      <c r="E82" s="370"/>
      <c r="F82" s="370"/>
      <c r="G82" s="370"/>
      <c r="H82" s="170"/>
      <c r="I82" s="171"/>
      <c r="J82" s="575"/>
      <c r="K82" s="576"/>
      <c r="L82" s="855"/>
      <c r="M82" s="855"/>
      <c r="N82" s="855"/>
      <c r="O82" s="855"/>
      <c r="P82" s="856"/>
      <c r="Q82" s="812"/>
      <c r="R82" s="812"/>
      <c r="S82" s="812"/>
      <c r="T82" s="812"/>
      <c r="U82" s="812"/>
      <c r="V82" s="541"/>
      <c r="W82" s="297"/>
      <c r="X82" s="541" t="s">
        <v>185</v>
      </c>
      <c r="Y82" s="162"/>
      <c r="AA82" s="466">
        <f t="shared" si="11"/>
        <v>60</v>
      </c>
    </row>
    <row r="83" spans="1:27" ht="33" customHeight="1" x14ac:dyDescent="0.25">
      <c r="A83" s="139" t="str">
        <f t="shared" ca="1" si="10"/>
        <v>KW20 / 61</v>
      </c>
      <c r="B83" s="136" t="str">
        <f ca="1">OFFSET(Sprachen!A435,0,'Allg. Informationen'!$B$4-1,1,1)</f>
        <v>Kurzfristige Verbindlichkeiten Kraftwerk</v>
      </c>
      <c r="C83" s="100" t="s">
        <v>24</v>
      </c>
      <c r="D83" s="196"/>
      <c r="E83" s="370"/>
      <c r="F83" s="370"/>
      <c r="G83" s="370"/>
      <c r="H83" s="707" t="str">
        <f ca="1">OFFSET(Sprachen!A499,0,'Allg. Informationen'!$B$4-1,1,1)</f>
        <v>Anzugeben sind kurzfristige, nicht verzinsliche Darlehen. Kurzfristige verzinsliche Kapitalien (darunter auch langfrisitge Darlehen mit Fälligkeit unter 1 Jahr) müssen nicht angegeben werden. Siehe Richtlinie Punkt 3.2.2.</v>
      </c>
      <c r="I83" s="708"/>
      <c r="J83" s="708"/>
      <c r="K83" s="708"/>
      <c r="L83" s="708"/>
      <c r="M83" s="708"/>
      <c r="N83" s="708"/>
      <c r="O83" s="708"/>
      <c r="P83" s="709"/>
      <c r="Q83" s="812"/>
      <c r="R83" s="812"/>
      <c r="S83" s="812"/>
      <c r="T83" s="812"/>
      <c r="U83" s="812"/>
      <c r="V83" s="541"/>
      <c r="W83" s="297"/>
      <c r="X83" s="541" t="s">
        <v>185</v>
      </c>
      <c r="Y83" s="162"/>
      <c r="AA83" s="466">
        <f t="shared" si="11"/>
        <v>61</v>
      </c>
    </row>
    <row r="84" spans="1:27" ht="32.25" customHeight="1" x14ac:dyDescent="0.25">
      <c r="A84" s="139" t="str">
        <f t="shared" ca="1" si="10"/>
        <v>KW20 / 62</v>
      </c>
      <c r="B84" s="136" t="str">
        <f ca="1">OFFSET(Sprachen!A436,0,'Allg. Informationen'!$B$4-1,1,1)</f>
        <v>Nettoumlaufvermögen Kraftwerk</v>
      </c>
      <c r="C84" s="100" t="s">
        <v>24</v>
      </c>
      <c r="D84" s="642">
        <f>D82-D83</f>
        <v>0</v>
      </c>
      <c r="E84" s="360"/>
      <c r="F84" s="360"/>
      <c r="G84" s="360"/>
      <c r="H84" s="857" t="str">
        <f ca="1">OFFSET(Sprachen!A500,0,'Allg. Informationen'!$B$4-1,1,1)</f>
        <v>Gemäss der Richtlinie Punkt 3.2.2. ist das Nettoumlaufvermögen (Umlaufvermögen minus kurzfristiges, nicht verzinsliches Fremdkapital) für den Betrieb notwendig und kann im Gesuch berücksichtigt werden.</v>
      </c>
      <c r="I84" s="857"/>
      <c r="J84" s="857"/>
      <c r="K84" s="857"/>
      <c r="L84" s="857"/>
      <c r="M84" s="857"/>
      <c r="N84" s="857"/>
      <c r="O84" s="857"/>
      <c r="P84" s="857"/>
      <c r="Q84" s="812"/>
      <c r="R84" s="812"/>
      <c r="S84" s="812"/>
      <c r="T84" s="812"/>
      <c r="U84" s="812"/>
      <c r="V84" s="548"/>
      <c r="W84" s="300"/>
      <c r="X84" s="548"/>
      <c r="Y84" s="400"/>
      <c r="AA84" s="466">
        <f t="shared" si="11"/>
        <v>62</v>
      </c>
    </row>
    <row r="85" spans="1:27" x14ac:dyDescent="0.25">
      <c r="A85" s="139" t="str">
        <f t="shared" ca="1" si="10"/>
        <v>KW20 / 63</v>
      </c>
      <c r="B85" s="136" t="str">
        <f ca="1">OFFSET(Sprachen!A437,0,'Allg. Informationen'!$B$4-1,1,1)</f>
        <v>WACC</v>
      </c>
      <c r="C85" s="100" t="s">
        <v>4</v>
      </c>
      <c r="D85" s="172">
        <v>5.11E-2</v>
      </c>
      <c r="E85" s="371"/>
      <c r="F85" s="371"/>
      <c r="G85" s="371"/>
      <c r="H85" s="813"/>
      <c r="I85" s="878"/>
      <c r="J85" s="878"/>
      <c r="K85" s="878"/>
      <c r="L85" s="878"/>
      <c r="M85" s="878"/>
      <c r="N85" s="878"/>
      <c r="O85" s="878"/>
      <c r="P85" s="814"/>
      <c r="Q85" s="812"/>
      <c r="R85" s="812"/>
      <c r="S85" s="812"/>
      <c r="T85" s="812"/>
      <c r="U85" s="812"/>
      <c r="V85" s="548"/>
      <c r="W85" s="300"/>
      <c r="X85" s="548"/>
      <c r="Y85" s="400"/>
      <c r="AA85" s="466">
        <f t="shared" si="11"/>
        <v>63</v>
      </c>
    </row>
    <row r="86" spans="1:27" x14ac:dyDescent="0.25">
      <c r="A86" s="139" t="str">
        <f t="shared" ca="1" si="10"/>
        <v>KW20 / 64</v>
      </c>
      <c r="B86" s="136" t="str">
        <f ca="1">OFFSET(Sprachen!A438,0,'Allg. Informationen'!$B$4-1,1,1)</f>
        <v>Kalkulatorische Kapitalkosten</v>
      </c>
      <c r="C86" s="100" t="s">
        <v>24</v>
      </c>
      <c r="D86" s="642">
        <f>(D80+D81+D84)*D85</f>
        <v>0</v>
      </c>
      <c r="E86" s="360"/>
      <c r="F86" s="360"/>
      <c r="G86" s="360"/>
      <c r="H86" s="813"/>
      <c r="I86" s="878"/>
      <c r="J86" s="878"/>
      <c r="K86" s="878"/>
      <c r="L86" s="878"/>
      <c r="M86" s="878"/>
      <c r="N86" s="878"/>
      <c r="O86" s="878"/>
      <c r="P86" s="814"/>
      <c r="Q86" s="812"/>
      <c r="R86" s="812"/>
      <c r="S86" s="812"/>
      <c r="T86" s="812"/>
      <c r="U86" s="812"/>
      <c r="V86" s="548"/>
      <c r="W86" s="300"/>
      <c r="X86" s="548"/>
      <c r="Y86" s="400"/>
      <c r="AA86" s="466">
        <f t="shared" si="11"/>
        <v>64</v>
      </c>
    </row>
    <row r="87" spans="1:27" x14ac:dyDescent="0.25">
      <c r="A87" s="139" t="str">
        <f t="shared" ca="1" si="10"/>
        <v>KW20 / 65</v>
      </c>
      <c r="B87" s="136" t="str">
        <f ca="1">OFFSET(Sprachen!A439,0,'Allg. Informationen'!$B$4-1,1,1)</f>
        <v>Anrechenbare Kapitalkosten total</v>
      </c>
      <c r="C87" s="100" t="s">
        <v>24</v>
      </c>
      <c r="D87" s="642">
        <f>D86+D78</f>
        <v>0</v>
      </c>
      <c r="E87" s="360"/>
      <c r="F87" s="360"/>
      <c r="G87" s="360"/>
      <c r="H87" s="813"/>
      <c r="I87" s="878"/>
      <c r="J87" s="878"/>
      <c r="K87" s="878"/>
      <c r="L87" s="878"/>
      <c r="M87" s="878"/>
      <c r="N87" s="878"/>
      <c r="O87" s="878"/>
      <c r="P87" s="814"/>
      <c r="Q87" s="812"/>
      <c r="R87" s="812"/>
      <c r="S87" s="812"/>
      <c r="T87" s="812"/>
      <c r="U87" s="812"/>
      <c r="V87" s="541"/>
      <c r="W87" s="297"/>
      <c r="X87" s="541" t="s">
        <v>185</v>
      </c>
      <c r="Y87" s="551" t="s">
        <v>442</v>
      </c>
      <c r="AA87" s="466">
        <f t="shared" si="11"/>
        <v>65</v>
      </c>
    </row>
    <row r="88" spans="1:27" ht="15.6" x14ac:dyDescent="0.3">
      <c r="A88" s="146"/>
      <c r="B88" s="147"/>
      <c r="C88" s="147"/>
      <c r="D88" s="147"/>
      <c r="E88" s="147"/>
      <c r="F88" s="147"/>
      <c r="G88" s="147"/>
      <c r="H88" s="147"/>
      <c r="I88" s="147"/>
      <c r="J88" s="147"/>
      <c r="K88" s="147"/>
      <c r="L88" s="147"/>
      <c r="M88" s="147"/>
      <c r="N88" s="147"/>
      <c r="O88" s="147"/>
      <c r="P88" s="147"/>
      <c r="Q88" s="147"/>
      <c r="R88" s="147"/>
      <c r="S88" s="147"/>
      <c r="T88" s="147"/>
      <c r="U88" s="147"/>
      <c r="V88" s="147"/>
      <c r="W88" s="561"/>
      <c r="X88" s="147"/>
      <c r="Y88" s="147"/>
    </row>
    <row r="89" spans="1:27" ht="26.4" x14ac:dyDescent="0.25">
      <c r="A89" s="139"/>
      <c r="B89" s="148" t="str">
        <f ca="1">OFFSET(Sprachen!A440,0,'Allg. Informationen'!$B$4-1,1,1)</f>
        <v>B3. Abgaben und Steuern</v>
      </c>
      <c r="C89" s="100"/>
      <c r="D89" s="577"/>
      <c r="E89" s="372"/>
      <c r="F89" s="372"/>
      <c r="G89" s="372"/>
      <c r="H89" s="836" t="str">
        <f ca="1">L76</f>
        <v>Anmerkungen BFE</v>
      </c>
      <c r="I89" s="836"/>
      <c r="J89" s="836"/>
      <c r="K89" s="836"/>
      <c r="L89" s="836"/>
      <c r="M89" s="870" t="str">
        <f ca="1">Q76</f>
        <v>Bemerkungen Gesuchsteller</v>
      </c>
      <c r="N89" s="870"/>
      <c r="O89" s="870"/>
      <c r="P89" s="870"/>
      <c r="Q89" s="870"/>
      <c r="R89" s="870"/>
      <c r="S89" s="870"/>
      <c r="T89" s="870"/>
      <c r="U89" s="870"/>
      <c r="V89" s="450" t="str">
        <f ca="1">V76</f>
        <v>Prüfung auf Plausibilität</v>
      </c>
      <c r="W89" s="450" t="str">
        <f t="shared" ref="W89:Y89" ca="1" si="12">W76</f>
        <v>Bemerkungen Plausibilität</v>
      </c>
      <c r="X89" s="450" t="str">
        <f t="shared" ca="1" si="12"/>
        <v>Materielle Prüfung</v>
      </c>
      <c r="Y89" s="450" t="str">
        <f t="shared" ca="1" si="12"/>
        <v>Bemerkungen Materielle Prüfung</v>
      </c>
    </row>
    <row r="90" spans="1:27" ht="26.4" x14ac:dyDescent="0.25">
      <c r="A90" s="139" t="str">
        <f t="shared" ref="A90:A102" ca="1" si="13">CONCATENATE($A$2," / ",AA90)</f>
        <v>KW20 / 66</v>
      </c>
      <c r="B90" s="136" t="str">
        <f ca="1">OFFSET(Sprachen!A441,0,'Allg. Informationen'!$B$4-1,1,1)</f>
        <v>Entgangener Erlös für Gratis- und Vorzugsenergie</v>
      </c>
      <c r="C90" s="100" t="s">
        <v>24</v>
      </c>
      <c r="D90" s="196"/>
      <c r="E90" s="578"/>
      <c r="F90" s="578"/>
      <c r="G90" s="578"/>
      <c r="H90" s="869"/>
      <c r="I90" s="869"/>
      <c r="J90" s="869"/>
      <c r="K90" s="869"/>
      <c r="L90" s="869"/>
      <c r="M90" s="730"/>
      <c r="N90" s="730"/>
      <c r="O90" s="730"/>
      <c r="P90" s="730"/>
      <c r="Q90" s="730"/>
      <c r="R90" s="730"/>
      <c r="S90" s="730"/>
      <c r="T90" s="730"/>
      <c r="U90" s="730"/>
      <c r="V90" s="541"/>
      <c r="W90" s="297"/>
      <c r="X90" s="541" t="s">
        <v>185</v>
      </c>
      <c r="Y90" s="152"/>
      <c r="AA90" s="466">
        <f>AA87+1</f>
        <v>66</v>
      </c>
    </row>
    <row r="91" spans="1:27" ht="26.4" x14ac:dyDescent="0.25">
      <c r="A91" s="139" t="str">
        <f t="shared" ca="1" si="13"/>
        <v>KW20 / 67</v>
      </c>
      <c r="B91" s="136" t="str">
        <f ca="1">OFFSET(Sprachen!A442,0,'Allg. Informationen'!$B$4-1,1,1)</f>
        <v>Aufwand für Konzessionsleistungen</v>
      </c>
      <c r="C91" s="100" t="s">
        <v>24</v>
      </c>
      <c r="D91" s="196"/>
      <c r="E91" s="578"/>
      <c r="F91" s="578"/>
      <c r="G91" s="578"/>
      <c r="H91" s="869" t="str">
        <f ca="1">OFFSET(Sprachen!A501,0,'Allg. Informationen'!$B$4-1,1,1)</f>
        <v>Wird angerechnet.</v>
      </c>
      <c r="I91" s="869"/>
      <c r="J91" s="869"/>
      <c r="K91" s="869"/>
      <c r="L91" s="869"/>
      <c r="M91" s="730"/>
      <c r="N91" s="730"/>
      <c r="O91" s="730"/>
      <c r="P91" s="730"/>
      <c r="Q91" s="730"/>
      <c r="R91" s="730"/>
      <c r="S91" s="730"/>
      <c r="T91" s="730"/>
      <c r="U91" s="730"/>
      <c r="V91" s="541"/>
      <c r="W91" s="297"/>
      <c r="X91" s="541" t="s">
        <v>185</v>
      </c>
      <c r="Y91" s="152"/>
      <c r="AA91" s="466">
        <f t="shared" ref="AA91:AA99" si="14">AA90+1</f>
        <v>67</v>
      </c>
    </row>
    <row r="92" spans="1:27" ht="26.4" x14ac:dyDescent="0.25">
      <c r="A92" s="139" t="str">
        <f t="shared" ca="1" si="13"/>
        <v>KW20 / 68</v>
      </c>
      <c r="B92" s="136" t="str">
        <f ca="1">OFFSET(Sprachen!A443,0,'Allg. Informationen'!$B$4-1,1,1)</f>
        <v>Gewinnsteuer auf Stufe Partnerwerk</v>
      </c>
      <c r="C92" s="100" t="s">
        <v>24</v>
      </c>
      <c r="D92" s="196"/>
      <c r="E92" s="370"/>
      <c r="F92" s="370"/>
      <c r="G92" s="370"/>
      <c r="H92" s="869" t="str">
        <f ca="1">OFFSET(Sprachen!A502,0,'Allg. Informationen'!$B$4-1,1,1)</f>
        <v>Wird nicht angerechnet. Der Vollständigkeit halber aufgeführt.</v>
      </c>
      <c r="I92" s="869"/>
      <c r="J92" s="869"/>
      <c r="K92" s="869"/>
      <c r="L92" s="869"/>
      <c r="M92" s="730"/>
      <c r="N92" s="730"/>
      <c r="O92" s="730"/>
      <c r="P92" s="730"/>
      <c r="Q92" s="730"/>
      <c r="R92" s="730"/>
      <c r="S92" s="730"/>
      <c r="T92" s="730"/>
      <c r="U92" s="730"/>
      <c r="V92" s="541"/>
      <c r="W92" s="297"/>
      <c r="X92" s="541" t="s">
        <v>185</v>
      </c>
      <c r="Y92" s="152"/>
      <c r="AA92" s="466">
        <f t="shared" si="14"/>
        <v>68</v>
      </c>
    </row>
    <row r="93" spans="1:27" ht="49.5" customHeight="1" x14ac:dyDescent="0.25">
      <c r="A93" s="139" t="str">
        <f t="shared" ca="1" si="13"/>
        <v>KW20 / 69</v>
      </c>
      <c r="B93" s="136" t="str">
        <f ca="1">OFFSET(Sprachen!A444,0,'Allg. Informationen'!$B$4-1,1,1)</f>
        <v>anrechenbare Gewinnsteuer gemäss Art. 90 EnFV</v>
      </c>
      <c r="C93" s="100" t="s">
        <v>24</v>
      </c>
      <c r="D93" s="196"/>
      <c r="E93" s="578"/>
      <c r="F93" s="578"/>
      <c r="G93" s="578"/>
      <c r="H93" s="857" t="str">
        <f ca="1">OFFSET(Sprachen!A503,0,'Allg. Informationen'!$B$4-1,1,1)</f>
        <v>Falls Gewinnsteuer angerechnet werden soll, Begründung in Anhang darlegen, wieso trotz Differenz von Gestehungskosten und Marktpreisen ein effektiver Gewinn vorliegt.</v>
      </c>
      <c r="I93" s="857"/>
      <c r="J93" s="857"/>
      <c r="K93" s="857"/>
      <c r="L93" s="857"/>
      <c r="M93" s="730"/>
      <c r="N93" s="730"/>
      <c r="O93" s="730"/>
      <c r="P93" s="730"/>
      <c r="Q93" s="730"/>
      <c r="R93" s="730"/>
      <c r="S93" s="730"/>
      <c r="T93" s="730"/>
      <c r="U93" s="730"/>
      <c r="V93" s="541"/>
      <c r="W93" s="297"/>
      <c r="X93" s="541" t="s">
        <v>185</v>
      </c>
      <c r="Y93" s="152"/>
      <c r="AA93" s="466">
        <f t="shared" si="14"/>
        <v>69</v>
      </c>
    </row>
    <row r="94" spans="1:27" x14ac:dyDescent="0.25">
      <c r="A94" s="139" t="str">
        <f t="shared" ca="1" si="13"/>
        <v>KW20 / 70</v>
      </c>
      <c r="B94" s="136" t="str">
        <f ca="1">OFFSET(Sprachen!A445,0,'Allg. Informationen'!$B$4-1,1,1)</f>
        <v>Kapitalsteuern</v>
      </c>
      <c r="C94" s="100" t="s">
        <v>24</v>
      </c>
      <c r="D94" s="198"/>
      <c r="E94" s="370"/>
      <c r="F94" s="370"/>
      <c r="G94" s="370"/>
      <c r="H94" s="869"/>
      <c r="I94" s="869"/>
      <c r="J94" s="869"/>
      <c r="K94" s="869"/>
      <c r="L94" s="869"/>
      <c r="M94" s="730"/>
      <c r="N94" s="730"/>
      <c r="O94" s="730"/>
      <c r="P94" s="730"/>
      <c r="Q94" s="730"/>
      <c r="R94" s="730"/>
      <c r="S94" s="730"/>
      <c r="T94" s="730"/>
      <c r="U94" s="730"/>
      <c r="V94" s="541"/>
      <c r="W94" s="297"/>
      <c r="X94" s="541" t="s">
        <v>185</v>
      </c>
      <c r="Y94" s="152"/>
      <c r="AA94" s="466">
        <f t="shared" si="14"/>
        <v>70</v>
      </c>
    </row>
    <row r="95" spans="1:27" x14ac:dyDescent="0.25">
      <c r="A95" s="139" t="str">
        <f t="shared" ca="1" si="13"/>
        <v>KW20 / 71</v>
      </c>
      <c r="B95" s="136" t="str">
        <f ca="1">OFFSET(Sprachen!A446,0,'Allg. Informationen'!$B$4-1,1,1)</f>
        <v>weitere anrechenbare Steuern</v>
      </c>
      <c r="C95" s="100" t="s">
        <v>24</v>
      </c>
      <c r="D95" s="196"/>
      <c r="E95" s="578"/>
      <c r="F95" s="578"/>
      <c r="G95" s="578"/>
      <c r="H95" s="874" t="str">
        <f ca="1">OFFSET(Sprachen!A504,0,'Allg. Informationen'!$B$4-1,1,1)</f>
        <v>Liegenschaftssteuer. Sonstige Steuern.</v>
      </c>
      <c r="I95" s="874"/>
      <c r="J95" s="874"/>
      <c r="K95" s="874"/>
      <c r="L95" s="874"/>
      <c r="M95" s="730"/>
      <c r="N95" s="730"/>
      <c r="O95" s="730"/>
      <c r="P95" s="730"/>
      <c r="Q95" s="730"/>
      <c r="R95" s="730"/>
      <c r="S95" s="730"/>
      <c r="T95" s="730"/>
      <c r="U95" s="730"/>
      <c r="V95" s="541"/>
      <c r="W95" s="297"/>
      <c r="X95" s="541" t="s">
        <v>185</v>
      </c>
      <c r="Y95" s="152"/>
      <c r="AA95" s="466">
        <f t="shared" si="14"/>
        <v>71</v>
      </c>
    </row>
    <row r="96" spans="1:27" ht="26.4" x14ac:dyDescent="0.25">
      <c r="A96" s="139" t="str">
        <f t="shared" ca="1" si="13"/>
        <v>KW20 / 72</v>
      </c>
      <c r="B96" s="136" t="str">
        <f ca="1">OFFSET(Sprachen!A447,0,'Allg. Informationen'!$B$4-1,1,1)</f>
        <v>Wasserzinsen (inkl. Wasserwerksteuern und andere äquivalente Abgaben)</v>
      </c>
      <c r="C96" s="100" t="s">
        <v>24</v>
      </c>
      <c r="D96" s="196"/>
      <c r="E96" s="370"/>
      <c r="F96" s="370"/>
      <c r="G96" s="370"/>
      <c r="H96" s="869"/>
      <c r="I96" s="869"/>
      <c r="J96" s="869"/>
      <c r="K96" s="869"/>
      <c r="L96" s="869"/>
      <c r="M96" s="730"/>
      <c r="N96" s="730"/>
      <c r="O96" s="730"/>
      <c r="P96" s="730"/>
      <c r="Q96" s="730"/>
      <c r="R96" s="730"/>
      <c r="S96" s="730"/>
      <c r="T96" s="730"/>
      <c r="U96" s="730"/>
      <c r="V96" s="541"/>
      <c r="W96" s="297"/>
      <c r="X96" s="541" t="s">
        <v>185</v>
      </c>
      <c r="Y96" s="152"/>
      <c r="AA96" s="466">
        <f t="shared" si="14"/>
        <v>72</v>
      </c>
    </row>
    <row r="97" spans="1:27" x14ac:dyDescent="0.25">
      <c r="A97" s="139" t="str">
        <f t="shared" ca="1" si="13"/>
        <v>KW20 / 73</v>
      </c>
      <c r="B97" s="136" t="str">
        <f ca="1">OFFSET(Sprachen!A448,0,'Allg. Informationen'!$B$4-1,1,1)</f>
        <v>Abgaben und Steuern Total</v>
      </c>
      <c r="C97" s="100" t="s">
        <v>24</v>
      </c>
      <c r="D97" s="641">
        <f>D90+D91+D93+D94+D95+D96</f>
        <v>0</v>
      </c>
      <c r="E97" s="373"/>
      <c r="F97" s="373"/>
      <c r="G97" s="373"/>
      <c r="H97" s="906"/>
      <c r="I97" s="906"/>
      <c r="J97" s="906"/>
      <c r="K97" s="906"/>
      <c r="L97" s="906"/>
      <c r="M97" s="730"/>
      <c r="N97" s="730"/>
      <c r="O97" s="730"/>
      <c r="P97" s="730"/>
      <c r="Q97" s="730"/>
      <c r="R97" s="730"/>
      <c r="S97" s="730"/>
      <c r="T97" s="730"/>
      <c r="U97" s="730"/>
      <c r="V97" s="579"/>
      <c r="W97" s="580"/>
      <c r="X97" s="579"/>
      <c r="Y97" s="579"/>
      <c r="AA97" s="466">
        <f t="shared" si="14"/>
        <v>73</v>
      </c>
    </row>
    <row r="98" spans="1:27" x14ac:dyDescent="0.25">
      <c r="A98" s="139" t="str">
        <f t="shared" ca="1" si="13"/>
        <v>KW20 / 74</v>
      </c>
      <c r="B98" s="136" t="str">
        <f ca="1">OFFSET(Sprachen!A449,0,'Allg. Informationen'!$B$4-1,1,1)</f>
        <v>Jahresgewinn</v>
      </c>
      <c r="C98" s="100" t="s">
        <v>24</v>
      </c>
      <c r="D98" s="196"/>
      <c r="E98" s="581"/>
      <c r="F98" s="581"/>
      <c r="G98" s="581"/>
      <c r="H98" s="874" t="str">
        <f ca="1">OFFSET(Sprachen!A505,0,'Allg. Informationen'!$B$4-1,1,1)</f>
        <v>Wird nicht angerechnet. Der Vollständigkeit halber aufgeführt.</v>
      </c>
      <c r="I98" s="874"/>
      <c r="J98" s="874"/>
      <c r="K98" s="874"/>
      <c r="L98" s="874"/>
      <c r="M98" s="730"/>
      <c r="N98" s="730"/>
      <c r="O98" s="730"/>
      <c r="P98" s="730"/>
      <c r="Q98" s="730"/>
      <c r="R98" s="730"/>
      <c r="S98" s="730"/>
      <c r="T98" s="730"/>
      <c r="U98" s="730"/>
      <c r="V98" s="541"/>
      <c r="W98" s="297"/>
      <c r="X98" s="541" t="s">
        <v>185</v>
      </c>
      <c r="Y98" s="152"/>
      <c r="AA98" s="466">
        <f t="shared" si="14"/>
        <v>74</v>
      </c>
    </row>
    <row r="99" spans="1:27" x14ac:dyDescent="0.25">
      <c r="A99" s="139" t="str">
        <f t="shared" ca="1" si="13"/>
        <v>KW20 / 75</v>
      </c>
      <c r="B99" s="136" t="str">
        <f ca="1">OFFSET(Sprachen!A450,0,'Allg. Informationen'!$B$4-1,1,1)</f>
        <v>Anrechenbare Gestehungskosten total</v>
      </c>
      <c r="C99" s="100" t="s">
        <v>24</v>
      </c>
      <c r="D99" s="639">
        <f ca="1">D74+D87+D97</f>
        <v>0</v>
      </c>
      <c r="E99" s="374"/>
      <c r="F99" s="374"/>
      <c r="G99" s="374"/>
      <c r="H99" s="869"/>
      <c r="I99" s="869"/>
      <c r="J99" s="869"/>
      <c r="K99" s="869"/>
      <c r="L99" s="869"/>
      <c r="M99" s="730"/>
      <c r="N99" s="730"/>
      <c r="O99" s="730"/>
      <c r="P99" s="730"/>
      <c r="Q99" s="730"/>
      <c r="R99" s="730"/>
      <c r="S99" s="730"/>
      <c r="T99" s="730"/>
      <c r="U99" s="730"/>
      <c r="V99" s="579"/>
      <c r="W99" s="580"/>
      <c r="X99" s="579"/>
      <c r="Y99" s="579"/>
      <c r="AA99" s="466">
        <f t="shared" si="14"/>
        <v>75</v>
      </c>
    </row>
    <row r="100" spans="1:27" x14ac:dyDescent="0.25">
      <c r="A100" s="139" t="str">
        <f t="shared" ca="1" si="13"/>
        <v>KW20 / 76</v>
      </c>
      <c r="B100" s="136" t="str">
        <f ca="1">OFFSET(Sprachen!A451,0,'Allg. Informationen'!$B$4-1,1,1)</f>
        <v>Spezifische Gestehungskosten total</v>
      </c>
      <c r="C100" s="156" t="s">
        <v>39</v>
      </c>
      <c r="D100" s="640">
        <f ca="1">IFERROR(D99*100/(D36*1000000),0)</f>
        <v>0</v>
      </c>
      <c r="E100" s="375"/>
      <c r="F100" s="375"/>
      <c r="G100" s="375"/>
      <c r="H100" s="869"/>
      <c r="I100" s="869"/>
      <c r="J100" s="869"/>
      <c r="K100" s="869"/>
      <c r="L100" s="869"/>
      <c r="M100" s="730"/>
      <c r="N100" s="730"/>
      <c r="O100" s="730"/>
      <c r="P100" s="730"/>
      <c r="Q100" s="730"/>
      <c r="R100" s="730"/>
      <c r="S100" s="730"/>
      <c r="T100" s="730"/>
      <c r="U100" s="730"/>
      <c r="V100" s="541"/>
      <c r="W100" s="297"/>
      <c r="X100" s="541" t="s">
        <v>185</v>
      </c>
      <c r="Y100" s="551" t="s">
        <v>442</v>
      </c>
      <c r="AA100" s="466">
        <f>AA99+1</f>
        <v>76</v>
      </c>
    </row>
    <row r="101" spans="1:27" ht="15.75" hidden="1" customHeight="1" x14ac:dyDescent="0.25">
      <c r="A101" s="139" t="str">
        <f t="shared" ca="1" si="13"/>
        <v>KW20 / 76-G</v>
      </c>
      <c r="B101" s="136" t="str">
        <f ca="1">OFFSET(Sprachen!A452,0,'Allg. Informationen'!$B$4-1,1,1)</f>
        <v>Spezifische Gestehungskosten total</v>
      </c>
      <c r="C101" s="156" t="s">
        <v>39</v>
      </c>
      <c r="D101" s="435"/>
      <c r="E101" s="434"/>
      <c r="F101" s="434"/>
      <c r="G101" s="434"/>
      <c r="H101" s="869"/>
      <c r="I101" s="869"/>
      <c r="J101" s="869"/>
      <c r="K101" s="869"/>
      <c r="L101" s="869"/>
      <c r="M101" s="730"/>
      <c r="N101" s="730"/>
      <c r="O101" s="730"/>
      <c r="P101" s="730"/>
      <c r="Q101" s="730"/>
      <c r="R101" s="730"/>
      <c r="S101" s="730"/>
      <c r="T101" s="730"/>
      <c r="U101" s="730"/>
      <c r="V101" s="541"/>
      <c r="W101" s="582"/>
      <c r="X101" s="541"/>
      <c r="Y101" s="551"/>
      <c r="AA101" s="424" t="s">
        <v>545</v>
      </c>
    </row>
    <row r="102" spans="1:27" x14ac:dyDescent="0.25">
      <c r="A102" s="139" t="str">
        <f t="shared" ca="1" si="13"/>
        <v>KW20 / 77</v>
      </c>
      <c r="B102" s="136" t="str">
        <f ca="1">OFFSET(Sprachen!A453,0,'Allg. Informationen'!$B$4-1,1,1)</f>
        <v>Gestehungskosten Anteil Gesuchsteller</v>
      </c>
      <c r="C102" s="156" t="s">
        <v>24</v>
      </c>
      <c r="D102" s="174">
        <f ca="1">D99*D40</f>
        <v>0</v>
      </c>
      <c r="E102" s="376"/>
      <c r="F102" s="376"/>
      <c r="G102" s="376"/>
      <c r="H102" s="869"/>
      <c r="I102" s="869"/>
      <c r="J102" s="869"/>
      <c r="K102" s="869"/>
      <c r="L102" s="869"/>
      <c r="M102" s="730"/>
      <c r="N102" s="730"/>
      <c r="O102" s="730"/>
      <c r="P102" s="730"/>
      <c r="Q102" s="730"/>
      <c r="R102" s="730"/>
      <c r="S102" s="730"/>
      <c r="T102" s="730"/>
      <c r="U102" s="730"/>
      <c r="V102" s="548"/>
      <c r="W102" s="300"/>
      <c r="X102" s="548"/>
      <c r="Y102" s="548"/>
      <c r="AA102" s="466">
        <f>AA100+1</f>
        <v>77</v>
      </c>
    </row>
    <row r="103" spans="1:27" x14ac:dyDescent="0.25">
      <c r="A103" s="679"/>
      <c r="B103" s="583"/>
      <c r="C103" s="433"/>
      <c r="D103" s="466"/>
      <c r="E103" s="466"/>
      <c r="F103" s="466"/>
      <c r="G103" s="466"/>
      <c r="H103" s="466"/>
      <c r="I103" s="466"/>
    </row>
    <row r="104" spans="1:27" ht="15.6" x14ac:dyDescent="0.3">
      <c r="A104" s="181"/>
      <c r="B104" s="182"/>
      <c r="C104" s="182"/>
      <c r="D104" s="183"/>
      <c r="E104" s="175"/>
      <c r="F104" s="175"/>
      <c r="G104" s="175"/>
      <c r="H104" s="584"/>
      <c r="I104" s="584"/>
      <c r="J104" s="584"/>
      <c r="K104" s="584"/>
      <c r="L104" s="584"/>
      <c r="M104" s="584"/>
      <c r="N104" s="584"/>
      <c r="O104" s="584"/>
      <c r="P104" s="584"/>
      <c r="Q104" s="584"/>
      <c r="R104" s="584"/>
    </row>
    <row r="105" spans="1:27" ht="17.399999999999999" x14ac:dyDescent="0.25">
      <c r="A105" s="176" t="str">
        <f ca="1">OFFSET(Sprachen!A454,0,'Allg. Informationen'!$B$4-1,1,1)</f>
        <v>C. Angaben zu Erlösen</v>
      </c>
      <c r="B105" s="176"/>
      <c r="C105" s="100"/>
      <c r="D105" s="100"/>
      <c r="E105" s="356"/>
      <c r="F105" s="356"/>
      <c r="G105" s="356"/>
      <c r="H105" s="177"/>
      <c r="I105" s="177"/>
      <c r="J105" s="585"/>
      <c r="K105" s="584"/>
      <c r="L105" s="584"/>
      <c r="M105" s="586"/>
      <c r="N105" s="584"/>
      <c r="O105" s="584"/>
      <c r="P105" s="584"/>
      <c r="Q105" s="584"/>
      <c r="R105" s="584"/>
    </row>
    <row r="106" spans="1:27" x14ac:dyDescent="0.25">
      <c r="A106" s="139" t="str">
        <f ca="1">CONCATENATE($A$2," / ",AA106)</f>
        <v>KW20 / 78</v>
      </c>
      <c r="B106" s="100" t="str">
        <f ca="1">OFFSET(Sprachen!A467,0,'Allg. Informationen'!$B$4-1,1,1)</f>
        <v>Referenzmarkterlös  [CHF]</v>
      </c>
      <c r="C106" s="100" t="s">
        <v>24</v>
      </c>
      <c r="D106" s="389">
        <f ca="1">D124</f>
        <v>0</v>
      </c>
      <c r="E106" s="381"/>
      <c r="F106" s="381"/>
      <c r="G106" s="381"/>
      <c r="H106" s="13"/>
      <c r="M106" s="587"/>
      <c r="AA106" s="466">
        <f>AA102+1</f>
        <v>78</v>
      </c>
    </row>
    <row r="107" spans="1:27" x14ac:dyDescent="0.25">
      <c r="A107" s="139" t="str">
        <f ca="1">CONCATENATE($A$2," / ",AA107)</f>
        <v>KW20 / 79</v>
      </c>
      <c r="B107" s="100" t="str">
        <f ca="1">OFFSET(Sprachen!A456,0,'Allg. Informationen'!$B$4-1,1,1)</f>
        <v>Spezifischer Referenzmarkterlös</v>
      </c>
      <c r="C107" s="100" t="s">
        <v>39</v>
      </c>
      <c r="D107" s="390">
        <f ca="1">IFERROR(D124*100/(D36*10^6),0)</f>
        <v>0</v>
      </c>
      <c r="E107" s="382"/>
      <c r="F107" s="382"/>
      <c r="G107" s="382"/>
      <c r="AA107" s="466">
        <f>AA106+1</f>
        <v>79</v>
      </c>
    </row>
    <row r="108" spans="1:27" hidden="1" x14ac:dyDescent="0.25">
      <c r="A108" s="139" t="str">
        <f ca="1">CONCATENATE($A$2," / ",AA108)</f>
        <v>KW20 / 79-G</v>
      </c>
      <c r="B108" s="100" t="str">
        <f ca="1">OFFSET(Sprachen!A457,0,'Allg. Informationen'!$B$4-1,1,1)</f>
        <v>Spezifischer Referenzmarkterlös</v>
      </c>
      <c r="C108" s="100" t="s">
        <v>39</v>
      </c>
      <c r="D108" s="425"/>
      <c r="E108" s="382"/>
      <c r="F108" s="382"/>
      <c r="G108" s="382"/>
      <c r="AA108" s="424" t="s">
        <v>539</v>
      </c>
    </row>
    <row r="109" spans="1:27" x14ac:dyDescent="0.25">
      <c r="A109" s="139" t="str">
        <f ca="1">CONCATENATE($A$2," / ",AA109)</f>
        <v>KW20 / 80</v>
      </c>
      <c r="B109" s="100" t="str">
        <f ca="1">OFFSET(Sprachen!A458,0,'Allg. Informationen'!$B$4-1,1,1)</f>
        <v>Erlös Anteil Gesuchsteller</v>
      </c>
      <c r="C109" s="156" t="s">
        <v>24</v>
      </c>
      <c r="D109" s="389">
        <f ca="1">D106*D40</f>
        <v>0</v>
      </c>
      <c r="E109" s="382"/>
      <c r="F109" s="382"/>
      <c r="G109" s="382"/>
      <c r="AA109" s="466">
        <v>80</v>
      </c>
    </row>
    <row r="110" spans="1:27" ht="15.6" x14ac:dyDescent="0.3">
      <c r="A110" s="181"/>
      <c r="B110" s="182"/>
      <c r="C110" s="182"/>
      <c r="D110" s="183"/>
      <c r="E110" s="178"/>
      <c r="F110" s="178"/>
      <c r="G110" s="178"/>
      <c r="H110" s="179"/>
      <c r="I110" s="131"/>
      <c r="J110" s="131"/>
      <c r="K110" s="131"/>
      <c r="L110" s="131"/>
      <c r="M110" s="131"/>
      <c r="N110" s="131"/>
      <c r="O110" s="131"/>
      <c r="P110" s="131"/>
      <c r="Q110" s="131"/>
    </row>
    <row r="111" spans="1:27" ht="17.399999999999999" x14ac:dyDescent="0.25">
      <c r="A111" s="665" t="str">
        <f ca="1">OFFSET(Sprachen!A459,0,'Allg. Informationen'!$B$4-1,1,1)</f>
        <v>D. Angaben zu den ungedeckten Gestehungskosten</v>
      </c>
      <c r="C111" s="159"/>
      <c r="D111" s="666"/>
      <c r="E111" s="356"/>
      <c r="F111" s="356"/>
      <c r="G111" s="356"/>
    </row>
    <row r="112" spans="1:27" x14ac:dyDescent="0.25">
      <c r="A112" s="139" t="str">
        <f ca="1">CONCATENATE($A$2," / ",AA112)</f>
        <v>KW20 / 81</v>
      </c>
      <c r="B112" s="100" t="str">
        <f ca="1">OFFSET(Sprachen!A460,0,'Allg. Informationen'!$B$4-1,1,1)</f>
        <v>ungedeckte Gestehungskosten</v>
      </c>
      <c r="C112" s="100" t="s">
        <v>24</v>
      </c>
      <c r="D112" s="174">
        <f ca="1">D99-D106</f>
        <v>0</v>
      </c>
      <c r="E112" s="383"/>
      <c r="F112" s="383"/>
      <c r="G112" s="383"/>
      <c r="AA112" s="466">
        <f>AA109+1</f>
        <v>81</v>
      </c>
    </row>
    <row r="113" spans="1:27" x14ac:dyDescent="0.25">
      <c r="A113" s="139" t="str">
        <f ca="1">CONCATENATE($A$2," / ",AA113)</f>
        <v>KW20 / 82</v>
      </c>
      <c r="B113" s="100" t="str">
        <f ca="1">OFFSET(Sprachen!A461,0,'Allg. Informationen'!$B$4-1,1,1)</f>
        <v>Spezifische ungedeckte Gestehungskosten</v>
      </c>
      <c r="C113" s="100" t="s">
        <v>39</v>
      </c>
      <c r="D113" s="390">
        <f ca="1">D100-D107</f>
        <v>0</v>
      </c>
      <c r="E113" s="375"/>
      <c r="F113" s="375"/>
      <c r="G113" s="375"/>
      <c r="I113" s="180"/>
      <c r="AA113" s="466">
        <f>AA112+1</f>
        <v>82</v>
      </c>
    </row>
    <row r="114" spans="1:27" x14ac:dyDescent="0.25">
      <c r="A114" s="139" t="str">
        <f ca="1">CONCATENATE($A$2," / ",AA114)</f>
        <v>KW20 / 83</v>
      </c>
      <c r="B114" s="100" t="str">
        <f ca="1">OFFSET(Sprachen!A462,0,'Allg. Informationen'!$B$4-1,1,1)</f>
        <v>Spez. ungedeckte Gestehungskosten gekürzt</v>
      </c>
      <c r="C114" s="100" t="s">
        <v>39</v>
      </c>
      <c r="D114" s="390">
        <f ca="1">MIN(1,D113)</f>
        <v>0</v>
      </c>
      <c r="E114" s="375"/>
      <c r="F114" s="375"/>
      <c r="G114" s="375"/>
      <c r="I114" s="180"/>
      <c r="Q114" s="584"/>
      <c r="AA114" s="466">
        <f>AA113+1</f>
        <v>83</v>
      </c>
    </row>
    <row r="115" spans="1:27" ht="28.5" customHeight="1" x14ac:dyDescent="0.3">
      <c r="A115" s="139" t="str">
        <f ca="1">CONCATENATE($A$2," / ",AA115)</f>
        <v>KW20 / 84</v>
      </c>
      <c r="B115" s="136" t="str">
        <f ca="1">OFFSET(Sprachen!A463,0,'Allg. Informationen'!$B$4-1,1,1)</f>
        <v>ungedeckte Gestehungskosten Anteil Gesuchsteller</v>
      </c>
      <c r="C115" s="100" t="s">
        <v>24</v>
      </c>
      <c r="D115" s="173">
        <f ca="1">D102-D109</f>
        <v>0</v>
      </c>
      <c r="E115" s="374"/>
      <c r="F115" s="374"/>
      <c r="G115" s="374"/>
      <c r="H115" s="131"/>
      <c r="I115" s="131"/>
      <c r="J115" s="131"/>
      <c r="K115" s="131"/>
      <c r="L115" s="131"/>
      <c r="M115" s="131"/>
      <c r="N115" s="131"/>
      <c r="O115" s="131"/>
      <c r="P115" s="131"/>
      <c r="Q115" s="588"/>
      <c r="R115" s="131"/>
      <c r="S115" s="131"/>
      <c r="AA115" s="466">
        <f>AA114+1</f>
        <v>84</v>
      </c>
    </row>
    <row r="116" spans="1:27" ht="15.6" x14ac:dyDescent="0.3">
      <c r="A116" s="181"/>
      <c r="B116" s="182"/>
      <c r="C116" s="182"/>
      <c r="D116" s="182"/>
      <c r="E116" s="178"/>
      <c r="F116" s="178"/>
      <c r="G116" s="178"/>
      <c r="H116" s="182"/>
      <c r="I116" s="182"/>
      <c r="J116" s="182"/>
      <c r="K116" s="182"/>
      <c r="L116" s="182"/>
      <c r="M116" s="182"/>
      <c r="N116" s="182"/>
      <c r="O116" s="182"/>
      <c r="P116" s="182"/>
      <c r="Q116" s="183"/>
      <c r="R116" s="131"/>
      <c r="S116" s="131"/>
    </row>
    <row r="117" spans="1:27" ht="17.399999999999999" x14ac:dyDescent="0.3">
      <c r="A117" s="184" t="str">
        <f ca="1">OFFSET(Sprachen!A464,0,'Allg. Informationen'!$B$4-1,1,1)</f>
        <v>E. Referenzmarkterlös</v>
      </c>
      <c r="C117" s="589"/>
      <c r="D117" s="589"/>
      <c r="E117" s="590"/>
      <c r="F117" s="590"/>
      <c r="G117" s="590"/>
      <c r="H117" s="907" t="str">
        <f ca="1">H89</f>
        <v>Anmerkungen BFE</v>
      </c>
      <c r="I117" s="879"/>
      <c r="J117" s="879"/>
      <c r="K117" s="879"/>
      <c r="L117" s="879"/>
      <c r="M117" s="879" t="str">
        <f ca="1">M89</f>
        <v>Bemerkungen Gesuchsteller</v>
      </c>
      <c r="N117" s="879"/>
      <c r="O117" s="879"/>
      <c r="P117" s="879"/>
      <c r="Q117" s="879"/>
      <c r="R117" s="131"/>
      <c r="S117" s="163"/>
    </row>
    <row r="118" spans="1:27" ht="15.6" x14ac:dyDescent="0.3">
      <c r="A118" s="139" t="str">
        <f t="shared" ref="A118:A124" ca="1" si="15">CONCATENATE($A$2," / ",AA118)</f>
        <v>KW20 / 85</v>
      </c>
      <c r="B118" s="591" t="str">
        <f ca="1">OFFSET(Sprachen!A465,0,'Allg. Informationen'!$B$4-1,1,1)</f>
        <v xml:space="preserve">Strompreise bei EEX herungergeladen am: </v>
      </c>
      <c r="C118" s="185">
        <v>44615</v>
      </c>
      <c r="D118" s="378">
        <v>0.45833333333333331</v>
      </c>
      <c r="E118" s="384"/>
      <c r="F118" s="384"/>
      <c r="G118" s="384"/>
      <c r="H118" s="856"/>
      <c r="I118" s="869"/>
      <c r="J118" s="869"/>
      <c r="K118" s="869"/>
      <c r="L118" s="869"/>
      <c r="M118" s="871"/>
      <c r="N118" s="872"/>
      <c r="O118" s="872"/>
      <c r="P118" s="872"/>
      <c r="Q118" s="873"/>
      <c r="R118" s="131"/>
      <c r="S118" s="131"/>
      <c r="AA118" s="466">
        <f>AA115+1</f>
        <v>85</v>
      </c>
    </row>
    <row r="119" spans="1:27" ht="15.6" x14ac:dyDescent="0.3">
      <c r="A119" s="139" t="str">
        <f t="shared" ca="1" si="15"/>
        <v>KW20 / 86</v>
      </c>
      <c r="B119" s="186" t="str">
        <f ca="1">OFFSET(Sprachen!A466,0,'Allg. Informationen'!$B$4-1,1,1)</f>
        <v>Jahr</v>
      </c>
      <c r="C119" s="904">
        <f ca="1">IFERROR(IF($D$5="Nein/Non/No","-",INDIRECT(CONCATENATE(E_prod_Eingabe!A2,"!")&amp;CONCATENATE(MID("CDEFGHIJKLMNOPQRSTUVWXYZ",HLOOKUP($A$2,E_prod_Eingabe!$C$5:$AS$6,2,FALSE),1),"8"))),"")</f>
        <v>0</v>
      </c>
      <c r="D119" s="905"/>
      <c r="E119" s="385"/>
      <c r="F119" s="385"/>
      <c r="G119" s="385"/>
      <c r="H119" s="856"/>
      <c r="I119" s="869"/>
      <c r="J119" s="869"/>
      <c r="K119" s="869"/>
      <c r="L119" s="869"/>
      <c r="M119" s="871"/>
      <c r="N119" s="872"/>
      <c r="O119" s="872"/>
      <c r="P119" s="872"/>
      <c r="Q119" s="873"/>
      <c r="R119" s="131"/>
      <c r="S119" s="131"/>
      <c r="AA119" s="466">
        <f t="shared" ref="AA119:AA124" si="16">AA118+1</f>
        <v>86</v>
      </c>
    </row>
    <row r="120" spans="1:27" ht="15.6" x14ac:dyDescent="0.3">
      <c r="A120" s="139" t="str">
        <f t="shared" ca="1" si="15"/>
        <v>KW20 / 87</v>
      </c>
      <c r="B120" s="187" t="str">
        <f ca="1">OFFSET(Sprachen!A467,0,'Allg. Informationen'!$B$4-1,1,1)</f>
        <v>Referenzmarkterlös  [CHF]</v>
      </c>
      <c r="C120" s="638" t="s">
        <v>24</v>
      </c>
      <c r="D120" s="379" t="s">
        <v>82</v>
      </c>
      <c r="E120" s="377"/>
      <c r="F120" s="377"/>
      <c r="G120" s="377"/>
      <c r="H120" s="380" t="str">
        <f ca="1">OFFSET(Sprachen!A336,0,'Allg. Informationen'!$B$4-1,1,1)</f>
        <v>Zentrale 1</v>
      </c>
      <c r="I120" s="186" t="str">
        <f ca="1">OFFSET(Sprachen!A337,0,'Allg. Informationen'!$B$4-1,1,1)</f>
        <v>Zentrale 2</v>
      </c>
      <c r="J120" s="592" t="str">
        <f ca="1">OFFSET(Sprachen!A338,0,'Allg. Informationen'!$B$4-1,1,1)</f>
        <v>Zentrale 3</v>
      </c>
      <c r="K120" s="592" t="str">
        <f ca="1">OFFSET(Sprachen!A339,0,'Allg. Informationen'!$B$4-1,1,1)</f>
        <v>Zentrale 4</v>
      </c>
      <c r="L120" s="592" t="str">
        <f ca="1">OFFSET(Sprachen!A340,0,'Allg. Informationen'!$B$4-1,1,1)</f>
        <v>Zentrale 5</v>
      </c>
      <c r="M120" s="592" t="str">
        <f ca="1">OFFSET(Sprachen!A341,0,'Allg. Informationen'!$B$4-1,1,1)</f>
        <v>Zentrale 6</v>
      </c>
      <c r="N120" s="592" t="str">
        <f ca="1">OFFSET(Sprachen!A342,0,'Allg. Informationen'!$B$4-1,1,1)</f>
        <v>Zentrale 7</v>
      </c>
      <c r="O120" s="592" t="str">
        <f ca="1">OFFSET(Sprachen!A343,0,'Allg. Informationen'!$B$4-1,1,1)</f>
        <v>Zentrale 8</v>
      </c>
      <c r="P120" s="592" t="str">
        <f ca="1">OFFSET(Sprachen!A344,0,'Allg. Informationen'!$B$4-1,1,1)</f>
        <v>Zentrale 9</v>
      </c>
      <c r="Q120" s="592" t="str">
        <f ca="1">OFFSET(Sprachen!A345,0,'Allg. Informationen'!$B$4-1,1,1)</f>
        <v>Zentrale 10</v>
      </c>
      <c r="R120" s="131"/>
      <c r="S120" s="131"/>
      <c r="AA120" s="466">
        <f t="shared" si="16"/>
        <v>87</v>
      </c>
    </row>
    <row r="121" spans="1:27" ht="15.6" x14ac:dyDescent="0.3">
      <c r="A121" s="139" t="str">
        <f t="shared" ca="1" si="15"/>
        <v>KW20 / 88</v>
      </c>
      <c r="B121" s="188" t="str">
        <f ca="1">OFFSET(Sprachen!A468,0,'Allg. Informationen'!$B$4-1,1,1)</f>
        <v>alle Zentralen</v>
      </c>
      <c r="C121" s="189"/>
      <c r="D121" s="593">
        <f ca="1">+SUM(H121:Q121)</f>
        <v>0</v>
      </c>
      <c r="E121" s="594"/>
      <c r="F121" s="594"/>
      <c r="G121" s="594"/>
      <c r="H121" s="595">
        <f ca="1">IFERROR(IF($D$5="Nein/Non/No","-",VLOOKUP(H$120,E_prod_Eingabe!$A$33:$AA$42,HLOOKUP($A$2,E_prod_Eingabe!$C$5:$AS$6,2,FALSE)+2,FALSE)),"")</f>
        <v>0</v>
      </c>
      <c r="I121" s="595">
        <f ca="1">IFERROR(IF($D$5="Nein/Non/No","-",VLOOKUP(I$120,E_prod_Eingabe!$A$33:$AA$42,HLOOKUP($A$2,E_prod_Eingabe!$C$5:$AS$6,2,FALSE)+2,FALSE)),"")</f>
        <v>0</v>
      </c>
      <c r="J121" s="595">
        <f ca="1">IFERROR(IF($D$5="Nein/Non/No","-",VLOOKUP(J$120,E_prod_Eingabe!$A$33:$AA$42,HLOOKUP($A$2,E_prod_Eingabe!$C$5:$AS$6,2,FALSE)+2,FALSE)),"")</f>
        <v>0</v>
      </c>
      <c r="K121" s="595">
        <f ca="1">IFERROR(IF($D$5="Nein/Non/No","-",VLOOKUP(K$120,E_prod_Eingabe!$A$33:$AA$42,HLOOKUP($A$2,E_prod_Eingabe!$C$5:$AS$6,2,FALSE)+2,FALSE)),"")</f>
        <v>0</v>
      </c>
      <c r="L121" s="595">
        <f ca="1">IFERROR(IF($D$5="Nein/Non/No","-",VLOOKUP(L$120,E_prod_Eingabe!$A$33:$AA$42,HLOOKUP($A$2,E_prod_Eingabe!$C$5:$AS$6,2,FALSE)+2,FALSE)),"")</f>
        <v>0</v>
      </c>
      <c r="M121" s="595">
        <f ca="1">IFERROR(IF($D$5="Nein/Non/No","-",VLOOKUP(M$120,E_prod_Eingabe!$A$33:$AA$42,HLOOKUP($A$2,E_prod_Eingabe!$C$5:$AS$6,2,FALSE)+2,FALSE)),"")</f>
        <v>0</v>
      </c>
      <c r="N121" s="595">
        <f ca="1">IFERROR(IF($D$5="Nein/Non/No","-",VLOOKUP(N$120,E_prod_Eingabe!$A$33:$AA$42,HLOOKUP($A$2,E_prod_Eingabe!$C$5:$AS$6,2,FALSE)+2,FALSE)),"")</f>
        <v>0</v>
      </c>
      <c r="O121" s="595">
        <f ca="1">IFERROR(IF($D$5="Nein/Non/No","-",VLOOKUP(O$120,E_prod_Eingabe!$A$33:$AA$42,HLOOKUP($A$2,E_prod_Eingabe!$C$5:$AS$6,2,FALSE)+2,FALSE)),"")</f>
        <v>0</v>
      </c>
      <c r="P121" s="595">
        <f ca="1">IFERROR(IF($D$5="Nein/Non/No","-",VLOOKUP(P$120,E_prod_Eingabe!$A$33:$AA$42,HLOOKUP($A$2,E_prod_Eingabe!$C$5:$AS$6,2,FALSE)+2,FALSE)),"")</f>
        <v>0</v>
      </c>
      <c r="Q121" s="595">
        <f ca="1">IFERROR(IF($D$5="Nein/Non/No","-",VLOOKUP(Q$120,E_prod_Eingabe!$A$33:$AA$42,HLOOKUP($A$2,E_prod_Eingabe!$C$5:$AS$6,2,FALSE)+2,FALSE)),"")</f>
        <v>0</v>
      </c>
      <c r="R121" s="131"/>
      <c r="S121" s="190"/>
      <c r="AA121" s="466">
        <f t="shared" si="16"/>
        <v>88</v>
      </c>
    </row>
    <row r="122" spans="1:27" ht="39.6" x14ac:dyDescent="0.3">
      <c r="A122" s="139" t="str">
        <f t="shared" ca="1" si="15"/>
        <v>KW20 / 89</v>
      </c>
      <c r="B122" s="529" t="str">
        <f ca="1">OFFSET(Sprachen!A469,0,'Allg. Informationen'!$B$4-1,1,1)</f>
        <v>Abzüglich nicht hydraulisch verbundener oder gemeinsam optimierter Anlagen</v>
      </c>
      <c r="C122" s="191"/>
      <c r="D122" s="593">
        <f>+SUM(H122:Q122)</f>
        <v>0</v>
      </c>
      <c r="E122" s="594"/>
      <c r="F122" s="594"/>
      <c r="G122" s="594"/>
      <c r="H122" s="595">
        <f>+IF(OR(H50="Nein",H50="Non",H50="No"),-H121,0)</f>
        <v>0</v>
      </c>
      <c r="I122" s="595">
        <f t="shared" ref="I122:Q122" si="17">+IF(OR(I50="Nein",I50="Non",I50="No"),-I121,0)</f>
        <v>0</v>
      </c>
      <c r="J122" s="595">
        <f t="shared" si="17"/>
        <v>0</v>
      </c>
      <c r="K122" s="595">
        <f t="shared" si="17"/>
        <v>0</v>
      </c>
      <c r="L122" s="595">
        <f t="shared" si="17"/>
        <v>0</v>
      </c>
      <c r="M122" s="595">
        <f t="shared" si="17"/>
        <v>0</v>
      </c>
      <c r="N122" s="595">
        <f t="shared" si="17"/>
        <v>0</v>
      </c>
      <c r="O122" s="595">
        <f t="shared" si="17"/>
        <v>0</v>
      </c>
      <c r="P122" s="595">
        <f t="shared" si="17"/>
        <v>0</v>
      </c>
      <c r="Q122" s="595">
        <f t="shared" si="17"/>
        <v>0</v>
      </c>
      <c r="R122" s="131"/>
      <c r="S122" s="163"/>
      <c r="AA122" s="466">
        <f t="shared" si="16"/>
        <v>89</v>
      </c>
    </row>
    <row r="123" spans="1:27" ht="16.2" thickBot="1" x14ac:dyDescent="0.35">
      <c r="A123" s="139" t="str">
        <f t="shared" ca="1" si="15"/>
        <v>KW20 / 90</v>
      </c>
      <c r="B123" s="188" t="str">
        <f ca="1">OFFSET(Sprachen!A470,0,'Allg. Informationen'!$B$4-1,1,1)</f>
        <v>Abzüglich KEV-Anlagen</v>
      </c>
      <c r="C123" s="192"/>
      <c r="D123" s="596">
        <f>+SUM(H123:Q123)</f>
        <v>0</v>
      </c>
      <c r="E123" s="594"/>
      <c r="F123" s="594"/>
      <c r="G123" s="594"/>
      <c r="H123" s="595">
        <f>+IF(OR(H56="Ja",H56="Oui",H56="Si"),IF(OR(H50="Ja",H50="Oui",H50="Si"),-H121,0),0)</f>
        <v>0</v>
      </c>
      <c r="I123" s="595">
        <f t="shared" ref="I123:Q123" si="18">+IF(OR(I56="Ja",I56="Oui",I56="Si"),IF(OR(I50="Ja",I50="Oui",I50="Si"),-I121,0),0)</f>
        <v>0</v>
      </c>
      <c r="J123" s="595">
        <f t="shared" si="18"/>
        <v>0</v>
      </c>
      <c r="K123" s="595">
        <f t="shared" si="18"/>
        <v>0</v>
      </c>
      <c r="L123" s="595">
        <f t="shared" si="18"/>
        <v>0</v>
      </c>
      <c r="M123" s="595">
        <f t="shared" si="18"/>
        <v>0</v>
      </c>
      <c r="N123" s="595">
        <f t="shared" si="18"/>
        <v>0</v>
      </c>
      <c r="O123" s="595">
        <f t="shared" si="18"/>
        <v>0</v>
      </c>
      <c r="P123" s="595">
        <f t="shared" si="18"/>
        <v>0</v>
      </c>
      <c r="Q123" s="595">
        <f t="shared" si="18"/>
        <v>0</v>
      </c>
      <c r="R123" s="131"/>
      <c r="S123" s="163"/>
      <c r="AA123" s="466">
        <f t="shared" si="16"/>
        <v>90</v>
      </c>
    </row>
    <row r="124" spans="1:27" ht="26.25" customHeight="1" thickBot="1" x14ac:dyDescent="0.35">
      <c r="A124" s="139" t="str">
        <f t="shared" ca="1" si="15"/>
        <v>KW20 / 91</v>
      </c>
      <c r="B124" s="891" t="str">
        <f ca="1">+CONCATENATE(OFFSET(Sprachen!A471,0,'Allg. Informationen'!$B$4-1,1,1)," ",IF(D13=0,"",D13))</f>
        <v>gültig für KW Bitte auswählen, Prière de sélectionner, Prego selezionare</v>
      </c>
      <c r="C124" s="892"/>
      <c r="D124" s="597">
        <f ca="1">IFERROR(+MAX(SUM(D121:D123),0),"")</f>
        <v>0</v>
      </c>
      <c r="E124" s="598"/>
      <c r="F124" s="598"/>
      <c r="G124" s="599"/>
      <c r="H124" s="595">
        <f ca="1">+IF(H121&lt;0,H121,MAX(SUM(H121:H123),0))</f>
        <v>0</v>
      </c>
      <c r="I124" s="595">
        <f t="shared" ref="I124:Q124" ca="1" si="19">+IF(I121&lt;0,I121,MAX(SUM(I121:I123),0))</f>
        <v>0</v>
      </c>
      <c r="J124" s="595">
        <f t="shared" ca="1" si="19"/>
        <v>0</v>
      </c>
      <c r="K124" s="595">
        <f t="shared" ca="1" si="19"/>
        <v>0</v>
      </c>
      <c r="L124" s="595">
        <f t="shared" ca="1" si="19"/>
        <v>0</v>
      </c>
      <c r="M124" s="595">
        <f t="shared" ca="1" si="19"/>
        <v>0</v>
      </c>
      <c r="N124" s="595">
        <f t="shared" ca="1" si="19"/>
        <v>0</v>
      </c>
      <c r="O124" s="595">
        <f t="shared" ca="1" si="19"/>
        <v>0</v>
      </c>
      <c r="P124" s="595">
        <f t="shared" ca="1" si="19"/>
        <v>0</v>
      </c>
      <c r="Q124" s="595">
        <f t="shared" ca="1" si="19"/>
        <v>0</v>
      </c>
      <c r="R124" s="131"/>
      <c r="S124" s="131"/>
      <c r="AA124" s="466">
        <f t="shared" si="16"/>
        <v>91</v>
      </c>
    </row>
    <row r="125" spans="1:27" ht="15.6" x14ac:dyDescent="0.3">
      <c r="D125" s="600"/>
      <c r="E125" s="600"/>
      <c r="F125" s="600"/>
      <c r="G125" s="600"/>
      <c r="R125" s="131"/>
      <c r="S125" s="131"/>
    </row>
    <row r="126" spans="1:27" ht="15.6" x14ac:dyDescent="0.3">
      <c r="R126" s="131"/>
      <c r="S126" s="131"/>
    </row>
    <row r="127" spans="1:27" ht="15.6" x14ac:dyDescent="0.3">
      <c r="R127" s="131"/>
      <c r="S127" s="131"/>
    </row>
    <row r="128" spans="1:27" ht="15.6" x14ac:dyDescent="0.3">
      <c r="D128" s="652"/>
      <c r="R128" s="131"/>
      <c r="S128" s="131"/>
    </row>
    <row r="129" spans="18:19" ht="15.6" x14ac:dyDescent="0.3">
      <c r="R129" s="131"/>
      <c r="S129" s="131"/>
    </row>
    <row r="130" spans="18:19" ht="15.6" x14ac:dyDescent="0.3">
      <c r="R130" s="131"/>
      <c r="S130" s="131"/>
    </row>
    <row r="131" spans="18:19" ht="15.6" x14ac:dyDescent="0.3">
      <c r="R131" s="131"/>
      <c r="S131" s="131"/>
    </row>
  </sheetData>
  <sheetProtection algorithmName="SHA-512" hashValue="Hv8k1fxMuNIEy86UkMEvJhWuPlArbufuw3YmfATE3TV5QxUcOll5Nvg+meCPmJ8SWqxaZhBoBofzrwy1GVMlvg==" saltValue="t/cRLAHdyIXPaCLm3j6c4A==" spinCount="100000" sheet="1" objects="1" scenarios="1"/>
  <protectedRanges>
    <protectedRange sqref="C5 L15 B14:B15 D16:D24 D26 D31:D32 D34:D35 D38:D40 D42 D44:D45 H49:Q53 H56:Q59 D64:D65 D69:D73 D77:K79 D80:D83 D90:D96 D98" name="Bereichzahlenfelder"/>
    <protectedRange sqref="C5 H6:J7 L6:N7 P6:R7 T6:U7 M13:U45 T48:U59 M62:U73 M74 Q77:U87 M90:U102 M118:Q119" name="Bereichvoll_kommentarfelder"/>
    <protectedRange sqref="C5 H8 L8 B14:B15 D16:D17 D29 D37 D40 D42 D101 D108 L15 M13 M16:M17 M29 M37 M40:M42 M101" name="bereichleer"/>
  </protectedRanges>
  <mergeCells count="192">
    <mergeCell ref="C119:D119"/>
    <mergeCell ref="H119:L119"/>
    <mergeCell ref="M119:Q119"/>
    <mergeCell ref="B124:C124"/>
    <mergeCell ref="H102:L102"/>
    <mergeCell ref="M102:U102"/>
    <mergeCell ref="H117:L117"/>
    <mergeCell ref="M117:Q117"/>
    <mergeCell ref="H118:L118"/>
    <mergeCell ref="M118:Q118"/>
    <mergeCell ref="H99:L99"/>
    <mergeCell ref="M99:U99"/>
    <mergeCell ref="H100:L100"/>
    <mergeCell ref="M100:U100"/>
    <mergeCell ref="H101:L101"/>
    <mergeCell ref="M101:U101"/>
    <mergeCell ref="H96:L96"/>
    <mergeCell ref="M96:U96"/>
    <mergeCell ref="H97:L97"/>
    <mergeCell ref="M97:U97"/>
    <mergeCell ref="H98:L98"/>
    <mergeCell ref="M98:U98"/>
    <mergeCell ref="H93:L93"/>
    <mergeCell ref="M93:U93"/>
    <mergeCell ref="H94:L94"/>
    <mergeCell ref="M94:U94"/>
    <mergeCell ref="H95:L95"/>
    <mergeCell ref="M95:U95"/>
    <mergeCell ref="H90:L90"/>
    <mergeCell ref="M90:U90"/>
    <mergeCell ref="H91:L91"/>
    <mergeCell ref="M91:U91"/>
    <mergeCell ref="H92:L92"/>
    <mergeCell ref="M92:U92"/>
    <mergeCell ref="H86:P86"/>
    <mergeCell ref="Q86:U86"/>
    <mergeCell ref="H87:P87"/>
    <mergeCell ref="Q87:U87"/>
    <mergeCell ref="H89:L89"/>
    <mergeCell ref="M89:U89"/>
    <mergeCell ref="H83:P83"/>
    <mergeCell ref="Q83:U83"/>
    <mergeCell ref="H84:P84"/>
    <mergeCell ref="Q84:U84"/>
    <mergeCell ref="H85:P85"/>
    <mergeCell ref="Q85:U85"/>
    <mergeCell ref="L80:P80"/>
    <mergeCell ref="Q80:U80"/>
    <mergeCell ref="L81:P81"/>
    <mergeCell ref="Q81:U81"/>
    <mergeCell ref="L82:P82"/>
    <mergeCell ref="Q82:U82"/>
    <mergeCell ref="M73:U73"/>
    <mergeCell ref="H74:L74"/>
    <mergeCell ref="M74:U74"/>
    <mergeCell ref="L76:P76"/>
    <mergeCell ref="Q76:U76"/>
    <mergeCell ref="L77:P79"/>
    <mergeCell ref="Q77:U79"/>
    <mergeCell ref="H64:L73"/>
    <mergeCell ref="M64:U64"/>
    <mergeCell ref="M65:U65"/>
    <mergeCell ref="M66:U66"/>
    <mergeCell ref="M67:U67"/>
    <mergeCell ref="M68:U68"/>
    <mergeCell ref="M69:U69"/>
    <mergeCell ref="M70:U70"/>
    <mergeCell ref="M71:U71"/>
    <mergeCell ref="M72:U72"/>
    <mergeCell ref="H61:L61"/>
    <mergeCell ref="M61:U61"/>
    <mergeCell ref="H62:L62"/>
    <mergeCell ref="M62:U62"/>
    <mergeCell ref="H63:L63"/>
    <mergeCell ref="M63:U63"/>
    <mergeCell ref="R57:S57"/>
    <mergeCell ref="T57:U57"/>
    <mergeCell ref="R58:S58"/>
    <mergeCell ref="T58:U58"/>
    <mergeCell ref="R59:S59"/>
    <mergeCell ref="T59:U59"/>
    <mergeCell ref="R53:S53"/>
    <mergeCell ref="T53:U53"/>
    <mergeCell ref="R54:S55"/>
    <mergeCell ref="T54:U54"/>
    <mergeCell ref="T55:U55"/>
    <mergeCell ref="R56:S56"/>
    <mergeCell ref="T56:U56"/>
    <mergeCell ref="R50:S50"/>
    <mergeCell ref="T50:U50"/>
    <mergeCell ref="R51:S51"/>
    <mergeCell ref="T51:U51"/>
    <mergeCell ref="R52:S52"/>
    <mergeCell ref="T52:U52"/>
    <mergeCell ref="H45:L45"/>
    <mergeCell ref="M45:U45"/>
    <mergeCell ref="R47:S47"/>
    <mergeCell ref="R48:S48"/>
    <mergeCell ref="T48:U48"/>
    <mergeCell ref="R49:S49"/>
    <mergeCell ref="T49:U49"/>
    <mergeCell ref="H42:L42"/>
    <mergeCell ref="M42:U42"/>
    <mergeCell ref="H43:L43"/>
    <mergeCell ref="M43:U43"/>
    <mergeCell ref="H44:L44"/>
    <mergeCell ref="M44:U44"/>
    <mergeCell ref="H39:L39"/>
    <mergeCell ref="M39:U39"/>
    <mergeCell ref="H40:L40"/>
    <mergeCell ref="M40:U40"/>
    <mergeCell ref="H41:L41"/>
    <mergeCell ref="M41:U41"/>
    <mergeCell ref="H36:L36"/>
    <mergeCell ref="M36:U36"/>
    <mergeCell ref="H37:L37"/>
    <mergeCell ref="M37:U37"/>
    <mergeCell ref="H38:L38"/>
    <mergeCell ref="M38:U38"/>
    <mergeCell ref="H33:L33"/>
    <mergeCell ref="M33:U33"/>
    <mergeCell ref="H34:L34"/>
    <mergeCell ref="M34:U34"/>
    <mergeCell ref="H35:L35"/>
    <mergeCell ref="M35:U35"/>
    <mergeCell ref="H30:L30"/>
    <mergeCell ref="M30:U30"/>
    <mergeCell ref="H31:L31"/>
    <mergeCell ref="M31:U31"/>
    <mergeCell ref="H32:L32"/>
    <mergeCell ref="M32:U32"/>
    <mergeCell ref="H27:L27"/>
    <mergeCell ref="M27:U27"/>
    <mergeCell ref="H28:L28"/>
    <mergeCell ref="M28:U28"/>
    <mergeCell ref="H29:L29"/>
    <mergeCell ref="M29:U29"/>
    <mergeCell ref="H24:L24"/>
    <mergeCell ref="M24:U24"/>
    <mergeCell ref="H25:L25"/>
    <mergeCell ref="M25:U25"/>
    <mergeCell ref="H26:L26"/>
    <mergeCell ref="M26:U26"/>
    <mergeCell ref="H20:L20"/>
    <mergeCell ref="M20:U20"/>
    <mergeCell ref="H21:L22"/>
    <mergeCell ref="M21:U21"/>
    <mergeCell ref="M22:U22"/>
    <mergeCell ref="H23:L23"/>
    <mergeCell ref="M23:U23"/>
    <mergeCell ref="B17:C17"/>
    <mergeCell ref="H17:L17"/>
    <mergeCell ref="M17:U17"/>
    <mergeCell ref="H18:L18"/>
    <mergeCell ref="M18:U18"/>
    <mergeCell ref="H19:L19"/>
    <mergeCell ref="M19:U19"/>
    <mergeCell ref="V13:V15"/>
    <mergeCell ref="W13:W15"/>
    <mergeCell ref="X13:X15"/>
    <mergeCell ref="Y13:Y15"/>
    <mergeCell ref="H15:K15"/>
    <mergeCell ref="B16:C16"/>
    <mergeCell ref="H16:L16"/>
    <mergeCell ref="M16:U16"/>
    <mergeCell ref="B12:D12"/>
    <mergeCell ref="E12:G12"/>
    <mergeCell ref="H12:L12"/>
    <mergeCell ref="M12:U12"/>
    <mergeCell ref="A13:A15"/>
    <mergeCell ref="C13:C15"/>
    <mergeCell ref="D13:D15"/>
    <mergeCell ref="H13:L14"/>
    <mergeCell ref="M13:U15"/>
    <mergeCell ref="B7:C7"/>
    <mergeCell ref="H7:J7"/>
    <mergeCell ref="L7:N7"/>
    <mergeCell ref="P7:R7"/>
    <mergeCell ref="T7:U7"/>
    <mergeCell ref="B8:C8"/>
    <mergeCell ref="H8:J8"/>
    <mergeCell ref="L8:N8"/>
    <mergeCell ref="H5:U5"/>
    <mergeCell ref="B6:C6"/>
    <mergeCell ref="D6:D7"/>
    <mergeCell ref="H6:J6"/>
    <mergeCell ref="K6:K7"/>
    <mergeCell ref="L6:N6"/>
    <mergeCell ref="O6:O7"/>
    <mergeCell ref="P6:R6"/>
    <mergeCell ref="S6:S7"/>
    <mergeCell ref="T6:U6"/>
  </mergeCells>
  <conditionalFormatting sqref="X13 X16:X25 X27:X30 X33 X36:X37 X46 X54:X55 X60 X75 X84:X86 X88 X97 X99 X101:X102">
    <cfRule type="containsText" dxfId="863" priority="141" operator="containsText" text="nicht i.O.">
      <formula>NOT(ISERROR(SEARCH("nicht i.O.",X13)))</formula>
    </cfRule>
    <cfRule type="containsText" dxfId="862" priority="142" operator="containsText" text="in Abklärung">
      <formula>NOT(ISERROR(SEARCH("in Abklärung",X13)))</formula>
    </cfRule>
    <cfRule type="containsText" dxfId="861" priority="143" operator="containsText" text="i.O.">
      <formula>NOT(ISERROR(SEARCH("i.O.",X13)))</formula>
    </cfRule>
    <cfRule type="containsText" dxfId="860" priority="144" operator="containsText" text="korrigiert">
      <formula>NOT(ISERROR(SEARCH("korrigiert",X13)))</formula>
    </cfRule>
  </conditionalFormatting>
  <conditionalFormatting sqref="V16:V25 V27:V30 V33 V36:V37 V46 V54:V55 V60 V75 V84:V86 V88 V97 V99 V101:V102">
    <cfRule type="containsText" dxfId="859" priority="137" operator="containsText" text="nicht i.O.">
      <formula>NOT(ISERROR(SEARCH("nicht i.O.",V16)))</formula>
    </cfRule>
    <cfRule type="containsText" dxfId="858" priority="138" operator="containsText" text="in Abklärung">
      <formula>NOT(ISERROR(SEARCH("in Abklärung",V16)))</formula>
    </cfRule>
    <cfRule type="containsText" dxfId="857" priority="139" operator="containsText" text="i.O.">
      <formula>NOT(ISERROR(SEARCH("i.O.",V16)))</formula>
    </cfRule>
    <cfRule type="containsText" dxfId="856" priority="140" operator="containsText" text="korrigiert">
      <formula>NOT(ISERROR(SEARCH("korrigiert",V16)))</formula>
    </cfRule>
  </conditionalFormatting>
  <conditionalFormatting sqref="X26">
    <cfRule type="containsText" dxfId="855" priority="133" operator="containsText" text="nicht i.O.">
      <formula>NOT(ISERROR(SEARCH("nicht i.O.",X26)))</formula>
    </cfRule>
    <cfRule type="containsText" dxfId="854" priority="134" operator="containsText" text="in Abklärung">
      <formula>NOT(ISERROR(SEARCH("in Abklärung",X26)))</formula>
    </cfRule>
    <cfRule type="containsText" dxfId="853" priority="135" operator="containsText" text="i.O.">
      <formula>NOT(ISERROR(SEARCH("i.O.",X26)))</formula>
    </cfRule>
    <cfRule type="containsText" dxfId="852" priority="136" operator="containsText" text="korrigiert">
      <formula>NOT(ISERROR(SEARCH("korrigiert",X26)))</formula>
    </cfRule>
  </conditionalFormatting>
  <conditionalFormatting sqref="V26">
    <cfRule type="containsText" dxfId="851" priority="129" operator="containsText" text="nicht i.O.">
      <formula>NOT(ISERROR(SEARCH("nicht i.O.",V26)))</formula>
    </cfRule>
    <cfRule type="containsText" dxfId="850" priority="130" operator="containsText" text="in Abklärung">
      <formula>NOT(ISERROR(SEARCH("in Abklärung",V26)))</formula>
    </cfRule>
    <cfRule type="containsText" dxfId="849" priority="131" operator="containsText" text="i.O.">
      <formula>NOT(ISERROR(SEARCH("i.O.",V26)))</formula>
    </cfRule>
    <cfRule type="containsText" dxfId="848" priority="132" operator="containsText" text="korrigiert">
      <formula>NOT(ISERROR(SEARCH("korrigiert",V26)))</formula>
    </cfRule>
  </conditionalFormatting>
  <conditionalFormatting sqref="X31">
    <cfRule type="containsText" dxfId="847" priority="125" operator="containsText" text="nicht i.O.">
      <formula>NOT(ISERROR(SEARCH("nicht i.O.",X31)))</formula>
    </cfRule>
    <cfRule type="containsText" dxfId="846" priority="126" operator="containsText" text="in Abklärung">
      <formula>NOT(ISERROR(SEARCH("in Abklärung",X31)))</formula>
    </cfRule>
    <cfRule type="containsText" dxfId="845" priority="127" operator="containsText" text="i.O.">
      <formula>NOT(ISERROR(SEARCH("i.O.",X31)))</formula>
    </cfRule>
    <cfRule type="containsText" dxfId="844" priority="128" operator="containsText" text="korrigiert">
      <formula>NOT(ISERROR(SEARCH("korrigiert",X31)))</formula>
    </cfRule>
  </conditionalFormatting>
  <conditionalFormatting sqref="V31">
    <cfRule type="containsText" dxfId="843" priority="121" operator="containsText" text="nicht i.O.">
      <formula>NOT(ISERROR(SEARCH("nicht i.O.",V31)))</formula>
    </cfRule>
    <cfRule type="containsText" dxfId="842" priority="122" operator="containsText" text="in Abklärung">
      <formula>NOT(ISERROR(SEARCH("in Abklärung",V31)))</formula>
    </cfRule>
    <cfRule type="containsText" dxfId="841" priority="123" operator="containsText" text="i.O.">
      <formula>NOT(ISERROR(SEARCH("i.O.",V31)))</formula>
    </cfRule>
    <cfRule type="containsText" dxfId="840" priority="124" operator="containsText" text="korrigiert">
      <formula>NOT(ISERROR(SEARCH("korrigiert",V31)))</formula>
    </cfRule>
  </conditionalFormatting>
  <conditionalFormatting sqref="X32">
    <cfRule type="containsText" dxfId="839" priority="117" operator="containsText" text="nicht i.O.">
      <formula>NOT(ISERROR(SEARCH("nicht i.O.",X32)))</formula>
    </cfRule>
    <cfRule type="containsText" dxfId="838" priority="118" operator="containsText" text="in Abklärung">
      <formula>NOT(ISERROR(SEARCH("in Abklärung",X32)))</formula>
    </cfRule>
    <cfRule type="containsText" dxfId="837" priority="119" operator="containsText" text="i.O.">
      <formula>NOT(ISERROR(SEARCH("i.O.",X32)))</formula>
    </cfRule>
    <cfRule type="containsText" dxfId="836" priority="120" operator="containsText" text="korrigiert">
      <formula>NOT(ISERROR(SEARCH("korrigiert",X32)))</formula>
    </cfRule>
  </conditionalFormatting>
  <conditionalFormatting sqref="V32">
    <cfRule type="containsText" dxfId="835" priority="113" operator="containsText" text="nicht i.O.">
      <formula>NOT(ISERROR(SEARCH("nicht i.O.",V32)))</formula>
    </cfRule>
    <cfRule type="containsText" dxfId="834" priority="114" operator="containsText" text="in Abklärung">
      <formula>NOT(ISERROR(SEARCH("in Abklärung",V32)))</formula>
    </cfRule>
    <cfRule type="containsText" dxfId="833" priority="115" operator="containsText" text="i.O.">
      <formula>NOT(ISERROR(SEARCH("i.O.",V32)))</formula>
    </cfRule>
    <cfRule type="containsText" dxfId="832" priority="116" operator="containsText" text="korrigiert">
      <formula>NOT(ISERROR(SEARCH("korrigiert",V32)))</formula>
    </cfRule>
  </conditionalFormatting>
  <conditionalFormatting sqref="X34">
    <cfRule type="containsText" dxfId="831" priority="109" operator="containsText" text="nicht i.O.">
      <formula>NOT(ISERROR(SEARCH("nicht i.O.",X34)))</formula>
    </cfRule>
    <cfRule type="containsText" dxfId="830" priority="110" operator="containsText" text="in Abklärung">
      <formula>NOT(ISERROR(SEARCH("in Abklärung",X34)))</formula>
    </cfRule>
    <cfRule type="containsText" dxfId="829" priority="111" operator="containsText" text="i.O.">
      <formula>NOT(ISERROR(SEARCH("i.O.",X34)))</formula>
    </cfRule>
    <cfRule type="containsText" dxfId="828" priority="112" operator="containsText" text="korrigiert">
      <formula>NOT(ISERROR(SEARCH("korrigiert",X34)))</formula>
    </cfRule>
  </conditionalFormatting>
  <conditionalFormatting sqref="V34">
    <cfRule type="containsText" dxfId="827" priority="105" operator="containsText" text="nicht i.O.">
      <formula>NOT(ISERROR(SEARCH("nicht i.O.",V34)))</formula>
    </cfRule>
    <cfRule type="containsText" dxfId="826" priority="106" operator="containsText" text="in Abklärung">
      <formula>NOT(ISERROR(SEARCH("in Abklärung",V34)))</formula>
    </cfRule>
    <cfRule type="containsText" dxfId="825" priority="107" operator="containsText" text="i.O.">
      <formula>NOT(ISERROR(SEARCH("i.O.",V34)))</formula>
    </cfRule>
    <cfRule type="containsText" dxfId="824" priority="108" operator="containsText" text="korrigiert">
      <formula>NOT(ISERROR(SEARCH("korrigiert",V34)))</formula>
    </cfRule>
  </conditionalFormatting>
  <conditionalFormatting sqref="X35">
    <cfRule type="containsText" dxfId="823" priority="101" operator="containsText" text="nicht i.O.">
      <formula>NOT(ISERROR(SEARCH("nicht i.O.",X35)))</formula>
    </cfRule>
    <cfRule type="containsText" dxfId="822" priority="102" operator="containsText" text="in Abklärung">
      <formula>NOT(ISERROR(SEARCH("in Abklärung",X35)))</formula>
    </cfRule>
    <cfRule type="containsText" dxfId="821" priority="103" operator="containsText" text="i.O.">
      <formula>NOT(ISERROR(SEARCH("i.O.",X35)))</formula>
    </cfRule>
    <cfRule type="containsText" dxfId="820" priority="104" operator="containsText" text="korrigiert">
      <formula>NOT(ISERROR(SEARCH("korrigiert",X35)))</formula>
    </cfRule>
  </conditionalFormatting>
  <conditionalFormatting sqref="V35">
    <cfRule type="containsText" dxfId="819" priority="97" operator="containsText" text="nicht i.O.">
      <formula>NOT(ISERROR(SEARCH("nicht i.O.",V35)))</formula>
    </cfRule>
    <cfRule type="containsText" dxfId="818" priority="98" operator="containsText" text="in Abklärung">
      <formula>NOT(ISERROR(SEARCH("in Abklärung",V35)))</formula>
    </cfRule>
    <cfRule type="containsText" dxfId="817" priority="99" operator="containsText" text="i.O.">
      <formula>NOT(ISERROR(SEARCH("i.O.",V35)))</formula>
    </cfRule>
    <cfRule type="containsText" dxfId="816" priority="100" operator="containsText" text="korrigiert">
      <formula>NOT(ISERROR(SEARCH("korrigiert",V35)))</formula>
    </cfRule>
  </conditionalFormatting>
  <conditionalFormatting sqref="X38">
    <cfRule type="containsText" dxfId="815" priority="93" operator="containsText" text="nicht i.O.">
      <formula>NOT(ISERROR(SEARCH("nicht i.O.",X38)))</formula>
    </cfRule>
    <cfRule type="containsText" dxfId="814" priority="94" operator="containsText" text="in Abklärung">
      <formula>NOT(ISERROR(SEARCH("in Abklärung",X38)))</formula>
    </cfRule>
    <cfRule type="containsText" dxfId="813" priority="95" operator="containsText" text="i.O.">
      <formula>NOT(ISERROR(SEARCH("i.O.",X38)))</formula>
    </cfRule>
    <cfRule type="containsText" dxfId="812" priority="96" operator="containsText" text="korrigiert">
      <formula>NOT(ISERROR(SEARCH("korrigiert",X38)))</formula>
    </cfRule>
  </conditionalFormatting>
  <conditionalFormatting sqref="V38">
    <cfRule type="containsText" dxfId="811" priority="89" operator="containsText" text="nicht i.O.">
      <formula>NOT(ISERROR(SEARCH("nicht i.O.",V38)))</formula>
    </cfRule>
    <cfRule type="containsText" dxfId="810" priority="90" operator="containsText" text="in Abklärung">
      <formula>NOT(ISERROR(SEARCH("in Abklärung",V38)))</formula>
    </cfRule>
    <cfRule type="containsText" dxfId="809" priority="91" operator="containsText" text="i.O.">
      <formula>NOT(ISERROR(SEARCH("i.O.",V38)))</formula>
    </cfRule>
    <cfRule type="containsText" dxfId="808" priority="92" operator="containsText" text="korrigiert">
      <formula>NOT(ISERROR(SEARCH("korrigiert",V38)))</formula>
    </cfRule>
  </conditionalFormatting>
  <conditionalFormatting sqref="X39">
    <cfRule type="containsText" dxfId="807" priority="85" operator="containsText" text="nicht i.O.">
      <formula>NOT(ISERROR(SEARCH("nicht i.O.",X39)))</formula>
    </cfRule>
    <cfRule type="containsText" dxfId="806" priority="86" operator="containsText" text="in Abklärung">
      <formula>NOT(ISERROR(SEARCH("in Abklärung",X39)))</formula>
    </cfRule>
    <cfRule type="containsText" dxfId="805" priority="87" operator="containsText" text="i.O.">
      <formula>NOT(ISERROR(SEARCH("i.O.",X39)))</formula>
    </cfRule>
    <cfRule type="containsText" dxfId="804" priority="88" operator="containsText" text="korrigiert">
      <formula>NOT(ISERROR(SEARCH("korrigiert",X39)))</formula>
    </cfRule>
  </conditionalFormatting>
  <conditionalFormatting sqref="V39">
    <cfRule type="containsText" dxfId="803" priority="81" operator="containsText" text="nicht i.O.">
      <formula>NOT(ISERROR(SEARCH("nicht i.O.",V39)))</formula>
    </cfRule>
    <cfRule type="containsText" dxfId="802" priority="82" operator="containsText" text="in Abklärung">
      <formula>NOT(ISERROR(SEARCH("in Abklärung",V39)))</formula>
    </cfRule>
    <cfRule type="containsText" dxfId="801" priority="83" operator="containsText" text="i.O.">
      <formula>NOT(ISERROR(SEARCH("i.O.",V39)))</formula>
    </cfRule>
    <cfRule type="containsText" dxfId="800" priority="84" operator="containsText" text="korrigiert">
      <formula>NOT(ISERROR(SEARCH("korrigiert",V39)))</formula>
    </cfRule>
  </conditionalFormatting>
  <conditionalFormatting sqref="X40:X45">
    <cfRule type="containsText" dxfId="799" priority="77" operator="containsText" text="nicht i.O.">
      <formula>NOT(ISERROR(SEARCH("nicht i.O.",X40)))</formula>
    </cfRule>
    <cfRule type="containsText" dxfId="798" priority="78" operator="containsText" text="in Abklärung">
      <formula>NOT(ISERROR(SEARCH("in Abklärung",X40)))</formula>
    </cfRule>
    <cfRule type="containsText" dxfId="797" priority="79" operator="containsText" text="i.O.">
      <formula>NOT(ISERROR(SEARCH("i.O.",X40)))</formula>
    </cfRule>
    <cfRule type="containsText" dxfId="796" priority="80" operator="containsText" text="korrigiert">
      <formula>NOT(ISERROR(SEARCH("korrigiert",X40)))</formula>
    </cfRule>
  </conditionalFormatting>
  <conditionalFormatting sqref="V40:V45">
    <cfRule type="containsText" dxfId="795" priority="73" operator="containsText" text="nicht i.O.">
      <formula>NOT(ISERROR(SEARCH("nicht i.O.",V40)))</formula>
    </cfRule>
    <cfRule type="containsText" dxfId="794" priority="74" operator="containsText" text="in Abklärung">
      <formula>NOT(ISERROR(SEARCH("in Abklärung",V40)))</formula>
    </cfRule>
    <cfRule type="containsText" dxfId="793" priority="75" operator="containsText" text="i.O.">
      <formula>NOT(ISERROR(SEARCH("i.O.",V40)))</formula>
    </cfRule>
    <cfRule type="containsText" dxfId="792" priority="76" operator="containsText" text="korrigiert">
      <formula>NOT(ISERROR(SEARCH("korrigiert",V40)))</formula>
    </cfRule>
  </conditionalFormatting>
  <conditionalFormatting sqref="X48">
    <cfRule type="containsText" dxfId="791" priority="69" operator="containsText" text="nicht i.O.">
      <formula>NOT(ISERROR(SEARCH("nicht i.O.",X48)))</formula>
    </cfRule>
    <cfRule type="containsText" dxfId="790" priority="70" operator="containsText" text="in Abklärung">
      <formula>NOT(ISERROR(SEARCH("in Abklärung",X48)))</formula>
    </cfRule>
    <cfRule type="containsText" dxfId="789" priority="71" operator="containsText" text="i.O.">
      <formula>NOT(ISERROR(SEARCH("i.O.",X48)))</formula>
    </cfRule>
    <cfRule type="containsText" dxfId="788" priority="72" operator="containsText" text="korrigiert">
      <formula>NOT(ISERROR(SEARCH("korrigiert",X48)))</formula>
    </cfRule>
  </conditionalFormatting>
  <conditionalFormatting sqref="V48">
    <cfRule type="containsText" dxfId="787" priority="65" operator="containsText" text="nicht i.O.">
      <formula>NOT(ISERROR(SEARCH("nicht i.O.",V48)))</formula>
    </cfRule>
    <cfRule type="containsText" dxfId="786" priority="66" operator="containsText" text="in Abklärung">
      <formula>NOT(ISERROR(SEARCH("in Abklärung",V48)))</formula>
    </cfRule>
    <cfRule type="containsText" dxfId="785" priority="67" operator="containsText" text="i.O.">
      <formula>NOT(ISERROR(SEARCH("i.O.",V48)))</formula>
    </cfRule>
    <cfRule type="containsText" dxfId="784" priority="68" operator="containsText" text="korrigiert">
      <formula>NOT(ISERROR(SEARCH("korrigiert",V48)))</formula>
    </cfRule>
  </conditionalFormatting>
  <conditionalFormatting sqref="X49:X53">
    <cfRule type="containsText" dxfId="783" priority="61" operator="containsText" text="nicht i.O.">
      <formula>NOT(ISERROR(SEARCH("nicht i.O.",X49)))</formula>
    </cfRule>
    <cfRule type="containsText" dxfId="782" priority="62" operator="containsText" text="in Abklärung">
      <formula>NOT(ISERROR(SEARCH("in Abklärung",X49)))</formula>
    </cfRule>
    <cfRule type="containsText" dxfId="781" priority="63" operator="containsText" text="i.O.">
      <formula>NOT(ISERROR(SEARCH("i.O.",X49)))</formula>
    </cfRule>
    <cfRule type="containsText" dxfId="780" priority="64" operator="containsText" text="korrigiert">
      <formula>NOT(ISERROR(SEARCH("korrigiert",X49)))</formula>
    </cfRule>
  </conditionalFormatting>
  <conditionalFormatting sqref="V49:V53">
    <cfRule type="containsText" dxfId="779" priority="57" operator="containsText" text="nicht i.O.">
      <formula>NOT(ISERROR(SEARCH("nicht i.O.",V49)))</formula>
    </cfRule>
    <cfRule type="containsText" dxfId="778" priority="58" operator="containsText" text="in Abklärung">
      <formula>NOT(ISERROR(SEARCH("in Abklärung",V49)))</formula>
    </cfRule>
    <cfRule type="containsText" dxfId="777" priority="59" operator="containsText" text="i.O.">
      <formula>NOT(ISERROR(SEARCH("i.O.",V49)))</formula>
    </cfRule>
    <cfRule type="containsText" dxfId="776" priority="60" operator="containsText" text="korrigiert">
      <formula>NOT(ISERROR(SEARCH("korrigiert",V49)))</formula>
    </cfRule>
  </conditionalFormatting>
  <conditionalFormatting sqref="X56:X59">
    <cfRule type="containsText" dxfId="775" priority="53" operator="containsText" text="nicht i.O.">
      <formula>NOT(ISERROR(SEARCH("nicht i.O.",X56)))</formula>
    </cfRule>
    <cfRule type="containsText" dxfId="774" priority="54" operator="containsText" text="in Abklärung">
      <formula>NOT(ISERROR(SEARCH("in Abklärung",X56)))</formula>
    </cfRule>
    <cfRule type="containsText" dxfId="773" priority="55" operator="containsText" text="i.O.">
      <formula>NOT(ISERROR(SEARCH("i.O.",X56)))</formula>
    </cfRule>
    <cfRule type="containsText" dxfId="772" priority="56" operator="containsText" text="korrigiert">
      <formula>NOT(ISERROR(SEARCH("korrigiert",X56)))</formula>
    </cfRule>
  </conditionalFormatting>
  <conditionalFormatting sqref="V56:V59">
    <cfRule type="containsText" dxfId="771" priority="49" operator="containsText" text="nicht i.O.">
      <formula>NOT(ISERROR(SEARCH("nicht i.O.",V56)))</formula>
    </cfRule>
    <cfRule type="containsText" dxfId="770" priority="50" operator="containsText" text="in Abklärung">
      <formula>NOT(ISERROR(SEARCH("in Abklärung",V56)))</formula>
    </cfRule>
    <cfRule type="containsText" dxfId="769" priority="51" operator="containsText" text="i.O.">
      <formula>NOT(ISERROR(SEARCH("i.O.",V56)))</formula>
    </cfRule>
    <cfRule type="containsText" dxfId="768" priority="52" operator="containsText" text="korrigiert">
      <formula>NOT(ISERROR(SEARCH("korrigiert",V56)))</formula>
    </cfRule>
  </conditionalFormatting>
  <conditionalFormatting sqref="X62:X74">
    <cfRule type="containsText" dxfId="767" priority="45" operator="containsText" text="nicht i.O.">
      <formula>NOT(ISERROR(SEARCH("nicht i.O.",X62)))</formula>
    </cfRule>
    <cfRule type="containsText" dxfId="766" priority="46" operator="containsText" text="in Abklärung">
      <formula>NOT(ISERROR(SEARCH("in Abklärung",X62)))</formula>
    </cfRule>
    <cfRule type="containsText" dxfId="765" priority="47" operator="containsText" text="i.O.">
      <formula>NOT(ISERROR(SEARCH("i.O.",X62)))</formula>
    </cfRule>
    <cfRule type="containsText" dxfId="764" priority="48" operator="containsText" text="korrigiert">
      <formula>NOT(ISERROR(SEARCH("korrigiert",X62)))</formula>
    </cfRule>
  </conditionalFormatting>
  <conditionalFormatting sqref="V62:V74">
    <cfRule type="containsText" dxfId="763" priority="41" operator="containsText" text="nicht i.O.">
      <formula>NOT(ISERROR(SEARCH("nicht i.O.",V62)))</formula>
    </cfRule>
    <cfRule type="containsText" dxfId="762" priority="42" operator="containsText" text="in Abklärung">
      <formula>NOT(ISERROR(SEARCH("in Abklärung",V62)))</formula>
    </cfRule>
    <cfRule type="containsText" dxfId="761" priority="43" operator="containsText" text="i.O.">
      <formula>NOT(ISERROR(SEARCH("i.O.",V62)))</formula>
    </cfRule>
    <cfRule type="containsText" dxfId="760" priority="44" operator="containsText" text="korrigiert">
      <formula>NOT(ISERROR(SEARCH("korrigiert",V62)))</formula>
    </cfRule>
  </conditionalFormatting>
  <conditionalFormatting sqref="X77:X83">
    <cfRule type="containsText" dxfId="759" priority="37" operator="containsText" text="nicht i.O.">
      <formula>NOT(ISERROR(SEARCH("nicht i.O.",X77)))</formula>
    </cfRule>
    <cfRule type="containsText" dxfId="758" priority="38" operator="containsText" text="in Abklärung">
      <formula>NOT(ISERROR(SEARCH("in Abklärung",X77)))</formula>
    </cfRule>
    <cfRule type="containsText" dxfId="757" priority="39" operator="containsText" text="i.O.">
      <formula>NOT(ISERROR(SEARCH("i.O.",X77)))</formula>
    </cfRule>
    <cfRule type="containsText" dxfId="756" priority="40" operator="containsText" text="korrigiert">
      <formula>NOT(ISERROR(SEARCH("korrigiert",X77)))</formula>
    </cfRule>
  </conditionalFormatting>
  <conditionalFormatting sqref="V77:V83">
    <cfRule type="containsText" dxfId="755" priority="33" operator="containsText" text="nicht i.O.">
      <formula>NOT(ISERROR(SEARCH("nicht i.O.",V77)))</formula>
    </cfRule>
    <cfRule type="containsText" dxfId="754" priority="34" operator="containsText" text="in Abklärung">
      <formula>NOT(ISERROR(SEARCH("in Abklärung",V77)))</formula>
    </cfRule>
    <cfRule type="containsText" dxfId="753" priority="35" operator="containsText" text="i.O.">
      <formula>NOT(ISERROR(SEARCH("i.O.",V77)))</formula>
    </cfRule>
    <cfRule type="containsText" dxfId="752" priority="36" operator="containsText" text="korrigiert">
      <formula>NOT(ISERROR(SEARCH("korrigiert",V77)))</formula>
    </cfRule>
  </conditionalFormatting>
  <conditionalFormatting sqref="X87">
    <cfRule type="containsText" dxfId="751" priority="29" operator="containsText" text="nicht i.O.">
      <formula>NOT(ISERROR(SEARCH("nicht i.O.",X87)))</formula>
    </cfRule>
    <cfRule type="containsText" dxfId="750" priority="30" operator="containsText" text="in Abklärung">
      <formula>NOT(ISERROR(SEARCH("in Abklärung",X87)))</formula>
    </cfRule>
    <cfRule type="containsText" dxfId="749" priority="31" operator="containsText" text="i.O.">
      <formula>NOT(ISERROR(SEARCH("i.O.",X87)))</formula>
    </cfRule>
    <cfRule type="containsText" dxfId="748" priority="32" operator="containsText" text="korrigiert">
      <formula>NOT(ISERROR(SEARCH("korrigiert",X87)))</formula>
    </cfRule>
  </conditionalFormatting>
  <conditionalFormatting sqref="V87">
    <cfRule type="containsText" dxfId="747" priority="25" operator="containsText" text="nicht i.O.">
      <formula>NOT(ISERROR(SEARCH("nicht i.O.",V87)))</formula>
    </cfRule>
    <cfRule type="containsText" dxfId="746" priority="26" operator="containsText" text="in Abklärung">
      <formula>NOT(ISERROR(SEARCH("in Abklärung",V87)))</formula>
    </cfRule>
    <cfRule type="containsText" dxfId="745" priority="27" operator="containsText" text="i.O.">
      <formula>NOT(ISERROR(SEARCH("i.O.",V87)))</formula>
    </cfRule>
    <cfRule type="containsText" dxfId="744" priority="28" operator="containsText" text="korrigiert">
      <formula>NOT(ISERROR(SEARCH("korrigiert",V87)))</formula>
    </cfRule>
  </conditionalFormatting>
  <conditionalFormatting sqref="X90:X96">
    <cfRule type="containsText" dxfId="743" priority="21" operator="containsText" text="nicht i.O.">
      <formula>NOT(ISERROR(SEARCH("nicht i.O.",X90)))</formula>
    </cfRule>
    <cfRule type="containsText" dxfId="742" priority="22" operator="containsText" text="in Abklärung">
      <formula>NOT(ISERROR(SEARCH("in Abklärung",X90)))</formula>
    </cfRule>
    <cfRule type="containsText" dxfId="741" priority="23" operator="containsText" text="i.O.">
      <formula>NOT(ISERROR(SEARCH("i.O.",X90)))</formula>
    </cfRule>
    <cfRule type="containsText" dxfId="740" priority="24" operator="containsText" text="korrigiert">
      <formula>NOT(ISERROR(SEARCH("korrigiert",X90)))</formula>
    </cfRule>
  </conditionalFormatting>
  <conditionalFormatting sqref="V90:V96">
    <cfRule type="containsText" dxfId="739" priority="17" operator="containsText" text="nicht i.O.">
      <formula>NOT(ISERROR(SEARCH("nicht i.O.",V90)))</formula>
    </cfRule>
    <cfRule type="containsText" dxfId="738" priority="18" operator="containsText" text="in Abklärung">
      <formula>NOT(ISERROR(SEARCH("in Abklärung",V90)))</formula>
    </cfRule>
    <cfRule type="containsText" dxfId="737" priority="19" operator="containsText" text="i.O.">
      <formula>NOT(ISERROR(SEARCH("i.O.",V90)))</formula>
    </cfRule>
    <cfRule type="containsText" dxfId="736" priority="20" operator="containsText" text="korrigiert">
      <formula>NOT(ISERROR(SEARCH("korrigiert",V90)))</formula>
    </cfRule>
  </conditionalFormatting>
  <conditionalFormatting sqref="X98">
    <cfRule type="containsText" dxfId="735" priority="13" operator="containsText" text="nicht i.O.">
      <formula>NOT(ISERROR(SEARCH("nicht i.O.",X98)))</formula>
    </cfRule>
    <cfRule type="containsText" dxfId="734" priority="14" operator="containsText" text="in Abklärung">
      <formula>NOT(ISERROR(SEARCH("in Abklärung",X98)))</formula>
    </cfRule>
    <cfRule type="containsText" dxfId="733" priority="15" operator="containsText" text="i.O.">
      <formula>NOT(ISERROR(SEARCH("i.O.",X98)))</formula>
    </cfRule>
    <cfRule type="containsText" dxfId="732" priority="16" operator="containsText" text="korrigiert">
      <formula>NOT(ISERROR(SEARCH("korrigiert",X98)))</formula>
    </cfRule>
  </conditionalFormatting>
  <conditionalFormatting sqref="V98">
    <cfRule type="containsText" dxfId="731" priority="9" operator="containsText" text="nicht i.O.">
      <formula>NOT(ISERROR(SEARCH("nicht i.O.",V98)))</formula>
    </cfRule>
    <cfRule type="containsText" dxfId="730" priority="10" operator="containsText" text="in Abklärung">
      <formula>NOT(ISERROR(SEARCH("in Abklärung",V98)))</formula>
    </cfRule>
    <cfRule type="containsText" dxfId="729" priority="11" operator="containsText" text="i.O.">
      <formula>NOT(ISERROR(SEARCH("i.O.",V98)))</formula>
    </cfRule>
    <cfRule type="containsText" dxfId="728" priority="12" operator="containsText" text="korrigiert">
      <formula>NOT(ISERROR(SEARCH("korrigiert",V98)))</formula>
    </cfRule>
  </conditionalFormatting>
  <conditionalFormatting sqref="X100">
    <cfRule type="containsText" dxfId="727" priority="5" operator="containsText" text="nicht i.O.">
      <formula>NOT(ISERROR(SEARCH("nicht i.O.",X100)))</formula>
    </cfRule>
    <cfRule type="containsText" dxfId="726" priority="6" operator="containsText" text="in Abklärung">
      <formula>NOT(ISERROR(SEARCH("in Abklärung",X100)))</formula>
    </cfRule>
    <cfRule type="containsText" dxfId="725" priority="7" operator="containsText" text="i.O.">
      <formula>NOT(ISERROR(SEARCH("i.O.",X100)))</formula>
    </cfRule>
    <cfRule type="containsText" dxfId="724" priority="8" operator="containsText" text="korrigiert">
      <formula>NOT(ISERROR(SEARCH("korrigiert",X100)))</formula>
    </cfRule>
  </conditionalFormatting>
  <conditionalFormatting sqref="V100">
    <cfRule type="containsText" dxfId="723" priority="1" operator="containsText" text="nicht i.O.">
      <formula>NOT(ISERROR(SEARCH("nicht i.O.",V100)))</formula>
    </cfRule>
    <cfRule type="containsText" dxfId="722" priority="2" operator="containsText" text="in Abklärung">
      <formula>NOT(ISERROR(SEARCH("in Abklärung",V100)))</formula>
    </cfRule>
    <cfRule type="containsText" dxfId="721" priority="3" operator="containsText" text="i.O.">
      <formula>NOT(ISERROR(SEARCH("i.O.",V100)))</formula>
    </cfRule>
    <cfRule type="containsText" dxfId="720" priority="4" operator="containsText" text="korrigiert">
      <formula>NOT(ISERROR(SEARCH("korrigiert",V100)))</formula>
    </cfRule>
  </conditionalFormatting>
  <dataValidations count="5">
    <dataValidation type="date" operator="lessThan" allowBlank="1" showInputMessage="1" showErrorMessage="1" sqref="D21" xr:uid="{EA459D09-F8A5-4900-99EB-2B5D6F58904C}">
      <formula1>44197</formula1>
    </dataValidation>
    <dataValidation type="list" allowBlank="1" showInputMessage="1" showErrorMessage="1" sqref="X16:X17 X13 X101" xr:uid="{70BF3B06-0237-4244-81B8-3C45850369B0}">
      <formula1>"',i.O.,in Abklärung,nicht i.O.,korrigiert"</formula1>
    </dataValidation>
    <dataValidation type="date" operator="greaterThan" allowBlank="1" showInputMessage="1" showErrorMessage="1" sqref="D44:G44" xr:uid="{913AEBC4-42DC-4BFE-928E-2861F7843C43}">
      <formula1>42370</formula1>
    </dataValidation>
    <dataValidation type="date" operator="greaterThan" allowBlank="1" showInputMessage="1" showErrorMessage="1" sqref="D22:G22" xr:uid="{B139B6BD-5C1E-4A60-94B0-1E5A45B0167B}">
      <formula1>D21</formula1>
    </dataValidation>
    <dataValidation type="date" operator="lessThan" allowBlank="1" showInputMessage="1" showErrorMessage="1" sqref="E21:G21" xr:uid="{C6928517-8BAE-4C48-8E78-47A7622ED027}">
      <formula1>43101</formula1>
    </dataValidation>
  </dataValidations>
  <hyperlinks>
    <hyperlink ref="L80:P80" r:id="rId1" display="download" xr:uid="{F1E05A2E-7E49-4043-850C-F74DAFD213BF}"/>
    <hyperlink ref="H74:L74" r:id="rId2" display="download" xr:uid="{DFAD1B13-90B3-42F1-9882-BD1DE87C2D02}"/>
  </hyperlinks>
  <pageMargins left="0.70866141732283472" right="0.70866141732283472" top="0.78740157480314965" bottom="0.78740157480314965" header="0.31496062992125984" footer="0.31496062992125984"/>
  <pageSetup paperSize="8" scale="67" fitToHeight="0" orientation="landscape" r:id="rId3"/>
  <headerFooter>
    <oddHeader>&amp;LBFE-MP&amp;C &amp;A&amp;R&amp;D</oddHeader>
    <oddFooter>&amp;L&amp;F, &amp;T&amp;RS. &amp;P / &amp;N</oddFooter>
  </headerFooter>
  <drawing r:id="rId4"/>
  <legacyDrawing r:id="rId5"/>
  <controls>
    <mc:AlternateContent xmlns:mc="http://schemas.openxmlformats.org/markup-compatibility/2006">
      <mc:Choice Requires="x14">
        <control shapeId="129026" r:id="rId6" name="CheckBox2">
          <controlPr locked="0" defaultSize="0" autoLine="0" r:id="rId7">
            <anchor moveWithCells="1">
              <from>
                <xdr:col>2</xdr:col>
                <xdr:colOff>236220</xdr:colOff>
                <xdr:row>4</xdr:row>
                <xdr:rowOff>106680</xdr:rowOff>
              </from>
              <to>
                <xdr:col>2</xdr:col>
                <xdr:colOff>403860</xdr:colOff>
                <xdr:row>4</xdr:row>
                <xdr:rowOff>297180</xdr:rowOff>
              </to>
            </anchor>
          </controlPr>
        </control>
      </mc:Choice>
      <mc:Fallback>
        <control shapeId="129026" r:id="rId6" name="CheckBox2"/>
      </mc:Fallback>
    </mc:AlternateContent>
    <mc:AlternateContent xmlns:mc="http://schemas.openxmlformats.org/markup-compatibility/2006">
      <mc:Choice Requires="x14">
        <control shapeId="129025" r:id="rId8" name="CheckBox1">
          <controlPr locked="0" defaultSize="0" autoLine="0" r:id="rId9">
            <anchor moveWithCells="1">
              <from>
                <xdr:col>11</xdr:col>
                <xdr:colOff>304800</xdr:colOff>
                <xdr:row>14</xdr:row>
                <xdr:rowOff>45720</xdr:rowOff>
              </from>
              <to>
                <xdr:col>11</xdr:col>
                <xdr:colOff>464820</xdr:colOff>
                <xdr:row>14</xdr:row>
                <xdr:rowOff>198120</xdr:rowOff>
              </to>
            </anchor>
          </controlPr>
        </control>
      </mc:Choice>
      <mc:Fallback>
        <control shapeId="129025" r:id="rId8" name="CheckBox1"/>
      </mc:Fallback>
    </mc:AlternateContent>
  </controls>
  <extLst>
    <ext xmlns:x14="http://schemas.microsoft.com/office/spreadsheetml/2009/9/main" uri="{CCE6A557-97BC-4b89-ADB6-D9C93CAAB3DF}">
      <x14:dataValidations xmlns:xm="http://schemas.microsoft.com/office/excel/2006/main" count="13">
        <x14:dataValidation type="list" allowBlank="1" showInputMessage="1" showErrorMessage="1" xr:uid="{4B181CA7-8A26-41A0-B631-FA90AB57D32B}">
          <x14:formula1>
            <xm:f>OFFSET(Dropdown!$AS$7:$AU$19,0,'Allg. Informationen'!$B$4-1,4,1)</xm:f>
          </x14:formula1>
          <xm:sqref>X18:X24 X26 X31:X32 X34:X35 X38:X45 X48:X53 X56:X59 X100 X77:X83 X87 X90:X96 X98 X62:X74</xm:sqref>
        </x14:dataValidation>
        <x14:dataValidation type="list" allowBlank="1" showInputMessage="1" showErrorMessage="1" xr:uid="{1C49AB11-630A-46F8-86E8-375AC37C9F68}">
          <x14:formula1>
            <xm:f>OFFSET(Dropdown!$AP$7:$AR$19,0,'Allg. Informationen'!$B$4-1,3,1)</xm:f>
          </x14:formula1>
          <xm:sqref>V13:V15 V18:V24 V26 V31:V32 V34:V35 V38:V45 V48:V53 V56:V59 V100 V77:V83 V87 V90:V96 V98 V62:V74</xm:sqref>
        </x14:dataValidation>
        <x14:dataValidation type="list" allowBlank="1" showInputMessage="1" showErrorMessage="1" xr:uid="{647FCF11-1B80-4892-B787-A4348606E6E8}">
          <x14:formula1>
            <xm:f>OFFSET(Dropdown!$P$7:$R$10,0,'Allg. Informationen'!$B$4-1,4,1)</xm:f>
          </x14:formula1>
          <xm:sqref>D77</xm:sqref>
        </x14:dataValidation>
        <x14:dataValidation type="list" allowBlank="1" showInputMessage="1" showErrorMessage="1" xr:uid="{4F4A6A80-1181-436F-B5B7-95CC8A71CE29}">
          <x14:formula1>
            <xm:f>OFFSET(Dropdown!$D$7:$F$8,0,'Allg. Informationen'!$B$4-1,2,1)</xm:f>
          </x14:formula1>
          <xm:sqref>H50:Q50 H56:Q56</xm:sqref>
        </x14:dataValidation>
        <x14:dataValidation type="list" allowBlank="1" showInputMessage="1" showErrorMessage="1" xr:uid="{2AC7158D-C4BF-45C3-ABF4-2B6ECCC9AC6B}">
          <x14:formula1>
            <xm:f>OFFSET(Dropdown!$M$7:$O$11,0,'Allg. Informationen'!$B$4-1,5,1)</xm:f>
          </x14:formula1>
          <xm:sqref>D45</xm:sqref>
        </x14:dataValidation>
        <x14:dataValidation type="list" allowBlank="1" showInputMessage="1" showErrorMessage="1" xr:uid="{D0D53684-FC60-4163-B58D-E573D8F0B773}">
          <x14:formula1>
            <xm:f>OFFSET(Dropdown!$A$7:$C$9,0,'Allg. Informationen'!$B$4-1,3,1)</xm:f>
          </x14:formula1>
          <xm:sqref>D42</xm:sqref>
        </x14:dataValidation>
        <x14:dataValidation type="list" allowBlank="1" showInputMessage="1" showErrorMessage="1" xr:uid="{DCFC841F-FBB3-4E32-8E1D-1DB5F6E7C992}">
          <x14:formula1>
            <xm:f>OFFSET(Dropdown!$G$7:$I$11,0,'Allg. Informationen'!$B$4-1,5,1)</xm:f>
          </x14:formula1>
          <xm:sqref>D20</xm:sqref>
        </x14:dataValidation>
        <x14:dataValidation type="list" allowBlank="1" showInputMessage="1" showErrorMessage="1" xr:uid="{7C7E8CA3-4140-46ED-BD6B-5B60FD976FB7}">
          <x14:formula1>
            <xm:f>Dropdown!$AP$7:$AP$9</xm:f>
          </x14:formula1>
          <xm:sqref>V84:V86 V33 V54:V55 V36:V37 V25 V27:V30 V97 V99 V101:V102</xm:sqref>
        </x14:dataValidation>
        <x14:dataValidation type="list" allowBlank="1" showInputMessage="1" showErrorMessage="1" xr:uid="{4F9F1B0B-DA5B-415F-8614-E0CB0526DAAA}">
          <x14:formula1>
            <xm:f>Dropdown!$P$7:$P$10</xm:f>
          </x14:formula1>
          <xm:sqref>E77:K77</xm:sqref>
        </x14:dataValidation>
        <x14:dataValidation type="list" allowBlank="1" showInputMessage="1" showErrorMessage="1" xr:uid="{1EEA3F7E-78A1-43E5-AB85-9E55D16FA510}">
          <x14:formula1>
            <xm:f>Dropdown!$G$7:$G$11</xm:f>
          </x14:formula1>
          <xm:sqref>E20:G20</xm:sqref>
        </x14:dataValidation>
        <x14:dataValidation type="list" allowBlank="1" showInputMessage="1" showErrorMessage="1" xr:uid="{796377DE-923D-4D0D-9194-3D6A7E36F0C9}">
          <x14:formula1>
            <xm:f>Dropdown!$A$7:$A$9</xm:f>
          </x14:formula1>
          <xm:sqref>E42:G42</xm:sqref>
        </x14:dataValidation>
        <x14:dataValidation type="list" allowBlank="1" showInputMessage="1" showErrorMessage="1" xr:uid="{AD723AD8-4EC3-4A14-8A2F-E17B49F7DB1C}">
          <x14:formula1>
            <xm:f>Dropdown!$M$7:$M$11</xm:f>
          </x14:formula1>
          <xm:sqref>E45:G45</xm:sqref>
        </x14:dataValidation>
        <x14:dataValidation type="list" allowBlank="1" showInputMessage="1" showErrorMessage="1" xr:uid="{50A17FC2-E98B-4197-B989-8E4B8936FB58}">
          <x14:formula1>
            <xm:f>Dropdown!$AI$6:$AI$136</xm:f>
          </x14:formula1>
          <xm:sqref>B14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2">
    <tabColor theme="5"/>
    <pageSetUpPr fitToPage="1"/>
  </sheetPr>
  <dimension ref="A1:J56"/>
  <sheetViews>
    <sheetView workbookViewId="0">
      <selection activeCell="G25" sqref="G25"/>
    </sheetView>
  </sheetViews>
  <sheetFormatPr baseColWidth="10" defaultColWidth="11.44140625" defaultRowHeight="13.2" x14ac:dyDescent="0.25"/>
  <cols>
    <col min="1" max="1" width="37.5546875" style="121" customWidth="1"/>
    <col min="2" max="2" width="12.5546875" style="121" customWidth="1"/>
    <col min="3" max="3" width="34.5546875" style="121" customWidth="1"/>
    <col min="4" max="4" width="15.5546875" style="121" customWidth="1"/>
    <col min="5" max="5" width="38" style="121" customWidth="1"/>
    <col min="6" max="6" width="11.44140625" style="121"/>
    <col min="7" max="8" width="17.5546875" style="121" customWidth="1"/>
    <col min="9" max="16384" width="11.44140625" style="121"/>
  </cols>
  <sheetData>
    <row r="1" spans="1:10" ht="17.399999999999999" x14ac:dyDescent="0.3">
      <c r="A1" s="126" t="str">
        <f ca="1">OFFSET(Sprachen!A99,0,'Allg. Informationen'!$B$4-1,1,1)</f>
        <v>Freigabeerklärung</v>
      </c>
      <c r="B1" s="126"/>
      <c r="C1" s="126"/>
      <c r="D1" s="126"/>
      <c r="E1" s="126"/>
      <c r="F1" s="126"/>
      <c r="G1" s="126"/>
      <c r="H1" s="126"/>
      <c r="J1" s="129"/>
    </row>
    <row r="2" spans="1:10" x14ac:dyDescent="0.25">
      <c r="A2" s="453" t="str">
        <f ca="1">VLOOKUP(_xlfn.SHEET(),Dropdown!$BC$7:$BF$15,'Allg. Informationen'!$B$4+1,FALSE)</f>
        <v>Freigabeerklärung</v>
      </c>
    </row>
    <row r="4" spans="1:10" x14ac:dyDescent="0.25">
      <c r="A4" s="513" t="str">
        <f ca="1">CONCATENATE(Gesuchsteller!$A$4,": ",Gesuchsteller!$B$4)</f>
        <v>Gesuchsnummer: MP.24.xxx</v>
      </c>
      <c r="D4" s="128" t="str">
        <f ca="1">OFFSET(Sprachen!A116,0,'Allg. Informationen'!$B$4-1,1,1)</f>
        <v>Jahresproduktion Anteil Gesuchsteller Total</v>
      </c>
      <c r="F4" s="121" t="s">
        <v>8</v>
      </c>
      <c r="G4" s="2">
        <f ca="1">Übersicht!G55</f>
        <v>0</v>
      </c>
    </row>
    <row r="5" spans="1:10" x14ac:dyDescent="0.25">
      <c r="D5" s="128" t="str">
        <f ca="1">OFFSET(Sprachen!A117,0,'Allg. Informationen'!$B$4-1,1,1)</f>
        <v>Marktprämienberechtigte Energie</v>
      </c>
      <c r="F5" s="121" t="s">
        <v>8</v>
      </c>
      <c r="G5" s="2">
        <f ca="1">Übersicht!N55</f>
        <v>0</v>
      </c>
    </row>
    <row r="6" spans="1:10" x14ac:dyDescent="0.25">
      <c r="D6" s="128" t="str">
        <f ca="1">OFFSET(Sprachen!A118,0,'Allg. Informationen'!$B$4-1,1,1)</f>
        <v>Beantragte Marktprämie</v>
      </c>
      <c r="F6" s="121" t="s">
        <v>24</v>
      </c>
      <c r="G6" s="124">
        <f ca="1">Übersicht!P55</f>
        <v>0</v>
      </c>
    </row>
    <row r="7" spans="1:10" x14ac:dyDescent="0.25">
      <c r="D7" s="128"/>
    </row>
    <row r="8" spans="1:10" ht="12.75" customHeight="1" x14ac:dyDescent="0.25">
      <c r="A8" s="713" t="str">
        <f ca="1">OFFSET(Sprachen!A100,0,'Allg. Informationen'!$B$4-1,1,1)</f>
        <v>Mit der Unterschrift bestätigen die unterzeichnenden Personen die Richtigkeit aller Angaben im Gesuch und dass sie das Gesuch um Marktprämie inklusive aller Anhänge zum unten angegebenen Zeitpunkt auf die Sharepoint-Plattform für die Marktprämie hochgeladen haben. Damit wird das Gesuch zur Bearbeitung seitens BFE freigegeben. 
Achtung: Das Gesuch gilt erst als definitv eingereicht, wenn das vorliegende Excel inklusive aller Anhänge auf die Sharepoint-Plattform hochgeladen wird und die unterschriebene Freigabeerklärung bis am 31. Mai beim BFE eingereicht wird. Massgebend für letzteres ist der Poststempel.  
Bevollmächtigung für die Einreichung des Gesuchs
Falls die Gesuchstellerin das Gesuch um Marktprämie über einen Dritten abwickelt, so ist im Blatt "Gesuchsteller" die entsprechende Organisation und Person zu bezeichnen. Eine entsprechende Bevollmächtigung ist dem Gesuch beizulegen. 
Eine Vorlage für diese Bevollmächtigung kann unter http://www.bfe.admin.ch/marktpraemie  heruntergeladen werden.
Bevollmächtigung zur Erteilung von Auskünften zu einzelnen Kraftwerksanlagen
Die in den Kraftwerksblättern unter «Bevollmächtigt zur Erteilung von Auskünften über dieses Kraftwerk» angegebenen Personen sind bevollmächtigt, dem BFE bzw. der vom BFE für den Vollzug beauftragten AFRY Schweiz AG alle für die Gesuchsprüfung notwendigen Auskünfte bezüglich der jeweiligen Kraftwerksanlage zu erteilen.</v>
      </c>
      <c r="B8" s="713"/>
      <c r="C8" s="713"/>
      <c r="D8" s="713"/>
      <c r="E8" s="713"/>
      <c r="F8" s="713"/>
      <c r="G8" s="713"/>
      <c r="H8" s="401"/>
    </row>
    <row r="9" spans="1:10" x14ac:dyDescent="0.25">
      <c r="A9" s="713"/>
      <c r="B9" s="713"/>
      <c r="C9" s="713"/>
      <c r="D9" s="713"/>
      <c r="E9" s="713"/>
      <c r="F9" s="713"/>
      <c r="G9" s="713"/>
      <c r="H9" s="401"/>
    </row>
    <row r="10" spans="1:10" x14ac:dyDescent="0.25">
      <c r="A10" s="713"/>
      <c r="B10" s="713"/>
      <c r="C10" s="713"/>
      <c r="D10" s="713"/>
      <c r="E10" s="713"/>
      <c r="F10" s="713"/>
      <c r="G10" s="713"/>
      <c r="H10" s="401"/>
    </row>
    <row r="11" spans="1:10" x14ac:dyDescent="0.25">
      <c r="A11" s="713"/>
      <c r="B11" s="713"/>
      <c r="C11" s="713"/>
      <c r="D11" s="713"/>
      <c r="E11" s="713"/>
      <c r="F11" s="713"/>
      <c r="G11" s="713"/>
      <c r="H11" s="401"/>
    </row>
    <row r="12" spans="1:10" x14ac:dyDescent="0.25">
      <c r="A12" s="713"/>
      <c r="B12" s="713"/>
      <c r="C12" s="713"/>
      <c r="D12" s="713"/>
      <c r="E12" s="713"/>
      <c r="F12" s="713"/>
      <c r="G12" s="713"/>
      <c r="H12" s="401"/>
    </row>
    <row r="13" spans="1:10" x14ac:dyDescent="0.25">
      <c r="A13" s="713"/>
      <c r="B13" s="713"/>
      <c r="C13" s="713"/>
      <c r="D13" s="713"/>
      <c r="E13" s="713"/>
      <c r="F13" s="713"/>
      <c r="G13" s="713"/>
      <c r="H13" s="401"/>
    </row>
    <row r="14" spans="1:10" x14ac:dyDescent="0.25">
      <c r="A14" s="713"/>
      <c r="B14" s="713"/>
      <c r="C14" s="713"/>
      <c r="D14" s="713"/>
      <c r="E14" s="713"/>
      <c r="F14" s="713"/>
      <c r="G14" s="713"/>
      <c r="H14" s="401"/>
    </row>
    <row r="15" spans="1:10" x14ac:dyDescent="0.25">
      <c r="A15" s="713"/>
      <c r="B15" s="713"/>
      <c r="C15" s="713"/>
      <c r="D15" s="713"/>
      <c r="E15" s="713"/>
      <c r="F15" s="713"/>
      <c r="G15" s="713"/>
      <c r="H15" s="401"/>
    </row>
    <row r="16" spans="1:10" x14ac:dyDescent="0.25">
      <c r="A16" s="713"/>
      <c r="B16" s="713"/>
      <c r="C16" s="713"/>
      <c r="D16" s="713"/>
      <c r="E16" s="713"/>
      <c r="F16" s="713"/>
      <c r="G16" s="713"/>
      <c r="H16" s="401"/>
    </row>
    <row r="17" spans="1:8" x14ac:dyDescent="0.25">
      <c r="A17" s="713"/>
      <c r="B17" s="713"/>
      <c r="C17" s="713"/>
      <c r="D17" s="713"/>
      <c r="E17" s="713"/>
      <c r="F17" s="713"/>
      <c r="G17" s="713"/>
      <c r="H17" s="401"/>
    </row>
    <row r="18" spans="1:8" x14ac:dyDescent="0.25">
      <c r="A18" s="713"/>
      <c r="B18" s="713"/>
      <c r="C18" s="713"/>
      <c r="D18" s="713"/>
      <c r="E18" s="713"/>
      <c r="F18" s="713"/>
      <c r="G18" s="713"/>
      <c r="H18" s="401"/>
    </row>
    <row r="19" spans="1:8" x14ac:dyDescent="0.25">
      <c r="A19" s="713"/>
      <c r="B19" s="713"/>
      <c r="C19" s="713"/>
      <c r="D19" s="713"/>
      <c r="E19" s="713"/>
      <c r="F19" s="713"/>
      <c r="G19" s="713"/>
      <c r="H19" s="401"/>
    </row>
    <row r="20" spans="1:8" x14ac:dyDescent="0.25">
      <c r="A20" s="713"/>
      <c r="B20" s="713"/>
      <c r="C20" s="713"/>
      <c r="D20" s="713"/>
      <c r="E20" s="713"/>
      <c r="F20" s="713"/>
      <c r="G20" s="713"/>
      <c r="H20" s="401"/>
    </row>
    <row r="21" spans="1:8" x14ac:dyDescent="0.25">
      <c r="A21" s="713"/>
      <c r="B21" s="713"/>
      <c r="C21" s="713"/>
      <c r="D21" s="713"/>
      <c r="E21" s="713"/>
      <c r="F21" s="713"/>
      <c r="G21" s="713"/>
      <c r="H21" s="401"/>
    </row>
    <row r="22" spans="1:8" x14ac:dyDescent="0.25">
      <c r="A22" s="713"/>
      <c r="B22" s="713"/>
      <c r="C22" s="713"/>
      <c r="D22" s="713"/>
      <c r="E22" s="713"/>
      <c r="F22" s="713"/>
      <c r="G22" s="713"/>
      <c r="H22" s="401"/>
    </row>
    <row r="23" spans="1:8" x14ac:dyDescent="0.25">
      <c r="A23" s="713"/>
      <c r="B23" s="713"/>
      <c r="C23" s="713"/>
      <c r="D23" s="713"/>
      <c r="E23" s="713"/>
      <c r="F23" s="713"/>
      <c r="G23" s="713"/>
      <c r="H23" s="401"/>
    </row>
    <row r="24" spans="1:8" x14ac:dyDescent="0.25">
      <c r="A24" s="401"/>
      <c r="B24" s="401"/>
      <c r="C24" s="401"/>
      <c r="D24" s="401"/>
      <c r="E24" s="401"/>
      <c r="F24" s="401"/>
      <c r="G24" s="401"/>
      <c r="H24" s="401"/>
    </row>
    <row r="25" spans="1:8" ht="47.25" customHeight="1" x14ac:dyDescent="0.25">
      <c r="A25" s="714" t="str">
        <f ca="1">OFFSET(Sprachen!A101,0,'Allg. Informationen'!$B$4-1,1,1)</f>
        <v>Bestätigung Abnahmeverträge:
Dem Gesuch wurden sämtliche Verträge beigelegt, welche die Lieferung von Elektrizität aus Grosswasserkraftanlagen beinhalten, die Teil dieses Marktprämiengesuchs sind.</v>
      </c>
      <c r="B25" s="714"/>
      <c r="C25" s="714"/>
      <c r="D25" s="714"/>
      <c r="E25" s="714"/>
      <c r="F25" s="714"/>
      <c r="G25" s="413" t="s">
        <v>447</v>
      </c>
      <c r="H25" s="401"/>
    </row>
    <row r="26" spans="1:8" ht="48" customHeight="1" x14ac:dyDescent="0.25">
      <c r="A26" s="714" t="str">
        <f ca="1">OFFSET(Sprachen!A102,0,'Allg. Informationen'!$B$4-1,1,1)</f>
        <v>Bestätigung betreffend Elektrizität aus fremden Anlagen für den Gegenabzug zum Grundversorgungsabzug: 
Nicht geförderte erneuerbare Elektrizität aus fremden Anlagen in der Grundversorgung, die im Gesuchsformular Blatt «Fremde EE» eingetragen wurde, wird gemäss Artikel 15 EnG abgenommen oder die Abnahme beruht auf mittel- oder langfristigen Verträgen und die entsprechenden Herkunftsnachweise können auf Verlangen beigebracht werden.</v>
      </c>
      <c r="B26" s="714"/>
      <c r="C26" s="714"/>
      <c r="D26" s="714"/>
      <c r="E26" s="714"/>
      <c r="F26" s="714"/>
      <c r="G26" s="413" t="s">
        <v>447</v>
      </c>
      <c r="H26" s="401"/>
    </row>
    <row r="27" spans="1:8" ht="42.6" customHeight="1" x14ac:dyDescent="0.25">
      <c r="A27" s="714" t="str">
        <f ca="1">OFFSET(Sprachen!A103,0,'Allg. Informationen'!$B$4-1,1,1)</f>
        <v>Einverständniserklärung zur Meldung der Anlagen an Pronovo (freiwillig):
Die Gesuchstellerin ist einverstanden, dass das BFE dem Betreiber des HKN-Systems (Pronovo) die Anlagen, welche Anrecht auf eine Marktprämie haben, meldet, damit dieser die HKN der Anlage entsprechend kennzeichnet (so genannter Support Flag).</v>
      </c>
      <c r="B27" s="714"/>
      <c r="C27" s="714"/>
      <c r="D27" s="714"/>
      <c r="E27" s="714"/>
      <c r="F27" s="714"/>
      <c r="G27" s="413" t="s">
        <v>447</v>
      </c>
      <c r="H27" s="401"/>
    </row>
    <row r="28" spans="1:8" x14ac:dyDescent="0.25">
      <c r="A28" s="401"/>
      <c r="B28" s="401"/>
      <c r="C28" s="401"/>
      <c r="D28" s="401"/>
      <c r="E28" s="401"/>
      <c r="F28" s="401"/>
      <c r="G28" s="401"/>
      <c r="H28" s="401"/>
    </row>
    <row r="30" spans="1:8" x14ac:dyDescent="0.25">
      <c r="A30" s="122" t="str">
        <f ca="1">OFFSET(Sprachen!A104,0,'Allg. Informationen'!$B$4-1,1,1)</f>
        <v>Das Gesuch wurde zu folgendem Zeitpunkt elektronisch auf die vom BFE zugewiesene Sharpoint-Plattform hochgeladen:</v>
      </c>
    </row>
    <row r="32" spans="1:8" x14ac:dyDescent="0.25">
      <c r="A32" s="121" t="str">
        <f ca="1">OFFSET(Sprachen!A105,0,'Allg. Informationen'!$B$4-1,1,1)</f>
        <v>Datum  [dd.mm.yyyy]</v>
      </c>
      <c r="C32" s="121" t="str">
        <f ca="1">OFFSET(Sprachen!A106,0,'Allg. Informationen'!$B$4-1,1,1)</f>
        <v>Zeit  [hh:mm]</v>
      </c>
    </row>
    <row r="33" spans="1:5" x14ac:dyDescent="0.25">
      <c r="A33" s="79"/>
      <c r="C33" s="108"/>
    </row>
    <row r="37" spans="1:5" x14ac:dyDescent="0.25">
      <c r="A37" s="122" t="str">
        <f ca="1">OFFSET(Sprachen!A107,0,'Allg. Informationen'!$B$4-1,1,1)</f>
        <v>Gesuchsteller oder dessen bevollmächtigte Vertretung</v>
      </c>
    </row>
    <row r="39" spans="1:5" x14ac:dyDescent="0.25">
      <c r="A39" s="121" t="str">
        <f ca="1">OFFSET(Sprachen!A108,0,'Allg. Informationen'!$B$4-1,1,1)</f>
        <v>Name</v>
      </c>
      <c r="C39" s="121" t="str">
        <f ca="1">OFFSET(Sprachen!A109,0,'Allg. Informationen'!$B$4-1,1,1)</f>
        <v>Ort</v>
      </c>
    </row>
    <row r="40" spans="1:5" x14ac:dyDescent="0.25">
      <c r="A40" s="715"/>
      <c r="B40" s="123"/>
      <c r="C40" s="715"/>
    </row>
    <row r="41" spans="1:5" x14ac:dyDescent="0.25">
      <c r="A41" s="715"/>
      <c r="C41" s="715"/>
    </row>
    <row r="44" spans="1:5" x14ac:dyDescent="0.25">
      <c r="A44" s="121" t="str">
        <f ca="1">OFFSET(Sprachen!A110,0,'Allg. Informationen'!$B$4-1,1,1)</f>
        <v>Name Unterschriftsberechtigte Person 1</v>
      </c>
      <c r="E44" s="121" t="str">
        <f ca="1">OFFSET(Sprachen!A112,0,'Allg. Informationen'!$B$4-1,1,1)</f>
        <v>Name Unterschriftsberechtigte Person 2</v>
      </c>
    </row>
    <row r="45" spans="1:5" x14ac:dyDescent="0.25">
      <c r="A45" s="715"/>
      <c r="E45" s="715"/>
    </row>
    <row r="46" spans="1:5" x14ac:dyDescent="0.25">
      <c r="A46" s="715"/>
      <c r="E46" s="715"/>
    </row>
    <row r="49" spans="1:8" x14ac:dyDescent="0.25">
      <c r="A49" s="121" t="str">
        <f ca="1">OFFSET(Sprachen!A111,0,'Allg. Informationen'!$B$4-1,1,1)</f>
        <v>Funktion Unterschriftsberechtigte Person 1</v>
      </c>
      <c r="E49" s="121" t="str">
        <f ca="1">OFFSET(Sprachen!A113,0,'Allg. Informationen'!$B$4-1,1,1)</f>
        <v>Funktion Unterschriftsberechtigte Person 2</v>
      </c>
    </row>
    <row r="50" spans="1:8" x14ac:dyDescent="0.25">
      <c r="A50" s="715"/>
      <c r="E50" s="715"/>
    </row>
    <row r="51" spans="1:8" x14ac:dyDescent="0.25">
      <c r="A51" s="715"/>
      <c r="E51" s="715"/>
    </row>
    <row r="54" spans="1:8" x14ac:dyDescent="0.25">
      <c r="A54" s="121" t="str">
        <f ca="1">OFFSET(Sprachen!A114,0,'Allg. Informationen'!$B$4-1,1,1)</f>
        <v>Ort, Datum</v>
      </c>
      <c r="C54" s="121" t="str">
        <f ca="1">OFFSET(Sprachen!A115,0,'Allg. Informationen'!$B$4-1,1,1)</f>
        <v>Unterschrift</v>
      </c>
      <c r="E54" s="121" t="str">
        <f ca="1">OFFSET(Sprachen!A114,0,'Allg. Informationen'!$B$4-1,1,1)</f>
        <v>Ort, Datum</v>
      </c>
      <c r="G54" s="121" t="str">
        <f ca="1">OFFSET(Sprachen!A115,0,'Allg. Informationen'!$B$4-1,1,1)</f>
        <v>Unterschrift</v>
      </c>
    </row>
    <row r="55" spans="1:8" x14ac:dyDescent="0.25">
      <c r="A55" s="715"/>
      <c r="C55" s="715"/>
      <c r="E55" s="715"/>
      <c r="G55" s="715"/>
      <c r="H55" s="715"/>
    </row>
    <row r="56" spans="1:8" x14ac:dyDescent="0.25">
      <c r="A56" s="715"/>
      <c r="C56" s="715"/>
      <c r="E56" s="715"/>
      <c r="G56" s="715"/>
      <c r="H56" s="715"/>
    </row>
  </sheetData>
  <sheetProtection algorithmName="SHA-512" hashValue="X1oH6/LT7beKe/2TKN3JgJAzSX2KOnx3lM2tkjQ4XHKq4FyQPdFUSAYhp1MjWxXWJO/dlpDY7EWor0VdWNZ8zw==" saltValue="ktnT4Amd2G+FwN9M0r7fpQ==" spinCount="100000" sheet="1" objects="1" scenarios="1"/>
  <protectedRanges>
    <protectedRange sqref="G25:G27 A33 C33 A40 C40 A45 E45 A50 E50 A55 C55 E55 G55" name="Freigabe"/>
  </protectedRanges>
  <mergeCells count="14">
    <mergeCell ref="A8:G23"/>
    <mergeCell ref="A25:F25"/>
    <mergeCell ref="A26:F26"/>
    <mergeCell ref="A27:F27"/>
    <mergeCell ref="A55:A56"/>
    <mergeCell ref="C55:C56"/>
    <mergeCell ref="E55:E56"/>
    <mergeCell ref="G55:H56"/>
    <mergeCell ref="A40:A41"/>
    <mergeCell ref="A45:A46"/>
    <mergeCell ref="A50:A51"/>
    <mergeCell ref="E45:E46"/>
    <mergeCell ref="E50:E51"/>
    <mergeCell ref="C40:C41"/>
  </mergeCells>
  <dataValidations count="1">
    <dataValidation type="list" allowBlank="1" showInputMessage="1" showErrorMessage="1" sqref="G25:G27" xr:uid="{00000000-0002-0000-0200-000000000000}">
      <formula1>"Ja, Nein,...,"</formula1>
    </dataValidation>
  </dataValidations>
  <pageMargins left="0.70866141732283472" right="0.70866141732283472" top="0.51181102362204722" bottom="0.51181102362204722" header="0.19685039370078741" footer="0.19685039370078741"/>
  <pageSetup paperSize="9" scale="68" orientation="landscape" r:id="rId1"/>
  <headerFooter>
    <oddHeader>&amp;LBFE-MP&amp;C &amp;A&amp;R&amp;D</oddHeader>
    <oddFooter>&amp;L&amp;F, &amp;T&amp;RS. &amp;P / &amp;N</oddFooter>
  </headerFooter>
  <customProperties>
    <customPr name="EpmWorksheetKeyString_GUID" r:id="rId2"/>
  </customProperties>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ED3F32-1234-4422-887B-1E698F0FD1D6}">
  <sheetPr codeName="Tabelle32">
    <tabColor theme="7" tint="0.39997558519241921"/>
    <pageSetUpPr fitToPage="1"/>
  </sheetPr>
  <dimension ref="A1:AC131"/>
  <sheetViews>
    <sheetView workbookViewId="0">
      <selection activeCell="A20" sqref="A20"/>
    </sheetView>
  </sheetViews>
  <sheetFormatPr baseColWidth="10" defaultColWidth="11.44140625" defaultRowHeight="13.2" outlineLevelCol="1" x14ac:dyDescent="0.25"/>
  <cols>
    <col min="1" max="1" width="11" style="466" customWidth="1"/>
    <col min="2" max="2" width="40.5546875" style="31" customWidth="1"/>
    <col min="3" max="3" width="10.5546875" style="31" customWidth="1"/>
    <col min="4" max="4" width="18.5546875" style="31" customWidth="1"/>
    <col min="5" max="7" width="18.5546875" style="31" hidden="1" customWidth="1"/>
    <col min="8" max="9" width="13.109375" style="31" customWidth="1"/>
    <col min="10" max="10" width="13.33203125" style="466" customWidth="1"/>
    <col min="11" max="11" width="13.5546875" style="466" customWidth="1"/>
    <col min="12" max="14" width="11.88671875" style="466" customWidth="1"/>
    <col min="15" max="15" width="13" style="466" customWidth="1"/>
    <col min="16" max="17" width="11.88671875" style="466" customWidth="1"/>
    <col min="18" max="18" width="12.5546875" style="466" customWidth="1"/>
    <col min="19" max="19" width="14.88671875" style="466" customWidth="1"/>
    <col min="20" max="20" width="11.5546875" style="466" customWidth="1"/>
    <col min="21" max="21" width="16.44140625" style="466" customWidth="1"/>
    <col min="22" max="22" width="16.44140625" style="531" hidden="1" customWidth="1" outlineLevel="1"/>
    <col min="23" max="23" width="16.44140625" style="466" hidden="1" customWidth="1" outlineLevel="1"/>
    <col min="24" max="24" width="11.44140625" style="466" hidden="1" customWidth="1" outlineLevel="1"/>
    <col min="25" max="25" width="23.5546875" style="466" hidden="1" customWidth="1" outlineLevel="1"/>
    <col min="26" max="26" width="5.5546875" style="466" customWidth="1" collapsed="1"/>
    <col min="27" max="27" width="8.5546875" style="466" hidden="1" customWidth="1"/>
    <col min="28" max="16384" width="11.44140625" style="466"/>
  </cols>
  <sheetData>
    <row r="1" spans="1:29" ht="21" x14ac:dyDescent="0.4">
      <c r="A1" s="490" t="str">
        <f>VLOOKUP(D13,Dropdown!$AI$6:$AI$136,1,FALSE)</f>
        <v>Bitte auswählen, Prière de sélectionner, Prego selezionare</v>
      </c>
      <c r="B1" s="48"/>
      <c r="C1" s="488"/>
      <c r="D1" s="489"/>
      <c r="E1" s="48"/>
      <c r="F1" s="48"/>
      <c r="G1" s="48"/>
      <c r="H1" s="48"/>
      <c r="I1" s="48"/>
      <c r="J1" s="59"/>
      <c r="K1" s="59"/>
      <c r="L1" s="59"/>
      <c r="M1" s="59"/>
      <c r="N1" s="59"/>
      <c r="O1" s="59"/>
      <c r="P1" s="59"/>
      <c r="Q1" s="59"/>
      <c r="R1" s="59"/>
      <c r="S1" s="59"/>
      <c r="T1" s="59"/>
      <c r="U1" s="59"/>
      <c r="V1" s="59"/>
      <c r="W1" s="59"/>
      <c r="X1" s="59"/>
      <c r="Y1" s="59"/>
    </row>
    <row r="2" spans="1:29" s="531" customFormat="1" ht="15.6" x14ac:dyDescent="0.3">
      <c r="A2" s="530" t="str">
        <f ca="1">IF(D17="",IF(D13=Dropdown!$AI$6,CONCATENATE(OFFSET(Sprachen!A369,0,'Allg. Informationen'!$B$4-1,1,1),_xlfn.SHEET()-9),VLOOKUP($D$13,Dropdown!$AI$6:$AJ$136,2,FALSE)),D17)</f>
        <v>KW21</v>
      </c>
      <c r="B2" s="177" t="str">
        <f ca="1">CONCATENATE(Gesuchsteller!$A$4,": ",Gesuchsteller!$B$4)</f>
        <v>Gesuchsnummer: MP.24.xxx</v>
      </c>
      <c r="C2" s="10"/>
      <c r="E2" s="47"/>
      <c r="F2" s="47"/>
      <c r="G2" s="47"/>
      <c r="H2" s="120"/>
      <c r="J2" s="120"/>
      <c r="K2" s="120"/>
      <c r="L2" s="120"/>
      <c r="M2" s="120"/>
      <c r="N2" s="120"/>
      <c r="O2" s="120"/>
      <c r="P2" s="120"/>
      <c r="Q2" s="47"/>
      <c r="R2" s="120"/>
      <c r="U2" s="532"/>
      <c r="V2" s="532"/>
      <c r="W2" s="532"/>
    </row>
    <row r="3" spans="1:29" s="531" customFormat="1" ht="15.6" x14ac:dyDescent="0.3">
      <c r="A3" s="530"/>
      <c r="B3" s="10"/>
      <c r="C3" s="10"/>
      <c r="E3" s="47"/>
      <c r="F3" s="47"/>
      <c r="G3" s="47"/>
      <c r="H3" s="120"/>
      <c r="I3" s="630"/>
      <c r="J3" s="120"/>
      <c r="K3" s="120"/>
      <c r="L3" s="120"/>
      <c r="M3" s="120"/>
      <c r="N3" s="120"/>
      <c r="O3" s="120"/>
      <c r="P3" s="120"/>
      <c r="Q3" s="47"/>
      <c r="R3" s="120"/>
      <c r="U3" s="532"/>
      <c r="V3" s="532"/>
      <c r="W3" s="532"/>
    </row>
    <row r="4" spans="1:29" s="531" customFormat="1" ht="17.399999999999999" x14ac:dyDescent="0.3">
      <c r="A4" s="133" t="str">
        <f ca="1">OFFSET(Sprachen!A351,0,'Allg. Informationen'!$B$4-1,1,1)</f>
        <v>i. Vollmacht und Auskunftsberechtigung</v>
      </c>
      <c r="C4" s="131"/>
      <c r="E4" s="347"/>
      <c r="F4" s="398"/>
      <c r="G4" s="348"/>
    </row>
    <row r="5" spans="1:29" s="531" customFormat="1" ht="30.75" customHeight="1" x14ac:dyDescent="0.25">
      <c r="B5" s="655" t="str">
        <f ca="1">OFFSET(Sprachen!A352,0,'Allg. Informationen'!$B$4-1,1,1)</f>
        <v>Gesuchsteller ist Kraftwerksbevollmächtigter</v>
      </c>
      <c r="C5" s="601"/>
      <c r="D5" s="533" t="s">
        <v>1706</v>
      </c>
      <c r="H5" s="886" t="str">
        <f ca="1">OFFSET(Sprachen!A356,0,'Allg. Informationen'!$B$4-1,1,1)</f>
        <v>Falls Gesuchsteller nicht kraftwerksbevollmächtigt ist, aber am Kraftwerk beteiligt ist, bitte Kästchen in Zelle C5 nicht ankreuzen. Die kraftwerkspezifischen Daten werden automatisch vom Kraftwerksbevollmächtigten während der Gesuchsprüfung übernommen</v>
      </c>
      <c r="I5" s="886"/>
      <c r="J5" s="886"/>
      <c r="K5" s="886"/>
      <c r="L5" s="886"/>
      <c r="M5" s="886"/>
      <c r="N5" s="886"/>
      <c r="O5" s="886"/>
      <c r="P5" s="886"/>
      <c r="Q5" s="886"/>
      <c r="R5" s="886"/>
      <c r="S5" s="886"/>
      <c r="T5" s="886"/>
      <c r="U5" s="886"/>
    </row>
    <row r="6" spans="1:29" s="531" customFormat="1" ht="18" customHeight="1" x14ac:dyDescent="0.25">
      <c r="B6" s="806" t="str">
        <f ca="1">OFFSET(Sprachen!A353,0,'Allg. Informationen'!$B$4-1,1,1)</f>
        <v>Auskunftsberechtigte Person zu diesem KW</v>
      </c>
      <c r="C6" s="806"/>
      <c r="D6" s="888" t="str">
        <f ca="1">OFFSET(Sprachen!A357,0,'Allg. Informationen'!$B$4-1,1,1)</f>
        <v>Name</v>
      </c>
      <c r="H6" s="887"/>
      <c r="I6" s="887"/>
      <c r="J6" s="887"/>
      <c r="K6" s="889" t="str">
        <f ca="1">OFFSET(Sprachen!A358,0,'Allg. Informationen'!$B$4-1,1,1)</f>
        <v>Organisation</v>
      </c>
      <c r="L6" s="887"/>
      <c r="M6" s="887"/>
      <c r="N6" s="887"/>
      <c r="O6" s="889" t="str">
        <f ca="1">OFFSET(Sprachen!A359,0,'Allg. Informationen'!$B$4-1,1,1)</f>
        <v>Email</v>
      </c>
      <c r="P6" s="887"/>
      <c r="Q6" s="887"/>
      <c r="R6" s="887"/>
      <c r="S6" s="890" t="str">
        <f ca="1">OFFSET(Sprachen!A360,0,'Allg. Informationen'!$B$4-1,1,1)</f>
        <v>Telefon</v>
      </c>
      <c r="T6" s="887"/>
      <c r="U6" s="887"/>
    </row>
    <row r="7" spans="1:29" s="531" customFormat="1" ht="17.25" customHeight="1" x14ac:dyDescent="0.25">
      <c r="B7" s="899" t="str">
        <f ca="1">OFFSET(Sprachen!A354,0,'Allg. Informationen'!$B$4-1,1,1)</f>
        <v>Stellvertretend auskunftsberechtigte Person</v>
      </c>
      <c r="C7" s="899"/>
      <c r="D7" s="888"/>
      <c r="H7" s="887"/>
      <c r="I7" s="887"/>
      <c r="J7" s="887"/>
      <c r="K7" s="889"/>
      <c r="L7" s="887"/>
      <c r="M7" s="887"/>
      <c r="N7" s="887"/>
      <c r="O7" s="889"/>
      <c r="P7" s="887"/>
      <c r="Q7" s="887"/>
      <c r="R7" s="887"/>
      <c r="S7" s="890"/>
      <c r="T7" s="887"/>
      <c r="U7" s="887"/>
      <c r="V7" s="429"/>
      <c r="W7" s="398"/>
      <c r="X7" s="398"/>
      <c r="Y7" s="429"/>
      <c r="Z7" s="429"/>
      <c r="AA7" s="429"/>
      <c r="AC7" s="132"/>
    </row>
    <row r="8" spans="1:29" s="531" customFormat="1" ht="39" hidden="1" customHeight="1" x14ac:dyDescent="0.25">
      <c r="B8" s="864" t="str">
        <f ca="1">OFFSET(Sprachen!A355,0,'Allg. Informationen'!$B$4-1,1,1)</f>
        <v>Zur Prüfung des Gesuchs kann das BFE die Daten und Angaben des Kraftwerksbevollmächtigten übernehmen von:</v>
      </c>
      <c r="C8" s="865"/>
      <c r="D8" s="675" t="str">
        <f ca="1">OFFSET(Sprachen!A361,0,'Allg. Informationen'!$B$4-1,1,1)</f>
        <v>Gesuchsnummer</v>
      </c>
      <c r="E8" s="534"/>
      <c r="F8" s="534"/>
      <c r="G8" s="534"/>
      <c r="H8" s="900"/>
      <c r="I8" s="900"/>
      <c r="J8" s="900"/>
      <c r="K8" s="675" t="str">
        <f ca="1">OFFSET(Sprachen!A362,0,'Allg. Informationen'!$B$4-1,1,1)</f>
        <v>Datum</v>
      </c>
      <c r="L8" s="900"/>
      <c r="M8" s="900"/>
      <c r="N8" s="900"/>
    </row>
    <row r="9" spans="1:29" s="531" customFormat="1" x14ac:dyDescent="0.25"/>
    <row r="10" spans="1:29" ht="17.399999999999999" x14ac:dyDescent="0.25">
      <c r="A10" s="133" t="str">
        <f ca="1">OFFSET(Sprachen!A363,0,'Allg. Informationen'!$B$4-1,1,1)</f>
        <v>A. Angaben zu Kraftwerksanlage und Zentralen</v>
      </c>
      <c r="D10" s="430"/>
      <c r="E10" s="430"/>
      <c r="F10" s="430"/>
      <c r="G10" s="430"/>
      <c r="H10" s="431"/>
      <c r="I10" s="26"/>
      <c r="J10" s="531"/>
      <c r="K10" s="531"/>
      <c r="L10" s="531"/>
      <c r="M10" s="398"/>
      <c r="N10" s="398"/>
      <c r="O10" s="398"/>
      <c r="P10" s="398"/>
      <c r="Q10" s="398"/>
      <c r="R10" s="398"/>
      <c r="S10" s="398"/>
      <c r="T10" s="398"/>
      <c r="U10" s="398"/>
      <c r="V10" s="398"/>
      <c r="W10" s="398"/>
      <c r="X10" s="398"/>
      <c r="Y10" s="429"/>
      <c r="Z10" s="429"/>
      <c r="AA10" s="429"/>
      <c r="AB10" s="531"/>
      <c r="AC10" s="132"/>
    </row>
    <row r="11" spans="1:29" ht="15.6" x14ac:dyDescent="0.3">
      <c r="A11" s="386"/>
      <c r="B11" s="386"/>
      <c r="C11" s="386"/>
      <c r="D11" s="386"/>
      <c r="E11" s="386"/>
      <c r="F11" s="386"/>
      <c r="G11" s="386"/>
      <c r="H11" s="386"/>
      <c r="I11" s="386"/>
      <c r="J11" s="386"/>
      <c r="K11" s="386"/>
      <c r="L11" s="386"/>
      <c r="M11" s="386"/>
      <c r="N11" s="386"/>
      <c r="O11" s="386"/>
      <c r="P11" s="386"/>
      <c r="Q11" s="386"/>
      <c r="R11" s="386"/>
      <c r="S11" s="386"/>
      <c r="T11" s="386"/>
      <c r="U11" s="386"/>
      <c r="V11" s="386"/>
      <c r="W11" s="386"/>
      <c r="X11" s="386"/>
      <c r="Y11" s="386"/>
    </row>
    <row r="12" spans="1:29" ht="26.4" x14ac:dyDescent="0.25">
      <c r="A12" s="134" t="str">
        <f ca="1">OFFSET(Sprachen!A364,0,'Allg. Informationen'!$B$4-1,1,1)</f>
        <v>Ziffer</v>
      </c>
      <c r="B12" s="875" t="str">
        <f ca="1">OFFSET(Sprachen!A365,0,'Allg. Informationen'!$B$4-1,1,1)</f>
        <v>A1. Angaben zur Kraftwerksanlage</v>
      </c>
      <c r="C12" s="876"/>
      <c r="D12" s="877"/>
      <c r="E12" s="901" t="s">
        <v>428</v>
      </c>
      <c r="F12" s="902"/>
      <c r="G12" s="903"/>
      <c r="H12" s="838" t="str">
        <f ca="1">OFFSET(Sprachen!A366,0,'Allg. Informationen'!$B$4-1,1,1)</f>
        <v>Anmerkungen BFE</v>
      </c>
      <c r="I12" s="839"/>
      <c r="J12" s="839"/>
      <c r="K12" s="839"/>
      <c r="L12" s="840"/>
      <c r="M12" s="836" t="str">
        <f ca="1">OFFSET(Sprachen!A367,0,'Allg. Informationen'!$B$4-1,1,1)</f>
        <v>Bemerkungen Gesuchsteller</v>
      </c>
      <c r="N12" s="836"/>
      <c r="O12" s="836"/>
      <c r="P12" s="836"/>
      <c r="Q12" s="836"/>
      <c r="R12" s="836"/>
      <c r="S12" s="836"/>
      <c r="T12" s="836"/>
      <c r="U12" s="836"/>
      <c r="V12" s="450" t="str">
        <f ca="1">OFFSET(Sprachen!A506,0,'Allg. Informationen'!$B$4-1,1,1)</f>
        <v>Prüfung auf Plausibilität</v>
      </c>
      <c r="W12" s="135" t="str">
        <f ca="1">OFFSET(Sprachen!A507,0,'Allg. Informationen'!$B$4-1,1,1)</f>
        <v>Bemerkungen Plausibilität</v>
      </c>
      <c r="X12" s="450" t="str">
        <f ca="1">OFFSET(Sprachen!A508,0,'Allg. Informationen'!$B$4-1,1,1)</f>
        <v>Materielle Prüfung</v>
      </c>
      <c r="Y12" s="135" t="str">
        <f ca="1">OFFSET(Sprachen!A509,0,'Allg. Informationen'!$B$4-1,1,1)</f>
        <v>Bemerkungen Materielle Prüfung</v>
      </c>
    </row>
    <row r="13" spans="1:29" ht="21" x14ac:dyDescent="0.25">
      <c r="A13" s="781" t="str">
        <f ca="1">CONCATENATE($A$2," / ",AA14)</f>
        <v>KW21 / 1</v>
      </c>
      <c r="B13" s="145" t="str">
        <f ca="1">OFFSET(Sprachen!A368,0,'Allg. Informationen'!$B$4-1,1,1)</f>
        <v>Name Kraftwerksanlage:</v>
      </c>
      <c r="C13" s="719"/>
      <c r="D13" s="785" t="str">
        <f>B14</f>
        <v>Bitte auswählen, Prière de sélectionner, Prego selezionare</v>
      </c>
      <c r="E13" s="695"/>
      <c r="F13" s="695"/>
      <c r="G13" s="695"/>
      <c r="H13" s="788" t="str">
        <f ca="1">OFFSET(Sprachen!A472,0,'Allg. Informationen'!$B$4-1,1,1)</f>
        <v>Bitte zuerst die Energieproduktion im Blatt E_prod_Eingabe für dieses Kraftwerk eingeben! Falls Gesuchsteller nicht kraftwerksbevollmächtigt ist, so werden die Daten während der Gesuchsprüfung automatisch vom Kraftwerksbevollmächtigten übernommen. Der Gesuchsteller braucht nur die reduzierten Felder auszufüllen. Dabei sind Kennzahlen mit Ziffern endend auf -G vom Kraftwerksbevollmächtigten zu übernehmen. Massgebend für die MP ist die Bruttoleistung, wobei in der Liste Kraftwerke ab 10 MW installierter Leistung erscheinen können.</v>
      </c>
      <c r="I13" s="789"/>
      <c r="J13" s="789"/>
      <c r="K13" s="789"/>
      <c r="L13" s="790"/>
      <c r="M13" s="793"/>
      <c r="N13" s="794"/>
      <c r="O13" s="794"/>
      <c r="P13" s="794"/>
      <c r="Q13" s="794"/>
      <c r="R13" s="794"/>
      <c r="S13" s="794"/>
      <c r="T13" s="794"/>
      <c r="U13" s="795"/>
      <c r="V13" s="802"/>
      <c r="W13" s="769"/>
      <c r="X13" s="721" t="s">
        <v>185</v>
      </c>
      <c r="Y13" s="769"/>
    </row>
    <row r="14" spans="1:29" ht="117" customHeight="1" x14ac:dyDescent="0.25">
      <c r="A14" s="782"/>
      <c r="B14" s="631" t="s">
        <v>1000</v>
      </c>
      <c r="C14" s="784"/>
      <c r="D14" s="786"/>
      <c r="E14" s="696" t="s">
        <v>1758</v>
      </c>
      <c r="F14" s="696" t="s">
        <v>438</v>
      </c>
      <c r="G14" s="696" t="s">
        <v>429</v>
      </c>
      <c r="H14" s="791"/>
      <c r="I14" s="755"/>
      <c r="J14" s="755"/>
      <c r="K14" s="755"/>
      <c r="L14" s="792"/>
      <c r="M14" s="796"/>
      <c r="N14" s="797"/>
      <c r="O14" s="797"/>
      <c r="P14" s="797"/>
      <c r="Q14" s="797"/>
      <c r="R14" s="797"/>
      <c r="S14" s="797"/>
      <c r="T14" s="797"/>
      <c r="U14" s="798"/>
      <c r="V14" s="803"/>
      <c r="W14" s="821"/>
      <c r="X14" s="823"/>
      <c r="Y14" s="821"/>
      <c r="AA14" s="466">
        <v>1</v>
      </c>
    </row>
    <row r="15" spans="1:29" ht="21.75" customHeight="1" x14ac:dyDescent="0.25">
      <c r="A15" s="783"/>
      <c r="B15" s="456"/>
      <c r="C15" s="720"/>
      <c r="D15" s="787"/>
      <c r="E15" s="696"/>
      <c r="F15" s="696"/>
      <c r="G15" s="696"/>
      <c r="H15" s="826" t="str">
        <f ca="1">OFFSET(Sprachen!A473,0,'Allg. Informationen'!$B$4-1,1,1)</f>
        <v>Falls KW in Liste nicht vorhanden, bitte ankreuzen:</v>
      </c>
      <c r="I15" s="827"/>
      <c r="J15" s="827"/>
      <c r="K15" s="827"/>
      <c r="L15" s="536"/>
      <c r="M15" s="799"/>
      <c r="N15" s="800"/>
      <c r="O15" s="800"/>
      <c r="P15" s="800"/>
      <c r="Q15" s="800"/>
      <c r="R15" s="800"/>
      <c r="S15" s="800"/>
      <c r="T15" s="800"/>
      <c r="U15" s="801"/>
      <c r="V15" s="804"/>
      <c r="W15" s="822"/>
      <c r="X15" s="722"/>
      <c r="Y15" s="822"/>
    </row>
    <row r="16" spans="1:29" ht="38.1" hidden="1" customHeight="1" x14ac:dyDescent="0.25">
      <c r="A16" s="680" t="str">
        <f ca="1">CONCATENATE($A$2," / ",AA16)</f>
        <v>KW21 / 1-G1</v>
      </c>
      <c r="B16" s="833" t="str">
        <f ca="1">OFFSET(Sprachen!A370,0,'Allg. Informationen'!$B$4-1,1,1)</f>
        <v>Kraftwerkname (Angabe Gesuchsteller falls nicht in Liste)</v>
      </c>
      <c r="C16" s="833"/>
      <c r="D16" s="650"/>
      <c r="E16" s="535"/>
      <c r="F16" s="535"/>
      <c r="G16" s="535"/>
      <c r="H16" s="845" t="str">
        <f ca="1">OFFSET(Sprachen!A474,0,'Allg. Informationen'!$B$4-1,1,1)</f>
        <v>Bitte nur eintragen, falls Kraftwerk nicht in Liste</v>
      </c>
      <c r="I16" s="845"/>
      <c r="J16" s="845"/>
      <c r="K16" s="845"/>
      <c r="L16" s="846"/>
      <c r="M16" s="849"/>
      <c r="N16" s="849"/>
      <c r="O16" s="849"/>
      <c r="P16" s="849"/>
      <c r="Q16" s="849"/>
      <c r="R16" s="849"/>
      <c r="S16" s="849"/>
      <c r="T16" s="849"/>
      <c r="U16" s="850"/>
      <c r="V16" s="672"/>
      <c r="W16" s="671"/>
      <c r="X16" s="672"/>
      <c r="Y16" s="538"/>
      <c r="AA16" s="422" t="s">
        <v>537</v>
      </c>
    </row>
    <row r="17" spans="1:27" ht="44.1" hidden="1" customHeight="1" x14ac:dyDescent="0.25">
      <c r="A17" s="539" t="str">
        <f ca="1">CONCATENATE($A$2," / ",AA17)</f>
        <v>KW21 / 1-G2</v>
      </c>
      <c r="B17" s="833" t="str">
        <f ca="1">OFFSET(Sprachen!A371,0,'Allg. Informationen'!$B$4-1,1,1)</f>
        <v>Kürzelvorschlag  (Angabe Gesuchsteller falls nicht in Liste)</v>
      </c>
      <c r="C17" s="833"/>
      <c r="D17" s="651"/>
      <c r="E17" s="540"/>
      <c r="F17" s="540"/>
      <c r="G17" s="540"/>
      <c r="H17" s="847" t="str">
        <f ca="1">OFFSET(Sprachen!A475,0,'Allg. Informationen'!$B$4-1,1,1)</f>
        <v>Bitte nur eintragen, falls Kraftwerk nicht in Liste vorhanden. Auswahl nochmals auf "Bitte auswählen" stellen, damit vorgeschlagenes Kürzel übernommen wird.</v>
      </c>
      <c r="I17" s="847"/>
      <c r="J17" s="847"/>
      <c r="K17" s="847"/>
      <c r="L17" s="848"/>
      <c r="M17" s="851"/>
      <c r="N17" s="851"/>
      <c r="O17" s="851"/>
      <c r="P17" s="851"/>
      <c r="Q17" s="851"/>
      <c r="R17" s="851"/>
      <c r="S17" s="851"/>
      <c r="T17" s="851"/>
      <c r="U17" s="852"/>
      <c r="V17" s="541"/>
      <c r="W17" s="297"/>
      <c r="X17" s="541"/>
      <c r="Y17" s="152"/>
      <c r="AA17" s="424" t="s">
        <v>538</v>
      </c>
    </row>
    <row r="18" spans="1:27" x14ac:dyDescent="0.25">
      <c r="A18" s="139" t="str">
        <f t="shared" ref="A18:A45" ca="1" si="0">CONCATENATE($A$2," / ",AA18)</f>
        <v>KW21 / 2</v>
      </c>
      <c r="B18" s="538" t="str">
        <f ca="1">OFFSET(Sprachen!A372,0,'Allg. Informationen'!$B$4-1,1,1)</f>
        <v>Standortgemeinde(n)</v>
      </c>
      <c r="C18" s="159"/>
      <c r="D18" s="542"/>
      <c r="E18" s="543"/>
      <c r="F18" s="543"/>
      <c r="G18" s="543"/>
      <c r="H18" s="908"/>
      <c r="I18" s="908"/>
      <c r="J18" s="908"/>
      <c r="K18" s="908"/>
      <c r="L18" s="908"/>
      <c r="M18" s="807"/>
      <c r="N18" s="807"/>
      <c r="O18" s="807"/>
      <c r="P18" s="807"/>
      <c r="Q18" s="807"/>
      <c r="R18" s="807"/>
      <c r="S18" s="807"/>
      <c r="T18" s="807"/>
      <c r="U18" s="807"/>
      <c r="V18" s="541"/>
      <c r="W18" s="297"/>
      <c r="X18" s="541" t="s">
        <v>185</v>
      </c>
      <c r="Y18" s="152"/>
      <c r="AA18" s="466">
        <f>+AA14+1</f>
        <v>2</v>
      </c>
    </row>
    <row r="19" spans="1:27" x14ac:dyDescent="0.25">
      <c r="A19" s="139" t="str">
        <f t="shared" ca="1" si="0"/>
        <v>KW21 / 3</v>
      </c>
      <c r="B19" s="538" t="str">
        <f ca="1">OFFSET(Sprachen!A373,0,'Allg. Informationen'!$B$4-1,1,1)</f>
        <v>Standortkanton</v>
      </c>
      <c r="C19" s="100"/>
      <c r="D19" s="193"/>
      <c r="E19" s="349"/>
      <c r="F19" s="349"/>
      <c r="G19" s="349"/>
      <c r="H19" s="805"/>
      <c r="I19" s="805"/>
      <c r="J19" s="805"/>
      <c r="K19" s="805"/>
      <c r="L19" s="805"/>
      <c r="M19" s="807"/>
      <c r="N19" s="807"/>
      <c r="O19" s="807"/>
      <c r="P19" s="807"/>
      <c r="Q19" s="807"/>
      <c r="R19" s="807"/>
      <c r="S19" s="807"/>
      <c r="T19" s="807"/>
      <c r="U19" s="807"/>
      <c r="V19" s="541"/>
      <c r="W19" s="297"/>
      <c r="X19" s="541" t="s">
        <v>185</v>
      </c>
      <c r="Y19" s="152"/>
      <c r="AA19" s="466">
        <f t="shared" ref="AA19:AA45" si="1">+AA18+1</f>
        <v>3</v>
      </c>
    </row>
    <row r="20" spans="1:27" ht="46.5" customHeight="1" x14ac:dyDescent="0.25">
      <c r="A20" s="139" t="str">
        <f t="shared" ca="1" si="0"/>
        <v>KW21 / 4</v>
      </c>
      <c r="B20" s="159" t="str">
        <f ca="1">OFFSET(Sprachen!A374,0,'Allg. Informationen'!$B$4-1,1,1)</f>
        <v>Nutzungsrecht</v>
      </c>
      <c r="C20" s="100"/>
      <c r="D20" s="193"/>
      <c r="E20" s="349"/>
      <c r="F20" s="349"/>
      <c r="G20" s="349"/>
      <c r="H20" s="834" t="str">
        <f ca="1">OFFSET(Sprachen!A476,0,'Allg. Informationen'!$B$4-1,1,1)</f>
        <v>Vertrag für Nutzungsrecht dem Gesuch beilegen.
Falls weder Konzession noch ehaftes Recht, bitte im Bemerkungsfeld spezifizieren.</v>
      </c>
      <c r="I20" s="834"/>
      <c r="J20" s="834"/>
      <c r="K20" s="834"/>
      <c r="L20" s="834"/>
      <c r="M20" s="807"/>
      <c r="N20" s="807"/>
      <c r="O20" s="807"/>
      <c r="P20" s="807"/>
      <c r="Q20" s="807"/>
      <c r="R20" s="807"/>
      <c r="S20" s="807"/>
      <c r="T20" s="807"/>
      <c r="U20" s="807"/>
      <c r="V20" s="541"/>
      <c r="W20" s="297"/>
      <c r="X20" s="541" t="s">
        <v>185</v>
      </c>
      <c r="Y20" s="152"/>
      <c r="AA20" s="466">
        <f t="shared" si="1"/>
        <v>4</v>
      </c>
    </row>
    <row r="21" spans="1:27" ht="12.75" customHeight="1" x14ac:dyDescent="0.25">
      <c r="A21" s="139" t="str">
        <f t="shared" ca="1" si="0"/>
        <v>KW21 / 5</v>
      </c>
      <c r="B21" s="538" t="str">
        <f ca="1">OFFSET(Sprachen!A375,0,'Allg. Informationen'!$B$4-1,1,1)</f>
        <v>Datum der Vergabe des Nutzungsrechts</v>
      </c>
      <c r="C21" s="100" t="s">
        <v>46</v>
      </c>
      <c r="D21" s="544"/>
      <c r="E21" s="545"/>
      <c r="F21" s="545"/>
      <c r="G21" s="545"/>
      <c r="H21" s="841" t="str">
        <f ca="1">OFFSET(Sprachen!A477,0,'Allg. Informationen'!$B$4-1,1,1)</f>
        <v>Frühestes Ende bei zentralenspezifischen Unterschieden.</v>
      </c>
      <c r="I21" s="842"/>
      <c r="J21" s="842"/>
      <c r="K21" s="842"/>
      <c r="L21" s="843"/>
      <c r="M21" s="807"/>
      <c r="N21" s="807"/>
      <c r="O21" s="807"/>
      <c r="P21" s="807"/>
      <c r="Q21" s="807"/>
      <c r="R21" s="807"/>
      <c r="S21" s="807"/>
      <c r="T21" s="807"/>
      <c r="U21" s="807"/>
      <c r="V21" s="541"/>
      <c r="W21" s="297"/>
      <c r="X21" s="541" t="s">
        <v>185</v>
      </c>
      <c r="Y21" s="152"/>
      <c r="AA21" s="466">
        <f t="shared" si="1"/>
        <v>5</v>
      </c>
    </row>
    <row r="22" spans="1:27" ht="12.75" customHeight="1" x14ac:dyDescent="0.25">
      <c r="A22" s="139" t="str">
        <f t="shared" ca="1" si="0"/>
        <v>KW21 / 6</v>
      </c>
      <c r="B22" s="538" t="str">
        <f ca="1">OFFSET(Sprachen!A376,0,'Allg. Informationen'!$B$4-1,1,1)</f>
        <v>Ende des Nutzungsrechts</v>
      </c>
      <c r="C22" s="100" t="s">
        <v>46</v>
      </c>
      <c r="D22" s="544"/>
      <c r="E22" s="545"/>
      <c r="F22" s="545"/>
      <c r="G22" s="545"/>
      <c r="H22" s="826"/>
      <c r="I22" s="827"/>
      <c r="J22" s="827"/>
      <c r="K22" s="827"/>
      <c r="L22" s="844"/>
      <c r="M22" s="807"/>
      <c r="N22" s="807"/>
      <c r="O22" s="807"/>
      <c r="P22" s="807"/>
      <c r="Q22" s="807"/>
      <c r="R22" s="807"/>
      <c r="S22" s="807"/>
      <c r="T22" s="807"/>
      <c r="U22" s="807"/>
      <c r="V22" s="541"/>
      <c r="W22" s="297"/>
      <c r="X22" s="541" t="s">
        <v>185</v>
      </c>
      <c r="Y22" s="152" t="s">
        <v>602</v>
      </c>
      <c r="AA22" s="466">
        <f t="shared" si="1"/>
        <v>6</v>
      </c>
    </row>
    <row r="23" spans="1:27" x14ac:dyDescent="0.25">
      <c r="A23" s="139" t="str">
        <f t="shared" ca="1" si="0"/>
        <v>KW21 / 7</v>
      </c>
      <c r="B23" s="538" t="str">
        <f ca="1">OFFSET(Sprachen!A377,0,'Allg. Informationen'!$B$4-1,1,1)</f>
        <v>Anzahl Zentralen</v>
      </c>
      <c r="C23" s="100" t="s">
        <v>47</v>
      </c>
      <c r="D23" s="207"/>
      <c r="E23" s="350"/>
      <c r="F23" s="350"/>
      <c r="G23" s="350"/>
      <c r="H23" s="805"/>
      <c r="I23" s="805"/>
      <c r="J23" s="805"/>
      <c r="K23" s="805"/>
      <c r="L23" s="805"/>
      <c r="M23" s="837"/>
      <c r="N23" s="807"/>
      <c r="O23" s="807"/>
      <c r="P23" s="807"/>
      <c r="Q23" s="807"/>
      <c r="R23" s="807"/>
      <c r="S23" s="807"/>
      <c r="T23" s="807"/>
      <c r="U23" s="807"/>
      <c r="V23" s="541"/>
      <c r="W23" s="297"/>
      <c r="X23" s="541" t="s">
        <v>185</v>
      </c>
      <c r="Y23" s="152"/>
      <c r="AA23" s="466">
        <f t="shared" si="1"/>
        <v>7</v>
      </c>
    </row>
    <row r="24" spans="1:27" x14ac:dyDescent="0.25">
      <c r="A24" s="139" t="str">
        <f t="shared" ca="1" si="0"/>
        <v>KW21 / 8</v>
      </c>
      <c r="B24" s="538" t="str">
        <f ca="1">OFFSET(Sprachen!A378,0,'Allg. Informationen'!$B$4-1,1,1)</f>
        <v>Hoheitsanteil Schweiz</v>
      </c>
      <c r="C24" s="100" t="s">
        <v>4</v>
      </c>
      <c r="D24" s="546"/>
      <c r="E24" s="547"/>
      <c r="F24" s="547"/>
      <c r="G24" s="547"/>
      <c r="H24" s="805"/>
      <c r="I24" s="805"/>
      <c r="J24" s="805"/>
      <c r="K24" s="805"/>
      <c r="L24" s="805"/>
      <c r="M24" s="807"/>
      <c r="N24" s="807"/>
      <c r="O24" s="807"/>
      <c r="P24" s="807"/>
      <c r="Q24" s="807"/>
      <c r="R24" s="807"/>
      <c r="S24" s="807"/>
      <c r="T24" s="807"/>
      <c r="U24" s="807"/>
      <c r="V24" s="541"/>
      <c r="W24" s="297"/>
      <c r="X24" s="541" t="s">
        <v>185</v>
      </c>
      <c r="Y24" s="152"/>
      <c r="AA24" s="466">
        <f t="shared" si="1"/>
        <v>8</v>
      </c>
    </row>
    <row r="25" spans="1:27" x14ac:dyDescent="0.25">
      <c r="A25" s="139" t="str">
        <f t="shared" ca="1" si="0"/>
        <v>KW21 / 9</v>
      </c>
      <c r="B25" s="538" t="str">
        <f ca="1">OFFSET(Sprachen!A379,0,'Allg. Informationen'!$B$4-1,1,1)</f>
        <v>mittlere mechanische Bruttoleistung</v>
      </c>
      <c r="C25" s="100" t="s">
        <v>6</v>
      </c>
      <c r="D25" s="141">
        <f>D51</f>
        <v>0</v>
      </c>
      <c r="E25" s="351"/>
      <c r="F25" s="351"/>
      <c r="G25" s="351"/>
      <c r="H25" s="805"/>
      <c r="I25" s="805"/>
      <c r="J25" s="805"/>
      <c r="K25" s="805"/>
      <c r="L25" s="805"/>
      <c r="M25" s="807"/>
      <c r="N25" s="807"/>
      <c r="O25" s="807"/>
      <c r="P25" s="807"/>
      <c r="Q25" s="807"/>
      <c r="R25" s="807"/>
      <c r="S25" s="807"/>
      <c r="T25" s="807"/>
      <c r="U25" s="807"/>
      <c r="V25" s="548"/>
      <c r="W25" s="300"/>
      <c r="X25" s="548"/>
      <c r="Y25" s="548"/>
      <c r="AA25" s="466">
        <f t="shared" si="1"/>
        <v>9</v>
      </c>
    </row>
    <row r="26" spans="1:27" ht="33.75" customHeight="1" x14ac:dyDescent="0.25">
      <c r="A26" s="139" t="str">
        <f t="shared" ca="1" si="0"/>
        <v>KW21 / 10</v>
      </c>
      <c r="B26" s="159" t="str">
        <f ca="1">OFFSET(Sprachen!A380,0,'Allg. Informationen'!$B$4-1,1,1)</f>
        <v>Kantonales Wasserzinsregime</v>
      </c>
      <c r="C26" s="156" t="s">
        <v>370</v>
      </c>
      <c r="D26" s="549"/>
      <c r="E26" s="550"/>
      <c r="F26" s="550"/>
      <c r="G26" s="550"/>
      <c r="H26" s="834" t="str">
        <f ca="1">OFFSET(Sprachen!A478,0,'Allg. Informationen'!$B$4-1,1,1)</f>
        <v>Wasserzinssatz oder Bemessung aller äquivalenten kantonalen Abgaben angeben.</v>
      </c>
      <c r="I26" s="834"/>
      <c r="J26" s="834"/>
      <c r="K26" s="834"/>
      <c r="L26" s="834"/>
      <c r="M26" s="807"/>
      <c r="N26" s="807"/>
      <c r="O26" s="807"/>
      <c r="P26" s="807"/>
      <c r="Q26" s="807"/>
      <c r="R26" s="807"/>
      <c r="S26" s="807"/>
      <c r="T26" s="807"/>
      <c r="U26" s="807"/>
      <c r="V26" s="541"/>
      <c r="W26" s="297"/>
      <c r="X26" s="541" t="s">
        <v>185</v>
      </c>
      <c r="Y26" s="551" t="s">
        <v>185</v>
      </c>
      <c r="AA26" s="466">
        <f t="shared" si="1"/>
        <v>10</v>
      </c>
    </row>
    <row r="27" spans="1:27" x14ac:dyDescent="0.25">
      <c r="A27" s="139" t="str">
        <f t="shared" ca="1" si="0"/>
        <v>KW21 / 11</v>
      </c>
      <c r="B27" s="538" t="str">
        <f ca="1">OFFSET(Sprachen!A381,0,'Allg. Informationen'!$B$4-1,1,1)</f>
        <v>Installierte Turbinenleistung</v>
      </c>
      <c r="C27" s="100" t="s">
        <v>6</v>
      </c>
      <c r="D27" s="141">
        <f>D52</f>
        <v>0</v>
      </c>
      <c r="E27" s="351"/>
      <c r="F27" s="351"/>
      <c r="G27" s="351"/>
      <c r="H27" s="805"/>
      <c r="I27" s="805"/>
      <c r="J27" s="805"/>
      <c r="K27" s="805"/>
      <c r="L27" s="805"/>
      <c r="M27" s="807"/>
      <c r="N27" s="807"/>
      <c r="O27" s="807"/>
      <c r="P27" s="807"/>
      <c r="Q27" s="807"/>
      <c r="R27" s="807"/>
      <c r="S27" s="807"/>
      <c r="T27" s="807"/>
      <c r="U27" s="807"/>
      <c r="V27" s="548"/>
      <c r="W27" s="300"/>
      <c r="X27" s="548"/>
      <c r="Y27" s="548"/>
      <c r="AA27" s="466">
        <f t="shared" si="1"/>
        <v>11</v>
      </c>
    </row>
    <row r="28" spans="1:27" x14ac:dyDescent="0.25">
      <c r="A28" s="139" t="str">
        <f t="shared" ca="1" si="0"/>
        <v>KW21 / 12</v>
      </c>
      <c r="B28" s="538" t="str">
        <f ca="1">OFFSET(Sprachen!A382,0,'Allg. Informationen'!$B$4-1,1,1)</f>
        <v>Max. mögliche Leistung ab Generator</v>
      </c>
      <c r="C28" s="100" t="s">
        <v>6</v>
      </c>
      <c r="D28" s="141">
        <f>D53</f>
        <v>0</v>
      </c>
      <c r="E28" s="351"/>
      <c r="F28" s="351"/>
      <c r="G28" s="351"/>
      <c r="H28" s="805"/>
      <c r="I28" s="805"/>
      <c r="J28" s="805"/>
      <c r="K28" s="805"/>
      <c r="L28" s="805"/>
      <c r="M28" s="807"/>
      <c r="N28" s="807"/>
      <c r="O28" s="807"/>
      <c r="P28" s="807"/>
      <c r="Q28" s="807"/>
      <c r="R28" s="807"/>
      <c r="S28" s="807"/>
      <c r="T28" s="807"/>
      <c r="U28" s="807"/>
      <c r="V28" s="548"/>
      <c r="W28" s="300"/>
      <c r="X28" s="548"/>
      <c r="Y28" s="548"/>
      <c r="AA28" s="466">
        <f t="shared" si="1"/>
        <v>12</v>
      </c>
    </row>
    <row r="29" spans="1:27" hidden="1" x14ac:dyDescent="0.25">
      <c r="A29" s="139" t="str">
        <f t="shared" ca="1" si="0"/>
        <v>KW21 / 12-G</v>
      </c>
      <c r="B29" s="538" t="str">
        <f ca="1">OFFSET(Sprachen!A383,0,'Allg. Informationen'!$B$4-1,1,1)</f>
        <v>Max. mögliche Leistung ab Generator</v>
      </c>
      <c r="C29" s="100" t="s">
        <v>6</v>
      </c>
      <c r="D29" s="439"/>
      <c r="E29" s="351"/>
      <c r="F29" s="351"/>
      <c r="G29" s="351"/>
      <c r="H29" s="805"/>
      <c r="I29" s="805"/>
      <c r="J29" s="805"/>
      <c r="K29" s="805"/>
      <c r="L29" s="805"/>
      <c r="M29" s="807"/>
      <c r="N29" s="807"/>
      <c r="O29" s="807"/>
      <c r="P29" s="807"/>
      <c r="Q29" s="807"/>
      <c r="R29" s="807"/>
      <c r="S29" s="807"/>
      <c r="T29" s="807"/>
      <c r="U29" s="807"/>
      <c r="V29" s="548"/>
      <c r="W29" s="300"/>
      <c r="X29" s="548"/>
      <c r="Y29" s="548"/>
      <c r="AA29" s="424" t="s">
        <v>546</v>
      </c>
    </row>
    <row r="30" spans="1:27" x14ac:dyDescent="0.25">
      <c r="A30" s="139" t="str">
        <f t="shared" ca="1" si="0"/>
        <v>KW21 / 13</v>
      </c>
      <c r="B30" s="538" t="str">
        <f ca="1">OFFSET(Sprachen!A384,0,'Allg. Informationen'!$B$4-1,1,1)</f>
        <v>Bruttoproduktion Jahr 2023</v>
      </c>
      <c r="C30" s="100" t="s">
        <v>8</v>
      </c>
      <c r="D30" s="142">
        <f>D31+D32+D33</f>
        <v>0</v>
      </c>
      <c r="E30" s="352"/>
      <c r="F30" s="352"/>
      <c r="G30" s="352"/>
      <c r="H30" s="805"/>
      <c r="I30" s="805"/>
      <c r="J30" s="805"/>
      <c r="K30" s="805"/>
      <c r="L30" s="805"/>
      <c r="M30" s="807"/>
      <c r="N30" s="807"/>
      <c r="O30" s="807"/>
      <c r="P30" s="807"/>
      <c r="Q30" s="807"/>
      <c r="R30" s="807"/>
      <c r="S30" s="807"/>
      <c r="T30" s="807"/>
      <c r="U30" s="807"/>
      <c r="V30" s="548"/>
      <c r="W30" s="300"/>
      <c r="X30" s="548"/>
      <c r="Y30" s="548"/>
      <c r="AA30" s="466">
        <f>+AA28+1</f>
        <v>13</v>
      </c>
    </row>
    <row r="31" spans="1:27" ht="27.6" customHeight="1" x14ac:dyDescent="0.25">
      <c r="A31" s="139" t="str">
        <f t="shared" ca="1" si="0"/>
        <v>KW21 / 14</v>
      </c>
      <c r="B31" s="448" t="str">
        <f ca="1">OFFSET(Sprachen!A385,0,'Allg. Informationen'!$B$4-1,1,1)</f>
        <v>Eigenbedarf Strom (exkl. Pumpenergie)</v>
      </c>
      <c r="C31" s="100" t="s">
        <v>8</v>
      </c>
      <c r="D31" s="552"/>
      <c r="E31" s="553"/>
      <c r="F31" s="553"/>
      <c r="G31" s="553"/>
      <c r="H31" s="806" t="str">
        <f ca="1">OFFSET(Sprachen!A479,0,'Allg. Informationen'!$B$4-1,1,1)</f>
        <v>ist von Nettoproduktion abzuziehen</v>
      </c>
      <c r="I31" s="806"/>
      <c r="J31" s="806"/>
      <c r="K31" s="806"/>
      <c r="L31" s="806"/>
      <c r="M31" s="807"/>
      <c r="N31" s="807"/>
      <c r="O31" s="807"/>
      <c r="P31" s="807"/>
      <c r="Q31" s="807"/>
      <c r="R31" s="807"/>
      <c r="S31" s="807"/>
      <c r="T31" s="807"/>
      <c r="U31" s="807"/>
      <c r="V31" s="541"/>
      <c r="W31" s="297"/>
      <c r="X31" s="541" t="s">
        <v>185</v>
      </c>
      <c r="Y31" s="399"/>
      <c r="AA31" s="466">
        <f t="shared" si="1"/>
        <v>14</v>
      </c>
    </row>
    <row r="32" spans="1:27" x14ac:dyDescent="0.25">
      <c r="A32" s="139" t="str">
        <f t="shared" ca="1" si="0"/>
        <v>KW21 / 15</v>
      </c>
      <c r="B32" s="538" t="str">
        <f ca="1">OFFSET(Sprachen!A386,0,'Allg. Informationen'!$B$4-1,1,1)</f>
        <v>Trafo- und Leitungsverluste</v>
      </c>
      <c r="C32" s="100" t="s">
        <v>8</v>
      </c>
      <c r="D32" s="552"/>
      <c r="E32" s="553"/>
      <c r="F32" s="553"/>
      <c r="G32" s="553"/>
      <c r="H32" s="805" t="str">
        <f ca="1">OFFSET(Sprachen!A480,0,'Allg. Informationen'!$B$4-1,1,1)</f>
        <v>ist von Nettoproduktion abzuziehen</v>
      </c>
      <c r="I32" s="805"/>
      <c r="J32" s="805"/>
      <c r="K32" s="805"/>
      <c r="L32" s="805"/>
      <c r="M32" s="807"/>
      <c r="N32" s="807"/>
      <c r="O32" s="807"/>
      <c r="P32" s="807"/>
      <c r="Q32" s="807"/>
      <c r="R32" s="807"/>
      <c r="S32" s="807"/>
      <c r="T32" s="807"/>
      <c r="U32" s="807"/>
      <c r="V32" s="541"/>
      <c r="W32" s="297"/>
      <c r="X32" s="541" t="s">
        <v>185</v>
      </c>
      <c r="Y32" s="399"/>
      <c r="AA32" s="466">
        <f t="shared" si="1"/>
        <v>15</v>
      </c>
    </row>
    <row r="33" spans="1:27" ht="27" customHeight="1" x14ac:dyDescent="0.25">
      <c r="A33" s="139" t="str">
        <f t="shared" ca="1" si="0"/>
        <v>KW21 / 16</v>
      </c>
      <c r="B33" s="159" t="str">
        <f ca="1">OFFSET(Sprachen!A387,0,'Allg. Informationen'!$B$4-1,1,1)</f>
        <v>Nettoproduktion Jahr 2023</v>
      </c>
      <c r="C33" s="100" t="s">
        <v>8</v>
      </c>
      <c r="D33" s="142">
        <f>D55</f>
        <v>0</v>
      </c>
      <c r="E33" s="352"/>
      <c r="F33" s="352"/>
      <c r="G33" s="352"/>
      <c r="H33" s="835" t="str">
        <f ca="1">OFFSET(Sprachen!A481,0,'Allg. Informationen'!$B$4-1,1,1)</f>
        <v>Trafo- und Leitungsverluste sowie Eigenbedarf müssen abgezogen sein.</v>
      </c>
      <c r="I33" s="835"/>
      <c r="J33" s="835"/>
      <c r="K33" s="835"/>
      <c r="L33" s="835"/>
      <c r="M33" s="807"/>
      <c r="N33" s="807"/>
      <c r="O33" s="807"/>
      <c r="P33" s="807"/>
      <c r="Q33" s="807"/>
      <c r="R33" s="807"/>
      <c r="S33" s="807"/>
      <c r="T33" s="807"/>
      <c r="U33" s="807"/>
      <c r="V33" s="548"/>
      <c r="W33" s="300"/>
      <c r="X33" s="548"/>
      <c r="Y33" s="548"/>
      <c r="AA33" s="466">
        <f t="shared" si="1"/>
        <v>16</v>
      </c>
    </row>
    <row r="34" spans="1:27" ht="36" customHeight="1" x14ac:dyDescent="0.25">
      <c r="A34" s="139" t="str">
        <f t="shared" ca="1" si="0"/>
        <v>KW21 / 17a</v>
      </c>
      <c r="B34" s="448" t="str">
        <f ca="1">OFFSET(Sprachen!A388,0,'Allg. Informationen'!$B$4-1,1,1)</f>
        <v>Abgabe von Einstauersatz / Austauschenergie</v>
      </c>
      <c r="C34" s="100" t="s">
        <v>8</v>
      </c>
      <c r="D34" s="552"/>
      <c r="E34" s="553"/>
      <c r="F34" s="553"/>
      <c r="G34" s="553"/>
      <c r="H34" s="833" t="str">
        <f ca="1">OFFSET(Sprachen!A482,0,'Allg. Informationen'!$B$4-1,1,1)</f>
        <v>Angabe aller Energiemengen. Bitte bei mehreren Energiemengen, detaillierte Auflistung in A.5.xxx.7 auflisten und Summe übertragen.</v>
      </c>
      <c r="I34" s="833"/>
      <c r="J34" s="833"/>
      <c r="K34" s="833"/>
      <c r="L34" s="833"/>
      <c r="M34" s="807"/>
      <c r="N34" s="807"/>
      <c r="O34" s="807"/>
      <c r="P34" s="807"/>
      <c r="Q34" s="807"/>
      <c r="R34" s="807"/>
      <c r="S34" s="807"/>
      <c r="T34" s="807"/>
      <c r="U34" s="807"/>
      <c r="V34" s="541"/>
      <c r="W34" s="297"/>
      <c r="X34" s="541" t="s">
        <v>185</v>
      </c>
      <c r="Y34" s="551" t="s">
        <v>185</v>
      </c>
      <c r="AA34" s="520" t="s">
        <v>946</v>
      </c>
    </row>
    <row r="35" spans="1:27" s="531" customFormat="1" ht="39.6" x14ac:dyDescent="0.25">
      <c r="A35" s="449" t="str">
        <f t="shared" ca="1" si="0"/>
        <v>KW21 / 17b</v>
      </c>
      <c r="B35" s="428" t="str">
        <f ca="1">OFFSET(Sprachen!A389,0,'Allg. Informationen'!$B$4-1,1,1)</f>
        <v>Lieferant / Empfänger von Einstauersatz/Austauschenergie</v>
      </c>
      <c r="C35" s="674" t="s">
        <v>202</v>
      </c>
      <c r="D35" s="682"/>
      <c r="E35" s="554"/>
      <c r="F35" s="554"/>
      <c r="G35" s="554"/>
      <c r="H35" s="806" t="str">
        <f ca="1">OFFSET(Sprachen!A483,0,'Allg. Informationen'!$B$4-1,1,1)</f>
        <v>Lieferung von wem an wen?</v>
      </c>
      <c r="I35" s="806"/>
      <c r="J35" s="806"/>
      <c r="K35" s="806"/>
      <c r="L35" s="806"/>
      <c r="M35" s="807"/>
      <c r="N35" s="807"/>
      <c r="O35" s="807"/>
      <c r="P35" s="807"/>
      <c r="Q35" s="807"/>
      <c r="R35" s="807"/>
      <c r="S35" s="807"/>
      <c r="T35" s="807"/>
      <c r="U35" s="807"/>
      <c r="V35" s="541"/>
      <c r="W35" s="675"/>
      <c r="X35" s="541" t="s">
        <v>185</v>
      </c>
      <c r="Y35" s="551" t="s">
        <v>185</v>
      </c>
      <c r="AA35" s="522" t="s">
        <v>947</v>
      </c>
    </row>
    <row r="36" spans="1:27" ht="26.4" x14ac:dyDescent="0.25">
      <c r="A36" s="139" t="str">
        <f t="shared" ca="1" si="0"/>
        <v>KW21 / 19</v>
      </c>
      <c r="B36" s="428" t="str">
        <f ca="1">OFFSET(Sprachen!A390,0,'Allg. Informationen'!$B$4-1,1,1)</f>
        <v>Jahresenergie zur Verfügung der Energiebezüger</v>
      </c>
      <c r="C36" s="100" t="s">
        <v>8</v>
      </c>
      <c r="D36" s="142">
        <f>D34+D33</f>
        <v>0</v>
      </c>
      <c r="E36" s="352"/>
      <c r="F36" s="352"/>
      <c r="G36" s="352"/>
      <c r="H36" s="805"/>
      <c r="I36" s="805"/>
      <c r="J36" s="805"/>
      <c r="K36" s="805"/>
      <c r="L36" s="805"/>
      <c r="M36" s="807"/>
      <c r="N36" s="807"/>
      <c r="O36" s="807"/>
      <c r="P36" s="807"/>
      <c r="Q36" s="807"/>
      <c r="R36" s="807"/>
      <c r="S36" s="807"/>
      <c r="T36" s="807"/>
      <c r="U36" s="807"/>
      <c r="V36" s="548"/>
      <c r="W36" s="300"/>
      <c r="X36" s="548"/>
      <c r="Y36" s="548"/>
      <c r="AA36" s="422" t="s">
        <v>536</v>
      </c>
    </row>
    <row r="37" spans="1:27" ht="30.75" hidden="1" customHeight="1" x14ac:dyDescent="0.25">
      <c r="A37" s="139" t="str">
        <f t="shared" ca="1" si="0"/>
        <v>KW21 / 19-G</v>
      </c>
      <c r="B37" s="448" t="str">
        <f ca="1">OFFSET(Sprachen!A391,0,'Allg. Informationen'!$B$4-1,1,1)</f>
        <v>Jahresenergie zur Verfügung der Energiebezüger (Angabe Gesuchsteller)</v>
      </c>
      <c r="C37" s="100" t="s">
        <v>8</v>
      </c>
      <c r="D37" s="423"/>
      <c r="E37" s="352"/>
      <c r="F37" s="352"/>
      <c r="G37" s="352"/>
      <c r="H37" s="833" t="str">
        <f ca="1">OFFSET(Sprachen!A484,0,'Allg. Informationen'!$B$4-1,1,1)</f>
        <v>Zahl aus Position xxx / 19 einzutragen, kommuniziert durch Kraftwerksbevollmächtigter</v>
      </c>
      <c r="I37" s="833"/>
      <c r="J37" s="833"/>
      <c r="K37" s="833"/>
      <c r="L37" s="833"/>
      <c r="M37" s="807"/>
      <c r="N37" s="807"/>
      <c r="O37" s="807"/>
      <c r="P37" s="807"/>
      <c r="Q37" s="807"/>
      <c r="R37" s="807"/>
      <c r="S37" s="807"/>
      <c r="T37" s="807"/>
      <c r="U37" s="807"/>
      <c r="V37" s="548"/>
      <c r="W37" s="300"/>
      <c r="X37" s="548"/>
      <c r="Y37" s="548"/>
      <c r="AA37" s="422" t="s">
        <v>535</v>
      </c>
    </row>
    <row r="38" spans="1:27" ht="134.25" customHeight="1" x14ac:dyDescent="0.25">
      <c r="A38" s="139" t="str">
        <f t="shared" ca="1" si="0"/>
        <v>KW21 / 20</v>
      </c>
      <c r="B38" s="159" t="str">
        <f ca="1">OFFSET(Sprachen!A392,0,'Allg. Informationen'!$B$4-1,1,1)</f>
        <v>Eigentümerstruktur</v>
      </c>
      <c r="C38" s="100"/>
      <c r="D38" s="681"/>
      <c r="E38" s="349"/>
      <c r="F38" s="349"/>
      <c r="G38" s="349"/>
      <c r="H38" s="832"/>
      <c r="I38" s="832"/>
      <c r="J38" s="832"/>
      <c r="K38" s="832"/>
      <c r="L38" s="832"/>
      <c r="M38" s="807"/>
      <c r="N38" s="807"/>
      <c r="O38" s="807"/>
      <c r="P38" s="807"/>
      <c r="Q38" s="807"/>
      <c r="R38" s="807"/>
      <c r="S38" s="807"/>
      <c r="T38" s="807"/>
      <c r="U38" s="807"/>
      <c r="V38" s="541"/>
      <c r="W38" s="297"/>
      <c r="X38" s="541" t="s">
        <v>185</v>
      </c>
      <c r="Y38" s="152"/>
      <c r="AA38" s="466">
        <v>20</v>
      </c>
    </row>
    <row r="39" spans="1:27" ht="32.25" customHeight="1" x14ac:dyDescent="0.25">
      <c r="A39" s="139" t="str">
        <f t="shared" ca="1" si="0"/>
        <v>KW21 / 21</v>
      </c>
      <c r="B39" s="159" t="str">
        <f ca="1">OFFSET(Sprachen!A393,0,'Allg. Informationen'!$B$4-1,1,1)</f>
        <v>Struktur Energiebezug Kraftwerk</v>
      </c>
      <c r="C39" s="100"/>
      <c r="D39" s="193"/>
      <c r="E39" s="349"/>
      <c r="F39" s="349"/>
      <c r="G39" s="349"/>
      <c r="H39" s="834" t="str">
        <f ca="1">OFFSET(Sprachen!A485,0,'Allg. Informationen'!$B$4-1,1,1)</f>
        <v>Angabe aller Energiebezüger Kraftwerk; 
wenn leer = wie Eigentümerstruktur.</v>
      </c>
      <c r="I39" s="834"/>
      <c r="J39" s="834"/>
      <c r="K39" s="834"/>
      <c r="L39" s="834"/>
      <c r="M39" s="807"/>
      <c r="N39" s="807"/>
      <c r="O39" s="807"/>
      <c r="P39" s="807"/>
      <c r="Q39" s="807"/>
      <c r="R39" s="807"/>
      <c r="S39" s="807"/>
      <c r="T39" s="807"/>
      <c r="U39" s="807"/>
      <c r="V39" s="541"/>
      <c r="W39" s="297"/>
      <c r="X39" s="541" t="s">
        <v>185</v>
      </c>
      <c r="Y39" s="152"/>
      <c r="AA39" s="466">
        <f t="shared" si="1"/>
        <v>21</v>
      </c>
    </row>
    <row r="40" spans="1:27" x14ac:dyDescent="0.25">
      <c r="A40" s="139" t="str">
        <f t="shared" ca="1" si="0"/>
        <v>KW21 / 22</v>
      </c>
      <c r="B40" s="538" t="str">
        <f ca="1">OFFSET(Sprachen!A394,0,'Allg. Informationen'!$B$4-1,1,1)</f>
        <v>Anteil Energiebezug Gesuchsteller</v>
      </c>
      <c r="C40" s="100" t="s">
        <v>4</v>
      </c>
      <c r="D40" s="555"/>
      <c r="E40" s="556"/>
      <c r="F40" s="556"/>
      <c r="G40" s="556"/>
      <c r="H40" s="805"/>
      <c r="I40" s="805"/>
      <c r="J40" s="805"/>
      <c r="K40" s="805"/>
      <c r="L40" s="805"/>
      <c r="M40" s="807"/>
      <c r="N40" s="807"/>
      <c r="O40" s="807"/>
      <c r="P40" s="807"/>
      <c r="Q40" s="807"/>
      <c r="R40" s="807"/>
      <c r="S40" s="807"/>
      <c r="T40" s="807"/>
      <c r="U40" s="807"/>
      <c r="V40" s="541"/>
      <c r="W40" s="297"/>
      <c r="X40" s="541" t="s">
        <v>185</v>
      </c>
      <c r="Y40" s="152"/>
      <c r="AA40" s="466">
        <f t="shared" si="1"/>
        <v>22</v>
      </c>
    </row>
    <row r="41" spans="1:27" x14ac:dyDescent="0.25">
      <c r="A41" s="139" t="str">
        <f t="shared" ca="1" si="0"/>
        <v>KW21 / 23</v>
      </c>
      <c r="B41" s="538" t="str">
        <f ca="1">OFFSET(Sprachen!A395,0,'Allg. Informationen'!$B$4-1,1,1)</f>
        <v>Jahresenergie Anteil Gesuchsteller</v>
      </c>
      <c r="C41" s="100" t="s">
        <v>8</v>
      </c>
      <c r="D41" s="143">
        <f>IF(D5="Ja/Oui/Si",D36*D40,D37*D40)</f>
        <v>0</v>
      </c>
      <c r="E41" s="353"/>
      <c r="F41" s="353"/>
      <c r="G41" s="353"/>
      <c r="H41" s="805"/>
      <c r="I41" s="805"/>
      <c r="J41" s="805"/>
      <c r="K41" s="805"/>
      <c r="L41" s="805"/>
      <c r="M41" s="807"/>
      <c r="N41" s="807"/>
      <c r="O41" s="807"/>
      <c r="P41" s="807"/>
      <c r="Q41" s="807"/>
      <c r="R41" s="807"/>
      <c r="S41" s="807"/>
      <c r="T41" s="807"/>
      <c r="U41" s="807"/>
      <c r="V41" s="541"/>
      <c r="W41" s="297"/>
      <c r="X41" s="541" t="s">
        <v>185</v>
      </c>
      <c r="Y41" s="152"/>
      <c r="AA41" s="466">
        <v>23</v>
      </c>
    </row>
    <row r="42" spans="1:27" ht="37.5" customHeight="1" x14ac:dyDescent="0.25">
      <c r="A42" s="139" t="str">
        <f t="shared" ca="1" si="0"/>
        <v>KW21 / 24</v>
      </c>
      <c r="B42" s="159" t="str">
        <f ca="1">OFFSET(Sprachen!A396,0,'Allg. Informationen'!$B$4-1,1,1)</f>
        <v>Bezug Gesuchsteller zum Kraftwerk</v>
      </c>
      <c r="C42" s="100"/>
      <c r="D42" s="194"/>
      <c r="E42" s="557"/>
      <c r="F42" s="557"/>
      <c r="G42" s="557"/>
      <c r="H42" s="833" t="str">
        <f ca="1">OFFSET(Sprachen!A486,0,'Allg. Informationen'!$B$4-1,1,1)</f>
        <v>Abnahmevertrag und Bestätgigung der Riskotragung von Betreiber und Eigentümer / Partner in Anhang beilegen</v>
      </c>
      <c r="I42" s="833"/>
      <c r="J42" s="833"/>
      <c r="K42" s="833"/>
      <c r="L42" s="833"/>
      <c r="M42" s="807"/>
      <c r="N42" s="807"/>
      <c r="O42" s="807"/>
      <c r="P42" s="807"/>
      <c r="Q42" s="807"/>
      <c r="R42" s="807"/>
      <c r="S42" s="807"/>
      <c r="T42" s="807"/>
      <c r="U42" s="807"/>
      <c r="V42" s="541"/>
      <c r="W42" s="297"/>
      <c r="X42" s="541" t="s">
        <v>185</v>
      </c>
      <c r="Y42" s="558"/>
      <c r="AA42" s="466">
        <v>24</v>
      </c>
    </row>
    <row r="43" spans="1:27" ht="30.75" customHeight="1" x14ac:dyDescent="0.25">
      <c r="A43" s="139" t="str">
        <f t="shared" ca="1" si="0"/>
        <v>KW21 / 25</v>
      </c>
      <c r="B43" s="159" t="str">
        <f ca="1">OFFSET(Sprachen!A397,0,'Allg. Informationen'!$B$4-1,1,1)</f>
        <v>Geschäftsperiode</v>
      </c>
      <c r="C43" s="100"/>
      <c r="D43" s="144">
        <f ca="1">C119</f>
        <v>0</v>
      </c>
      <c r="E43" s="354"/>
      <c r="F43" s="354"/>
      <c r="G43" s="354"/>
      <c r="H43" s="833" t="str">
        <f ca="1">OFFSET(Sprachen!A487,0,'Allg. Informationen'!$B$4-1,1,1)</f>
        <v>Nur Kalenderjahr oder hydrologisches Jahr (1. Okt. – 30. ‎Sept.) möglich, für alle Zentralen ‎gleich.</v>
      </c>
      <c r="I43" s="833"/>
      <c r="J43" s="833"/>
      <c r="K43" s="833"/>
      <c r="L43" s="833"/>
      <c r="M43" s="807"/>
      <c r="N43" s="807"/>
      <c r="O43" s="807"/>
      <c r="P43" s="807"/>
      <c r="Q43" s="807"/>
      <c r="R43" s="807"/>
      <c r="S43" s="807"/>
      <c r="T43" s="807"/>
      <c r="U43" s="807"/>
      <c r="V43" s="541"/>
      <c r="W43" s="297"/>
      <c r="X43" s="541" t="s">
        <v>185</v>
      </c>
      <c r="Y43" s="558"/>
      <c r="AA43" s="466">
        <f t="shared" si="1"/>
        <v>25</v>
      </c>
    </row>
    <row r="44" spans="1:27" x14ac:dyDescent="0.25">
      <c r="A44" s="139" t="str">
        <f t="shared" ca="1" si="0"/>
        <v>KW21 / 26</v>
      </c>
      <c r="B44" s="538" t="str">
        <f ca="1">OFFSET(Sprachen!A398,0,'Allg. Informationen'!$B$4-1,1,1)</f>
        <v>Datum testierter Einzelabschluss Kraftwerk</v>
      </c>
      <c r="C44" s="100"/>
      <c r="D44" s="195"/>
      <c r="E44" s="355"/>
      <c r="F44" s="355"/>
      <c r="G44" s="355"/>
      <c r="H44" s="806" t="str">
        <f ca="1">OFFSET(Sprachen!A488,0,'Allg. Informationen'!$B$4-1,1,1)</f>
        <v>Einzelabschluss Kraftwerk in Anhang beilegen.</v>
      </c>
      <c r="I44" s="806"/>
      <c r="J44" s="806"/>
      <c r="K44" s="806"/>
      <c r="L44" s="806"/>
      <c r="M44" s="807"/>
      <c r="N44" s="807"/>
      <c r="O44" s="807"/>
      <c r="P44" s="807"/>
      <c r="Q44" s="807"/>
      <c r="R44" s="807"/>
      <c r="S44" s="807"/>
      <c r="T44" s="807"/>
      <c r="U44" s="807"/>
      <c r="V44" s="541"/>
      <c r="W44" s="297"/>
      <c r="X44" s="541" t="s">
        <v>185</v>
      </c>
      <c r="Y44" s="152"/>
      <c r="AA44" s="466">
        <f t="shared" si="1"/>
        <v>26</v>
      </c>
    </row>
    <row r="45" spans="1:27" x14ac:dyDescent="0.25">
      <c r="A45" s="139" t="str">
        <f t="shared" ca="1" si="0"/>
        <v>KW21 / 27</v>
      </c>
      <c r="B45" s="538" t="str">
        <f ca="1">OFFSET(Sprachen!A399,0,'Allg. Informationen'!$B$4-1,1,1)</f>
        <v>Rechnungslegungsstandard</v>
      </c>
      <c r="C45" s="145"/>
      <c r="D45" s="559"/>
      <c r="E45" s="560"/>
      <c r="F45" s="560"/>
      <c r="G45" s="560"/>
      <c r="H45" s="858"/>
      <c r="I45" s="858"/>
      <c r="J45" s="858"/>
      <c r="K45" s="858"/>
      <c r="L45" s="858"/>
      <c r="M45" s="807"/>
      <c r="N45" s="807"/>
      <c r="O45" s="807"/>
      <c r="P45" s="807"/>
      <c r="Q45" s="807"/>
      <c r="R45" s="807"/>
      <c r="S45" s="807"/>
      <c r="T45" s="807"/>
      <c r="U45" s="807"/>
      <c r="V45" s="541"/>
      <c r="W45" s="297"/>
      <c r="X45" s="541" t="s">
        <v>185</v>
      </c>
      <c r="Y45" s="152"/>
      <c r="AA45" s="466">
        <f t="shared" si="1"/>
        <v>27</v>
      </c>
    </row>
    <row r="46" spans="1:27" ht="15.6" x14ac:dyDescent="0.3">
      <c r="A46" s="146"/>
      <c r="B46" s="147"/>
      <c r="C46" s="147"/>
      <c r="D46" s="147"/>
      <c r="E46" s="147"/>
      <c r="F46" s="147"/>
      <c r="G46" s="147"/>
      <c r="H46" s="147"/>
      <c r="I46" s="147"/>
      <c r="J46" s="147"/>
      <c r="K46" s="147"/>
      <c r="L46" s="147"/>
      <c r="M46" s="147"/>
      <c r="N46" s="147"/>
      <c r="O46" s="147"/>
      <c r="P46" s="147"/>
      <c r="Q46" s="147"/>
      <c r="R46" s="147"/>
      <c r="S46" s="147"/>
      <c r="T46" s="147"/>
      <c r="U46" s="147"/>
      <c r="V46" s="147"/>
      <c r="W46" s="561"/>
      <c r="X46" s="147"/>
      <c r="Y46" s="147"/>
      <c r="Z46" s="562"/>
    </row>
    <row r="47" spans="1:27" ht="26.4" x14ac:dyDescent="0.25">
      <c r="A47" s="139"/>
      <c r="B47" s="148" t="str">
        <f ca="1">OFFSET(Sprachen!A400,0,'Allg. Informationen'!$B$4-1,1,1)</f>
        <v>A2. Angaben zu den Zentralen</v>
      </c>
      <c r="C47" s="100"/>
      <c r="D47" s="100"/>
      <c r="E47" s="356"/>
      <c r="F47" s="356"/>
      <c r="G47" s="356"/>
      <c r="H47" s="673" t="str">
        <f ca="1">OFFSET(Sprachen!A336,0,'Allg. Informationen'!$B$4-1,1,1)</f>
        <v>Zentrale 1</v>
      </c>
      <c r="I47" s="673" t="str">
        <f ca="1">OFFSET(Sprachen!A337,0,'Allg. Informationen'!$B$4-1,1,1)</f>
        <v>Zentrale 2</v>
      </c>
      <c r="J47" s="673" t="str">
        <f ca="1">OFFSET(Sprachen!A338,0,'Allg. Informationen'!$B$4-1,1,1)</f>
        <v>Zentrale 3</v>
      </c>
      <c r="K47" s="673" t="str">
        <f ca="1">OFFSET(Sprachen!A339,0,'Allg. Informationen'!$B$4-1,1,1)</f>
        <v>Zentrale 4</v>
      </c>
      <c r="L47" s="673" t="str">
        <f ca="1">OFFSET(Sprachen!A340,0,'Allg. Informationen'!$B$4-1,1,1)</f>
        <v>Zentrale 5</v>
      </c>
      <c r="M47" s="673" t="str">
        <f ca="1">OFFSET(Sprachen!A341,0,'Allg. Informationen'!$B$4-1,1,1)</f>
        <v>Zentrale 6</v>
      </c>
      <c r="N47" s="673" t="str">
        <f ca="1">OFFSET(Sprachen!A342,0,'Allg. Informationen'!$B$4-1,1,1)</f>
        <v>Zentrale 7</v>
      </c>
      <c r="O47" s="673" t="str">
        <f ca="1">OFFSET(Sprachen!A343,0,'Allg. Informationen'!$B$4-1,1,1)</f>
        <v>Zentrale 8</v>
      </c>
      <c r="P47" s="673" t="str">
        <f ca="1">OFFSET(Sprachen!A344,0,'Allg. Informationen'!$B$4-1,1,1)</f>
        <v>Zentrale 9</v>
      </c>
      <c r="Q47" s="673" t="str">
        <f ca="1">OFFSET(Sprachen!A345,0,'Allg. Informationen'!$B$4-1,1,1)</f>
        <v>Zentrale 10</v>
      </c>
      <c r="R47" s="830" t="str">
        <f ca="1">H12</f>
        <v>Anmerkungen BFE</v>
      </c>
      <c r="S47" s="831"/>
      <c r="T47" s="676" t="str">
        <f ca="1">M12</f>
        <v>Bemerkungen Gesuchsteller</v>
      </c>
      <c r="U47" s="677"/>
      <c r="V47" s="450" t="str">
        <f ca="1">V12</f>
        <v>Prüfung auf Plausibilität</v>
      </c>
      <c r="W47" s="450" t="str">
        <f t="shared" ref="W47:Y47" ca="1" si="2">W12</f>
        <v>Bemerkungen Plausibilität</v>
      </c>
      <c r="X47" s="450" t="str">
        <f t="shared" ca="1" si="2"/>
        <v>Materielle Prüfung</v>
      </c>
      <c r="Y47" s="450" t="str">
        <f t="shared" ca="1" si="2"/>
        <v>Bemerkungen Materielle Prüfung</v>
      </c>
      <c r="Z47" s="562"/>
    </row>
    <row r="48" spans="1:27" ht="81.75" customHeight="1" x14ac:dyDescent="0.25">
      <c r="A48" s="139" t="str">
        <f t="shared" ref="A48:A59" ca="1" si="3">CONCATENATE($A$2," / ",AA48)</f>
        <v>KW21 / 28</v>
      </c>
      <c r="B48" s="150" t="str">
        <f ca="1">OFFSET(Sprachen!A401,0,'Allg. Informationen'!$B$4-1,1,1)</f>
        <v>Name Zentrale (oder Einzelanlage im Sinne von Art. 88 EnFV)</v>
      </c>
      <c r="C48" s="100"/>
      <c r="D48" s="388"/>
      <c r="E48" s="356"/>
      <c r="F48" s="356"/>
      <c r="G48" s="356"/>
      <c r="H48" s="635">
        <f ca="1">IFERROR(IF($D$5="Nein","-",VLOOKUP(H$47,E_prod_Eingabe!$A$10:$AA$19,HLOOKUP($A$2,E_prod_Eingabe!$C$5:$AS$6,2,FALSE)+2,FALSE)),"")</f>
        <v>0</v>
      </c>
      <c r="I48" s="635">
        <f ca="1">IFERROR(IF($D$5="Nein","-",VLOOKUP(I$47,E_prod_Eingabe!$A$10:$AA$19,HLOOKUP($A$2,E_prod_Eingabe!$C$5:$AS$6,2,FALSE)+2,FALSE)),"")</f>
        <v>0</v>
      </c>
      <c r="J48" s="635">
        <f ca="1">IFERROR(IF($D$5="Nein","-",VLOOKUP(J$47,E_prod_Eingabe!$A$10:$AA$19,HLOOKUP($A$2,E_prod_Eingabe!$C$5:$AS$6,2,FALSE)+2,FALSE)),"")</f>
        <v>0</v>
      </c>
      <c r="K48" s="635">
        <f ca="1">IFERROR(IF($D$5="Nein","-",VLOOKUP(K$47,E_prod_Eingabe!$A$10:$AA$19,HLOOKUP($A$2,E_prod_Eingabe!$C$5:$AS$6,2,FALSE)+2,FALSE)),"")</f>
        <v>0</v>
      </c>
      <c r="L48" s="635">
        <f ca="1">IFERROR(IF($D$5="Nein","-",VLOOKUP(L$47,E_prod_Eingabe!$A$10:$AA$19,HLOOKUP($A$2,E_prod_Eingabe!$C$5:$AS$6,2,FALSE)+2,FALSE)),"")</f>
        <v>0</v>
      </c>
      <c r="M48" s="635">
        <f ca="1">IFERROR(IF($D$5="Nein","-",VLOOKUP(M$47,E_prod_Eingabe!$A$10:$AA$19,HLOOKUP($A$2,E_prod_Eingabe!$C$5:$AS$6,2,FALSE)+2,FALSE)),"")</f>
        <v>0</v>
      </c>
      <c r="N48" s="635">
        <f ca="1">IFERROR(IF($D$5="Nein","-",VLOOKUP(N$47,E_prod_Eingabe!$A$10:$AA$19,HLOOKUP($A$2,E_prod_Eingabe!$C$5:$AS$6,2,FALSE)+2,FALSE)),"")</f>
        <v>0</v>
      </c>
      <c r="O48" s="635">
        <f ca="1">IFERROR(IF($D$5="Nein","-",VLOOKUP(O$47,E_prod_Eingabe!$A$10:$AA$19,HLOOKUP($A$2,E_prod_Eingabe!$C$5:$AS$6,2,FALSE)+2,FALSE)),"")</f>
        <v>0</v>
      </c>
      <c r="P48" s="635">
        <f ca="1">IFERROR(IF($D$5="Nein","-",VLOOKUP(P$47,E_prod_Eingabe!$A$10:$AA$19,HLOOKUP($A$2,E_prod_Eingabe!$C$5:$AS$6,2,FALSE)+2,FALSE)),"")</f>
        <v>0</v>
      </c>
      <c r="Q48" s="635">
        <f ca="1">IFERROR(IF($D$5="Nein","-",VLOOKUP(Q$47,E_prod_Eingabe!$A$10:$AA$19,HLOOKUP($A$2,E_prod_Eingabe!$C$5:$AS$6,2,FALSE)+2,FALSE)),"")</f>
        <v>0</v>
      </c>
      <c r="R48" s="867" t="str">
        <f ca="1">OFFSET(Sprachen!A491,0,'Allg. Informationen'!$B$4-1,1,1)</f>
        <v>Vertrag für Nutzungsrecht beilegen.</v>
      </c>
      <c r="S48" s="868"/>
      <c r="T48" s="828"/>
      <c r="U48" s="829"/>
      <c r="V48" s="541"/>
      <c r="W48" s="297"/>
      <c r="X48" s="541" t="s">
        <v>185</v>
      </c>
      <c r="Y48" s="152"/>
      <c r="Z48" s="562"/>
      <c r="AA48" s="466">
        <f>+AA45+1</f>
        <v>28</v>
      </c>
    </row>
    <row r="49" spans="1:27" x14ac:dyDescent="0.25">
      <c r="A49" s="139" t="str">
        <f t="shared" ca="1" si="3"/>
        <v>KW21 / 29</v>
      </c>
      <c r="B49" s="136" t="str">
        <f ca="1">OFFSET(Sprachen!A402,0,'Allg. Informationen'!$B$4-1,1,1)</f>
        <v>Nr. Zentrale aus WASTA</v>
      </c>
      <c r="C49" s="100"/>
      <c r="D49" s="388"/>
      <c r="E49" s="356"/>
      <c r="F49" s="356"/>
      <c r="G49" s="356"/>
      <c r="H49" s="193"/>
      <c r="I49" s="193"/>
      <c r="J49" s="193"/>
      <c r="K49" s="193"/>
      <c r="L49" s="193"/>
      <c r="M49" s="193"/>
      <c r="N49" s="563"/>
      <c r="O49" s="563"/>
      <c r="P49" s="563"/>
      <c r="Q49" s="563"/>
      <c r="R49" s="859"/>
      <c r="S49" s="860"/>
      <c r="T49" s="828"/>
      <c r="U49" s="829"/>
      <c r="V49" s="541"/>
      <c r="W49" s="297"/>
      <c r="X49" s="541" t="s">
        <v>185</v>
      </c>
      <c r="Y49" s="152"/>
      <c r="Z49" s="562"/>
      <c r="AA49" s="466">
        <f>+AA48+1</f>
        <v>29</v>
      </c>
    </row>
    <row r="50" spans="1:27" ht="26.4" x14ac:dyDescent="0.25">
      <c r="A50" s="139" t="str">
        <f t="shared" ca="1" si="3"/>
        <v>KW21 / 30</v>
      </c>
      <c r="B50" s="136" t="str">
        <f ca="1">OFFSET(Sprachen!A403,0,'Allg. Informationen'!$B$4-1,1,1)</f>
        <v>Hydraulische Verknüpfung und gemeinsame Optimierung vorhanden</v>
      </c>
      <c r="C50" s="100" t="str">
        <f ca="1">OFFSET(Sprachen!A404,0,'Allg. Informationen'!$B$4-1,1,1)</f>
        <v>[Ja/Nein]</v>
      </c>
      <c r="D50" s="153"/>
      <c r="E50" s="357"/>
      <c r="F50" s="357"/>
      <c r="G50" s="357"/>
      <c r="H50" s="564"/>
      <c r="I50" s="564"/>
      <c r="J50" s="564"/>
      <c r="K50" s="564"/>
      <c r="L50" s="564"/>
      <c r="M50" s="564"/>
      <c r="N50" s="564"/>
      <c r="O50" s="564"/>
      <c r="P50" s="564"/>
      <c r="Q50" s="564"/>
      <c r="R50" s="824" t="str">
        <f ca="1">OFFSET(Sprachen!A492,0,'Allg. Informationen'!$B$4-1,1,1)</f>
        <v>Plan der Kraftwerksanlage beilegen.</v>
      </c>
      <c r="S50" s="825"/>
      <c r="T50" s="828"/>
      <c r="U50" s="829"/>
      <c r="V50" s="541"/>
      <c r="W50" s="297"/>
      <c r="X50" s="541" t="s">
        <v>185</v>
      </c>
      <c r="Y50" s="565"/>
      <c r="Z50" s="562"/>
      <c r="AA50" s="466">
        <f t="shared" ref="AA50:AA57" si="4">+AA49+1</f>
        <v>30</v>
      </c>
    </row>
    <row r="51" spans="1:27" x14ac:dyDescent="0.25">
      <c r="A51" s="139" t="str">
        <f t="shared" ca="1" si="3"/>
        <v>KW21 / 31</v>
      </c>
      <c r="B51" s="136" t="str">
        <f ca="1">OFFSET(Sprachen!A405,0,'Allg. Informationen'!$B$4-1,1,1)</f>
        <v>mittlere mechanische Bruttoleistung</v>
      </c>
      <c r="C51" s="100" t="s">
        <v>6</v>
      </c>
      <c r="D51" s="646">
        <f>SUMIF($H$50:$Q$50,"Ja",H51:Q51)+SUMIF($H$50:$Q$50,"Oui",H51:Q51)+SUMIF($H$50:$Q$50,"Si",H51:Q51)</f>
        <v>0</v>
      </c>
      <c r="E51" s="351"/>
      <c r="F51" s="351"/>
      <c r="G51" s="351"/>
      <c r="H51" s="566"/>
      <c r="I51" s="566"/>
      <c r="J51" s="566"/>
      <c r="K51" s="566"/>
      <c r="L51" s="566"/>
      <c r="M51" s="566"/>
      <c r="N51" s="566"/>
      <c r="O51" s="566"/>
      <c r="P51" s="566"/>
      <c r="Q51" s="566"/>
      <c r="R51" s="859"/>
      <c r="S51" s="860"/>
      <c r="T51" s="828"/>
      <c r="U51" s="829"/>
      <c r="V51" s="541"/>
      <c r="W51" s="297"/>
      <c r="X51" s="541" t="s">
        <v>185</v>
      </c>
      <c r="Y51" s="565" t="s">
        <v>185</v>
      </c>
      <c r="Z51" s="562"/>
      <c r="AA51" s="466">
        <f t="shared" si="4"/>
        <v>31</v>
      </c>
    </row>
    <row r="52" spans="1:27" x14ac:dyDescent="0.25">
      <c r="A52" s="139" t="str">
        <f t="shared" ca="1" si="3"/>
        <v>KW21 / 32</v>
      </c>
      <c r="B52" s="136" t="str">
        <f ca="1">OFFSET(Sprachen!A406,0,'Allg. Informationen'!$B$4-1,1,1)</f>
        <v>Installierte Turbinenleistung</v>
      </c>
      <c r="C52" s="100" t="s">
        <v>6</v>
      </c>
      <c r="D52" s="646">
        <f>SUMIF($H$50:$Q$50,"Ja",H52:Q52)+SUMIF($H$50:$Q$50,"Oui",H52:Q52)+SUMIF($H$50:$Q$50,"Si",H52:Q52)</f>
        <v>0</v>
      </c>
      <c r="E52" s="351"/>
      <c r="F52" s="351"/>
      <c r="G52" s="351"/>
      <c r="H52" s="566"/>
      <c r="I52" s="566"/>
      <c r="J52" s="566"/>
      <c r="K52" s="566"/>
      <c r="L52" s="566"/>
      <c r="M52" s="566"/>
      <c r="N52" s="566"/>
      <c r="O52" s="566"/>
      <c r="P52" s="566"/>
      <c r="Q52" s="566"/>
      <c r="R52" s="859"/>
      <c r="S52" s="860"/>
      <c r="T52" s="828"/>
      <c r="U52" s="829"/>
      <c r="V52" s="541"/>
      <c r="W52" s="297"/>
      <c r="X52" s="541" t="s">
        <v>185</v>
      </c>
      <c r="Y52" s="152"/>
      <c r="Z52" s="562"/>
      <c r="AA52" s="466">
        <f t="shared" si="4"/>
        <v>32</v>
      </c>
    </row>
    <row r="53" spans="1:27" x14ac:dyDescent="0.25">
      <c r="A53" s="139" t="str">
        <f t="shared" ca="1" si="3"/>
        <v>KW21 / 33</v>
      </c>
      <c r="B53" s="136" t="str">
        <f ca="1">OFFSET(Sprachen!A407,0,'Allg. Informationen'!$B$4-1,1,1)</f>
        <v>Max. mögliche Leistung ab Generator</v>
      </c>
      <c r="C53" s="100" t="s">
        <v>6</v>
      </c>
      <c r="D53" s="646">
        <f>SUMIF($H$50:$Q$50,"Ja",H53:Q53)+SUMIF($H$50:$Q$50,"Oui",H53:Q53)+SUMIF($H$50:$Q$50,"Si",H53:Q53)</f>
        <v>0</v>
      </c>
      <c r="E53" s="351"/>
      <c r="F53" s="351"/>
      <c r="G53" s="351"/>
      <c r="H53" s="566"/>
      <c r="I53" s="566"/>
      <c r="J53" s="566"/>
      <c r="K53" s="566"/>
      <c r="L53" s="566"/>
      <c r="M53" s="566"/>
      <c r="N53" s="566"/>
      <c r="O53" s="566"/>
      <c r="P53" s="566"/>
      <c r="Q53" s="566"/>
      <c r="R53" s="859"/>
      <c r="S53" s="860"/>
      <c r="T53" s="828"/>
      <c r="U53" s="829"/>
      <c r="V53" s="541"/>
      <c r="W53" s="297"/>
      <c r="X53" s="541" t="s">
        <v>185</v>
      </c>
      <c r="Y53" s="152"/>
      <c r="Z53" s="562"/>
      <c r="AA53" s="466">
        <f t="shared" si="4"/>
        <v>33</v>
      </c>
    </row>
    <row r="54" spans="1:27" ht="31.5" customHeight="1" x14ac:dyDescent="0.25">
      <c r="A54" s="139" t="str">
        <f t="shared" ca="1" si="3"/>
        <v>KW21 / 34</v>
      </c>
      <c r="B54" s="136" t="str">
        <f ca="1">OFFSET(Sprachen!A408,0,'Allg. Informationen'!$B$4-1,1,1)</f>
        <v>Nettoproduktion alle Zentralen</v>
      </c>
      <c r="C54" s="100" t="s">
        <v>8</v>
      </c>
      <c r="D54" s="647">
        <f ca="1">IFERROR(SUM(H54:Q54),"")</f>
        <v>0</v>
      </c>
      <c r="E54" s="358"/>
      <c r="F54" s="358"/>
      <c r="G54" s="358"/>
      <c r="H54" s="154">
        <f ca="1">IFERROR(IF($D$5="Nein/Non/No","-",VLOOKUP(H$47,E_prod_Eingabe!$A$21:$AA$30,HLOOKUP($A$2,E_prod_Eingabe!$C$5:$AS$6,2,FALSE)+2,FALSE)),"")</f>
        <v>0</v>
      </c>
      <c r="I54" s="154">
        <f ca="1">IFERROR(IF($D$5="Nein/Non/No","-",VLOOKUP(I$47,E_prod_Eingabe!$A$21:$AA$30,HLOOKUP($A$2,E_prod_Eingabe!$C$5:$AS$6,2,FALSE)+2,FALSE)),"")</f>
        <v>0</v>
      </c>
      <c r="J54" s="154">
        <f ca="1">IFERROR(IF($D$5="Nein/Non/No","-",VLOOKUP(J$47,E_prod_Eingabe!$A$21:$AA$30,HLOOKUP($A$2,E_prod_Eingabe!$C$5:$AS$6,2,FALSE)+2,FALSE)),"")</f>
        <v>0</v>
      </c>
      <c r="K54" s="154">
        <f ca="1">IFERROR(IF($D$5="Nein/Non/No","-",VLOOKUP(K$47,E_prod_Eingabe!$A$21:$AA$30,HLOOKUP($A$2,E_prod_Eingabe!$C$5:$AS$6,2,FALSE)+2,FALSE)),"")</f>
        <v>0</v>
      </c>
      <c r="L54" s="154">
        <f ca="1">IFERROR(IF($D$5="Nein/Non/No","-",VLOOKUP(L$47,E_prod_Eingabe!$A$21:$AA$30,HLOOKUP($A$2,E_prod_Eingabe!$C$5:$AS$6,2,FALSE)+2,FALSE)),"")</f>
        <v>0</v>
      </c>
      <c r="M54" s="154">
        <f ca="1">IFERROR(IF($D$5="Nein/Non/No","-",VLOOKUP(M$47,E_prod_Eingabe!$A$21:$AA$30,HLOOKUP($A$2,E_prod_Eingabe!$C$5:$AS$6,2,FALSE)+2,FALSE)),"")</f>
        <v>0</v>
      </c>
      <c r="N54" s="154">
        <f ca="1">IFERROR(IF($D$5="Nein/Non/No","-",VLOOKUP(N$47,E_prod_Eingabe!$A$21:$AA$30,HLOOKUP($A$2,E_prod_Eingabe!$C$5:$AS$6,2,FALSE)+2,FALSE)),"")</f>
        <v>0</v>
      </c>
      <c r="O54" s="154">
        <f ca="1">IFERROR(IF($D$5="Nein/Non/No","-",VLOOKUP(O$47,E_prod_Eingabe!$A$21:$AA$30,HLOOKUP($A$2,E_prod_Eingabe!$C$5:$AS$6,2,FALSE)+2,FALSE)),"")</f>
        <v>0</v>
      </c>
      <c r="P54" s="154">
        <f ca="1">IFERROR(IF($D$5="Nein/Non/No","-",VLOOKUP(P$47,E_prod_Eingabe!$A$21:$AA$30,HLOOKUP($A$2,E_prod_Eingabe!$C$5:$AS$6,2,FALSE)+2,FALSE)),"")</f>
        <v>0</v>
      </c>
      <c r="Q54" s="154">
        <f ca="1">IFERROR(IF($D$5="Nein/Non/No","-",VLOOKUP(Q$47,E_prod_Eingabe!$A$21:$AA$30,HLOOKUP($A$2,E_prod_Eingabe!$C$5:$AS$6,2,FALSE)+2,FALSE)),"")</f>
        <v>0</v>
      </c>
      <c r="R54" s="862" t="str">
        <f ca="1">OFFSET(Sprachen!A493,0,'Allg. Informationen'!$B$4-1,1,1)</f>
        <v>Nur hydraulisch verknüpfte und gemeinsam optimierte Anlagen werden berücksichtigt.</v>
      </c>
      <c r="S54" s="863"/>
      <c r="T54" s="861"/>
      <c r="U54" s="861"/>
      <c r="V54" s="567"/>
      <c r="W54" s="300"/>
      <c r="X54" s="567"/>
      <c r="Y54" s="400"/>
      <c r="Z54" s="562"/>
      <c r="AA54" s="466">
        <f t="shared" si="4"/>
        <v>34</v>
      </c>
    </row>
    <row r="55" spans="1:27" ht="31.5" customHeight="1" x14ac:dyDescent="0.25">
      <c r="A55" s="139" t="str">
        <f t="shared" ca="1" si="3"/>
        <v>KW21 / 35</v>
      </c>
      <c r="B55" s="136" t="str">
        <f ca="1">OFFSET(Sprachen!A409,0,'Allg. Informationen'!$B$4-1,1,1)</f>
        <v>Nettoproduktion hydraulisch verknüpfter und gemeinsam optimierter Anlagen</v>
      </c>
      <c r="C55" s="100" t="s">
        <v>8</v>
      </c>
      <c r="D55" s="647">
        <f>SUM(H55:Q55)</f>
        <v>0</v>
      </c>
      <c r="E55" s="358"/>
      <c r="F55" s="358"/>
      <c r="G55" s="358"/>
      <c r="H55" s="154">
        <f>+IF(H50="Ja",H54,0)+IF(H50="Oui",H54,0)+IF(H50="Si",H54,0)</f>
        <v>0</v>
      </c>
      <c r="I55" s="154">
        <f t="shared" ref="I55:Q55" si="5">+IF(I50="Ja",I54,0)+IF(I50="Oui",I54,0)+IF(I50="Si",I54,0)</f>
        <v>0</v>
      </c>
      <c r="J55" s="154">
        <f t="shared" si="5"/>
        <v>0</v>
      </c>
      <c r="K55" s="154">
        <f t="shared" si="5"/>
        <v>0</v>
      </c>
      <c r="L55" s="154">
        <f t="shared" si="5"/>
        <v>0</v>
      </c>
      <c r="M55" s="154">
        <f t="shared" si="5"/>
        <v>0</v>
      </c>
      <c r="N55" s="154">
        <f t="shared" si="5"/>
        <v>0</v>
      </c>
      <c r="O55" s="154">
        <f t="shared" si="5"/>
        <v>0</v>
      </c>
      <c r="P55" s="154">
        <f t="shared" si="5"/>
        <v>0</v>
      </c>
      <c r="Q55" s="154">
        <f t="shared" si="5"/>
        <v>0</v>
      </c>
      <c r="R55" s="864"/>
      <c r="S55" s="865"/>
      <c r="T55" s="861"/>
      <c r="U55" s="861"/>
      <c r="V55" s="567"/>
      <c r="W55" s="300"/>
      <c r="X55" s="567"/>
      <c r="Y55" s="400"/>
      <c r="Z55" s="562"/>
      <c r="AA55" s="466">
        <f t="shared" si="4"/>
        <v>35</v>
      </c>
    </row>
    <row r="56" spans="1:27" x14ac:dyDescent="0.25">
      <c r="A56" s="139" t="str">
        <f t="shared" ca="1" si="3"/>
        <v>KW21 / 36</v>
      </c>
      <c r="B56" s="136" t="str">
        <f ca="1">OFFSET(Sprachen!A410,0,'Allg. Informationen'!$B$4-1,1,1)</f>
        <v>Bezug EV/KEV</v>
      </c>
      <c r="C56" s="100" t="str">
        <f ca="1">OFFSET(Sprachen!A404,0,'Allg. Informationen'!$B$4-1,1,1)</f>
        <v>[Ja/Nein]</v>
      </c>
      <c r="D56" s="648">
        <f>IF(COUNTIF(H56:Q56,"Ja")&gt;0,COUNTIF(H56:Q56,"Ja"),0)</f>
        <v>0</v>
      </c>
      <c r="E56" s="359"/>
      <c r="F56" s="359"/>
      <c r="G56" s="359"/>
      <c r="H56" s="564"/>
      <c r="I56" s="564"/>
      <c r="J56" s="564"/>
      <c r="K56" s="564"/>
      <c r="L56" s="564"/>
      <c r="M56" s="564"/>
      <c r="N56" s="564"/>
      <c r="O56" s="564"/>
      <c r="P56" s="564"/>
      <c r="Q56" s="564"/>
      <c r="R56" s="824"/>
      <c r="S56" s="825"/>
      <c r="T56" s="828"/>
      <c r="U56" s="829"/>
      <c r="V56" s="541"/>
      <c r="W56" s="297"/>
      <c r="X56" s="541" t="s">
        <v>185</v>
      </c>
      <c r="Y56" s="565" t="s">
        <v>185</v>
      </c>
      <c r="Z56" s="562"/>
      <c r="AA56" s="466">
        <f t="shared" si="4"/>
        <v>36</v>
      </c>
    </row>
    <row r="57" spans="1:27" x14ac:dyDescent="0.25">
      <c r="A57" s="139" t="str">
        <f t="shared" ca="1" si="3"/>
        <v>KW21 / 37</v>
      </c>
      <c r="B57" s="136" t="str">
        <f ca="1">OFFSET(Sprachen!A411,0,'Allg. Informationen'!$B$4-1,1,1)</f>
        <v>Erlös EV/KEV Jahr</v>
      </c>
      <c r="C57" s="100" t="s">
        <v>24</v>
      </c>
      <c r="D57" s="649">
        <f>SUMIF(H50:Q50,"Ja",H57:Q57)+SUMIF(H50:Q50,"Oui",H57:Q57)+SUMIF(H50:Q50,"Si",H57:Q57)</f>
        <v>0</v>
      </c>
      <c r="E57" s="360"/>
      <c r="F57" s="360"/>
      <c r="G57" s="360"/>
      <c r="H57" s="207"/>
      <c r="I57" s="207"/>
      <c r="J57" s="207"/>
      <c r="K57" s="207"/>
      <c r="L57" s="207"/>
      <c r="M57" s="207"/>
      <c r="N57" s="207"/>
      <c r="O57" s="207"/>
      <c r="P57" s="207"/>
      <c r="Q57" s="207"/>
      <c r="R57" s="859"/>
      <c r="S57" s="860"/>
      <c r="T57" s="828"/>
      <c r="U57" s="829"/>
      <c r="V57" s="541"/>
      <c r="W57" s="297"/>
      <c r="X57" s="541" t="s">
        <v>185</v>
      </c>
      <c r="Y57" s="565" t="s">
        <v>185</v>
      </c>
      <c r="Z57" s="562"/>
      <c r="AA57" s="466">
        <f t="shared" si="4"/>
        <v>37</v>
      </c>
    </row>
    <row r="58" spans="1:27" ht="26.4" x14ac:dyDescent="0.25">
      <c r="A58" s="139" t="str">
        <f t="shared" ca="1" si="3"/>
        <v>KW21 / 39</v>
      </c>
      <c r="B58" s="136" t="str">
        <f ca="1">OFFSET(Sprachen!A412,0,'Allg. Informationen'!$B$4-1,1,1)</f>
        <v>Erlös aus Entschädigungen Sanierungen nach Gewässerschutzgesetz</v>
      </c>
      <c r="C58" s="157" t="s">
        <v>24</v>
      </c>
      <c r="D58" s="649">
        <f>SUMIF($H$50:$Q$50,"Ja",H58:Q58)+SUMIF($H$50:$Q$50,"Oui",H58:Q58)+SUMIF($H$50:$Q$50,"Si",H58:Q58)</f>
        <v>0</v>
      </c>
      <c r="E58" s="360"/>
      <c r="F58" s="360"/>
      <c r="G58" s="360"/>
      <c r="H58" s="207"/>
      <c r="I58" s="207"/>
      <c r="J58" s="207"/>
      <c r="K58" s="207"/>
      <c r="L58" s="207"/>
      <c r="M58" s="207"/>
      <c r="N58" s="207"/>
      <c r="O58" s="207"/>
      <c r="P58" s="207"/>
      <c r="Q58" s="207"/>
      <c r="R58" s="813"/>
      <c r="S58" s="814"/>
      <c r="T58" s="828"/>
      <c r="U58" s="829"/>
      <c r="V58" s="541"/>
      <c r="W58" s="297"/>
      <c r="X58" s="541" t="s">
        <v>185</v>
      </c>
      <c r="Y58" s="565" t="s">
        <v>185</v>
      </c>
      <c r="Z58" s="562"/>
      <c r="AA58" s="466">
        <v>39</v>
      </c>
    </row>
    <row r="59" spans="1:27" ht="26.4" x14ac:dyDescent="0.25">
      <c r="A59" s="139" t="str">
        <f t="shared" ca="1" si="3"/>
        <v>KW21 / 41</v>
      </c>
      <c r="B59" s="136" t="str">
        <f ca="1">OFFSET(Sprachen!A413,0,'Allg. Informationen'!$B$4-1,1,1)</f>
        <v>Erlös aus weiterer Förderung der öffentlichen Hand</v>
      </c>
      <c r="C59" s="157" t="s">
        <v>24</v>
      </c>
      <c r="D59" s="649">
        <f>SUMIF(H50:Q50,"Ja",H59:Q59)+SUMIF(H50:Q50,"Qui",H59:Q59)+SUMIF(H50:Q50,"Si",H59:Q59)</f>
        <v>0</v>
      </c>
      <c r="E59" s="360"/>
      <c r="F59" s="360"/>
      <c r="G59" s="360"/>
      <c r="H59" s="207"/>
      <c r="I59" s="207"/>
      <c r="J59" s="207"/>
      <c r="K59" s="207"/>
      <c r="L59" s="207"/>
      <c r="M59" s="207"/>
      <c r="N59" s="207"/>
      <c r="O59" s="207"/>
      <c r="P59" s="207"/>
      <c r="Q59" s="207"/>
      <c r="R59" s="813"/>
      <c r="S59" s="814"/>
      <c r="T59" s="828"/>
      <c r="U59" s="829"/>
      <c r="V59" s="541"/>
      <c r="W59" s="297"/>
      <c r="X59" s="541" t="s">
        <v>185</v>
      </c>
      <c r="Y59" s="152"/>
      <c r="Z59" s="562"/>
      <c r="AA59" s="466">
        <v>41</v>
      </c>
    </row>
    <row r="60" spans="1:27" ht="15.6" x14ac:dyDescent="0.3">
      <c r="A60" s="146"/>
      <c r="B60" s="147"/>
      <c r="C60" s="147"/>
      <c r="D60" s="147"/>
      <c r="E60" s="147"/>
      <c r="F60" s="147"/>
      <c r="G60" s="147"/>
      <c r="H60" s="147"/>
      <c r="I60" s="147"/>
      <c r="J60" s="147"/>
      <c r="K60" s="147"/>
      <c r="L60" s="147"/>
      <c r="M60" s="147"/>
      <c r="N60" s="147"/>
      <c r="O60" s="147"/>
      <c r="P60" s="147"/>
      <c r="Q60" s="147"/>
      <c r="R60" s="147"/>
      <c r="S60" s="147"/>
      <c r="T60" s="147"/>
      <c r="U60" s="147"/>
      <c r="V60" s="147"/>
      <c r="W60" s="561"/>
      <c r="X60" s="147"/>
      <c r="Y60" s="147"/>
      <c r="Z60" s="562"/>
    </row>
    <row r="61" spans="1:27" ht="26.4" x14ac:dyDescent="0.25">
      <c r="A61" s="158" t="str">
        <f ca="1">OFFSET(Sprachen!A414,0,'Allg. Informationen'!$B$4-1,1,1)</f>
        <v>B. Angaben zu den Gestehungskosten</v>
      </c>
      <c r="B61" s="158"/>
      <c r="C61" s="159"/>
      <c r="D61" s="160"/>
      <c r="E61" s="361"/>
      <c r="F61" s="361"/>
      <c r="G61" s="361"/>
      <c r="H61" s="866" t="str">
        <f ca="1">R47</f>
        <v>Anmerkungen BFE</v>
      </c>
      <c r="I61" s="866"/>
      <c r="J61" s="866"/>
      <c r="K61" s="866"/>
      <c r="L61" s="866"/>
      <c r="M61" s="809" t="str">
        <f ca="1">T47</f>
        <v>Bemerkungen Gesuchsteller</v>
      </c>
      <c r="N61" s="810"/>
      <c r="O61" s="810"/>
      <c r="P61" s="810"/>
      <c r="Q61" s="810"/>
      <c r="R61" s="810"/>
      <c r="S61" s="810"/>
      <c r="T61" s="810"/>
      <c r="U61" s="811"/>
      <c r="V61" s="450" t="str">
        <f ca="1">V47</f>
        <v>Prüfung auf Plausibilität</v>
      </c>
      <c r="W61" s="450" t="str">
        <f t="shared" ref="W61:Y61" ca="1" si="6">W47</f>
        <v>Bemerkungen Plausibilität</v>
      </c>
      <c r="X61" s="450" t="str">
        <f t="shared" ca="1" si="6"/>
        <v>Materielle Prüfung</v>
      </c>
      <c r="Y61" s="450" t="str">
        <f t="shared" ca="1" si="6"/>
        <v>Bemerkungen Materielle Prüfung</v>
      </c>
    </row>
    <row r="62" spans="1:27" ht="27.75" customHeight="1" x14ac:dyDescent="0.25">
      <c r="A62" s="139"/>
      <c r="B62" s="161" t="str">
        <f ca="1">OFFSET(Sprachen!A415,0,'Allg. Informationen'!$B$4-1,1,1)</f>
        <v>B 1. Betriebserträge und -kosten</v>
      </c>
      <c r="C62" s="100"/>
      <c r="D62" s="100"/>
      <c r="E62" s="362"/>
      <c r="F62" s="362"/>
      <c r="G62" s="362"/>
      <c r="H62" s="808"/>
      <c r="I62" s="808"/>
      <c r="J62" s="808"/>
      <c r="K62" s="808"/>
      <c r="L62" s="808"/>
      <c r="M62" s="812"/>
      <c r="N62" s="812"/>
      <c r="O62" s="812"/>
      <c r="P62" s="812"/>
      <c r="Q62" s="812"/>
      <c r="R62" s="812"/>
      <c r="S62" s="812"/>
      <c r="T62" s="812"/>
      <c r="U62" s="812"/>
      <c r="V62" s="541"/>
      <c r="W62" s="297"/>
      <c r="X62" s="541" t="s">
        <v>185</v>
      </c>
      <c r="Y62" s="551" t="s">
        <v>185</v>
      </c>
    </row>
    <row r="63" spans="1:27" ht="26.4" x14ac:dyDescent="0.25">
      <c r="A63" s="139" t="str">
        <f t="shared" ref="A63:A72" ca="1" si="7">CONCATENATE($A$2," / ",AA63)</f>
        <v>KW21 / 42</v>
      </c>
      <c r="B63" s="136" t="str">
        <f ca="1">OFFSET(Sprachen!A416,0,'Allg. Informationen'!$B$4-1,1,1)</f>
        <v>Summe Förderungen/Vergütungen der öffentlichen Hand</v>
      </c>
      <c r="C63" s="100"/>
      <c r="D63" s="634">
        <f>D59+D57</f>
        <v>0</v>
      </c>
      <c r="E63" s="633"/>
      <c r="F63" s="633"/>
      <c r="G63" s="633"/>
      <c r="H63" s="815"/>
      <c r="I63" s="816"/>
      <c r="J63" s="816"/>
      <c r="K63" s="816"/>
      <c r="L63" s="817"/>
      <c r="M63" s="818"/>
      <c r="N63" s="819"/>
      <c r="O63" s="819"/>
      <c r="P63" s="819"/>
      <c r="Q63" s="819"/>
      <c r="R63" s="819"/>
      <c r="S63" s="819"/>
      <c r="T63" s="819"/>
      <c r="U63" s="820"/>
      <c r="V63" s="541"/>
      <c r="W63" s="297"/>
      <c r="X63" s="541" t="s">
        <v>185</v>
      </c>
      <c r="Y63" s="551" t="s">
        <v>185</v>
      </c>
      <c r="AA63" s="466">
        <v>42</v>
      </c>
    </row>
    <row r="64" spans="1:27" ht="33" customHeight="1" x14ac:dyDescent="0.25">
      <c r="A64" s="139" t="str">
        <f t="shared" ca="1" si="7"/>
        <v>KW21 / 43</v>
      </c>
      <c r="B64" s="136" t="str">
        <f ca="1">OFFSET(Sprachen!A417,0,'Allg. Informationen'!$B$4-1,1,1)</f>
        <v>Übriger Betriebsertrag (ohne Förderungen)</v>
      </c>
      <c r="C64" s="673" t="s">
        <v>24</v>
      </c>
      <c r="D64" s="196"/>
      <c r="E64" s="363"/>
      <c r="F64" s="363"/>
      <c r="G64" s="363"/>
      <c r="H64" s="893" t="str">
        <f ca="1">CONCATENATE(OFFSET(Sprachen!A495,0,'Allg. Informationen'!$B$4-1,1,1)," 5.",A2,".7")</f>
        <v>Gemäss Richtlinie des BFE zu anrechenbaren Betriebs- und Kapitalkosten. Bei abweichenden Angaben zum Geschäftsbericht ist das folgende Anhangsformular auszufüllen: 5.KW21.7</v>
      </c>
      <c r="I64" s="894"/>
      <c r="J64" s="894"/>
      <c r="K64" s="894"/>
      <c r="L64" s="895"/>
      <c r="M64" s="812"/>
      <c r="N64" s="812"/>
      <c r="O64" s="812"/>
      <c r="P64" s="812"/>
      <c r="Q64" s="812"/>
      <c r="R64" s="812"/>
      <c r="S64" s="812"/>
      <c r="T64" s="812"/>
      <c r="U64" s="812"/>
      <c r="V64" s="541"/>
      <c r="W64" s="297"/>
      <c r="X64" s="541" t="s">
        <v>185</v>
      </c>
      <c r="Y64" s="551" t="s">
        <v>185</v>
      </c>
      <c r="AA64" s="466">
        <v>43</v>
      </c>
    </row>
    <row r="65" spans="1:27" x14ac:dyDescent="0.25">
      <c r="A65" s="139" t="str">
        <f t="shared" ca="1" si="7"/>
        <v>KW21 / 44</v>
      </c>
      <c r="B65" s="136" t="str">
        <f ca="1">OFFSET(Sprachen!A418,0,'Allg. Informationen'!$B$4-1,1,1)</f>
        <v>Aktivierte Eigenleistungen</v>
      </c>
      <c r="C65" s="673" t="s">
        <v>24</v>
      </c>
      <c r="D65" s="196"/>
      <c r="E65" s="364"/>
      <c r="F65" s="364"/>
      <c r="G65" s="364"/>
      <c r="H65" s="893"/>
      <c r="I65" s="894"/>
      <c r="J65" s="894"/>
      <c r="K65" s="894"/>
      <c r="L65" s="895"/>
      <c r="M65" s="812"/>
      <c r="N65" s="812"/>
      <c r="O65" s="812"/>
      <c r="P65" s="812"/>
      <c r="Q65" s="812"/>
      <c r="R65" s="812"/>
      <c r="S65" s="812"/>
      <c r="T65" s="812"/>
      <c r="U65" s="812"/>
      <c r="V65" s="541"/>
      <c r="W65" s="297"/>
      <c r="X65" s="541" t="s">
        <v>185</v>
      </c>
      <c r="Y65" s="551" t="s">
        <v>185</v>
      </c>
      <c r="AA65" s="466">
        <f t="shared" ref="AA65:AA72" si="8">AA64+1</f>
        <v>44</v>
      </c>
    </row>
    <row r="66" spans="1:27" x14ac:dyDescent="0.25">
      <c r="A66" s="139" t="str">
        <f t="shared" ca="1" si="7"/>
        <v>KW21 / 45</v>
      </c>
      <c r="B66" s="136" t="str">
        <f ca="1">OFFSET(Sprachen!A419,0,'Allg. Informationen'!$B$4-1,1,1)</f>
        <v>Pumpenergie</v>
      </c>
      <c r="C66" s="673" t="s">
        <v>8</v>
      </c>
      <c r="D66" s="644">
        <f ca="1">IFERROR(IF($D$5="Nein/Non/No","-",INDIRECT(CONCATENATE(E_prod_Eingabe!$A$2,"!")&amp;CONCATENATE(MID("CDEFGHIJKLMNOPQRSTUVWXYZ",HLOOKUP($A$2,E_prod_Eingabe!$C$5:$AS$6,2,FALSE),1),"55"))),"")</f>
        <v>0</v>
      </c>
      <c r="E66" s="353"/>
      <c r="F66" s="353"/>
      <c r="G66" s="353"/>
      <c r="H66" s="893"/>
      <c r="I66" s="894"/>
      <c r="J66" s="894"/>
      <c r="K66" s="894"/>
      <c r="L66" s="895"/>
      <c r="M66" s="812"/>
      <c r="N66" s="812"/>
      <c r="O66" s="812"/>
      <c r="P66" s="812"/>
      <c r="Q66" s="812"/>
      <c r="R66" s="812"/>
      <c r="S66" s="812"/>
      <c r="T66" s="812"/>
      <c r="U66" s="812"/>
      <c r="V66" s="541"/>
      <c r="W66" s="297"/>
      <c r="X66" s="541" t="s">
        <v>185</v>
      </c>
      <c r="Y66" s="551" t="s">
        <v>185</v>
      </c>
      <c r="AA66" s="466">
        <f t="shared" si="8"/>
        <v>45</v>
      </c>
    </row>
    <row r="67" spans="1:27" ht="26.4" x14ac:dyDescent="0.25">
      <c r="A67" s="139" t="str">
        <f t="shared" ca="1" si="7"/>
        <v>KW21 / 46</v>
      </c>
      <c r="B67" s="136" t="str">
        <f ca="1">OFFSET(Sprachen!A420,0,'Allg. Informationen'!$B$4-1,1,1)</f>
        <v>Spezif. Kosten Pumpenergie zu Marktpreisen</v>
      </c>
      <c r="C67" s="673" t="s">
        <v>39</v>
      </c>
      <c r="D67" s="645" t="str">
        <f ca="1">IFERROR(D68*100/(D66*1000000),"")</f>
        <v/>
      </c>
      <c r="E67" s="365"/>
      <c r="F67" s="365"/>
      <c r="G67" s="365"/>
      <c r="H67" s="893"/>
      <c r="I67" s="894"/>
      <c r="J67" s="894"/>
      <c r="K67" s="894"/>
      <c r="L67" s="895"/>
      <c r="M67" s="812"/>
      <c r="N67" s="812"/>
      <c r="O67" s="812"/>
      <c r="P67" s="812"/>
      <c r="Q67" s="812"/>
      <c r="R67" s="812"/>
      <c r="S67" s="812"/>
      <c r="T67" s="812"/>
      <c r="U67" s="812"/>
      <c r="V67" s="541"/>
      <c r="W67" s="297"/>
      <c r="X67" s="541" t="s">
        <v>185</v>
      </c>
      <c r="Y67" s="551" t="s">
        <v>185</v>
      </c>
      <c r="AA67" s="466">
        <f t="shared" si="8"/>
        <v>46</v>
      </c>
    </row>
    <row r="68" spans="1:27" ht="26.4" x14ac:dyDescent="0.25">
      <c r="A68" s="139" t="str">
        <f t="shared" ca="1" si="7"/>
        <v>KW21 / 47</v>
      </c>
      <c r="B68" s="136" t="str">
        <f ca="1">OFFSET(Sprachen!A421,0,'Allg. Informationen'!$B$4-1,1,1)</f>
        <v>Pumpenergie zu Marktpreisen</v>
      </c>
      <c r="C68" s="673" t="s">
        <v>24</v>
      </c>
      <c r="D68" s="644">
        <f ca="1">IFERROR(IF($D$5="Nein/Non/No","-",INDIRECT(CONCATENATE(E_prod_Eingabe!$A$2,"!")&amp;CONCATENATE(MID("CDEFGHIJKLMNOPQRSTUVWXYZ",HLOOKUP($A$2,E_prod_Eingabe!$C$5:$AS$6,2,FALSE),1),"67"))),"")</f>
        <v>0</v>
      </c>
      <c r="E68" s="366"/>
      <c r="F68" s="366"/>
      <c r="G68" s="366"/>
      <c r="H68" s="893"/>
      <c r="I68" s="894"/>
      <c r="J68" s="894"/>
      <c r="K68" s="894"/>
      <c r="L68" s="895"/>
      <c r="M68" s="812"/>
      <c r="N68" s="812"/>
      <c r="O68" s="812"/>
      <c r="P68" s="812"/>
      <c r="Q68" s="812"/>
      <c r="R68" s="812"/>
      <c r="S68" s="812"/>
      <c r="T68" s="812"/>
      <c r="U68" s="812"/>
      <c r="V68" s="541"/>
      <c r="W68" s="297"/>
      <c r="X68" s="541" t="s">
        <v>185</v>
      </c>
      <c r="Y68" s="551" t="s">
        <v>185</v>
      </c>
      <c r="AA68" s="466">
        <f t="shared" si="8"/>
        <v>47</v>
      </c>
    </row>
    <row r="69" spans="1:27" x14ac:dyDescent="0.25">
      <c r="A69" s="139" t="str">
        <f t="shared" ca="1" si="7"/>
        <v>KW21 / 48</v>
      </c>
      <c r="B69" s="136" t="str">
        <f ca="1">OFFSET(Sprachen!A422,0,'Allg. Informationen'!$B$4-1,1,1)</f>
        <v>Energieaufwand</v>
      </c>
      <c r="C69" s="673" t="s">
        <v>24</v>
      </c>
      <c r="D69" s="196"/>
      <c r="E69" s="364"/>
      <c r="F69" s="364"/>
      <c r="G69" s="364"/>
      <c r="H69" s="893"/>
      <c r="I69" s="894"/>
      <c r="J69" s="894"/>
      <c r="K69" s="894"/>
      <c r="L69" s="895"/>
      <c r="M69" s="812"/>
      <c r="N69" s="812"/>
      <c r="O69" s="812"/>
      <c r="P69" s="812"/>
      <c r="Q69" s="812"/>
      <c r="R69" s="812"/>
      <c r="S69" s="812"/>
      <c r="T69" s="812"/>
      <c r="U69" s="812"/>
      <c r="V69" s="541"/>
      <c r="W69" s="297"/>
      <c r="X69" s="541" t="s">
        <v>185</v>
      </c>
      <c r="Y69" s="551" t="s">
        <v>185</v>
      </c>
      <c r="AA69" s="466">
        <f t="shared" si="8"/>
        <v>48</v>
      </c>
    </row>
    <row r="70" spans="1:27" x14ac:dyDescent="0.25">
      <c r="A70" s="139" t="str">
        <f t="shared" ca="1" si="7"/>
        <v>KW21 / 49</v>
      </c>
      <c r="B70" s="136" t="str">
        <f ca="1">OFFSET(Sprachen!A423,0,'Allg. Informationen'!$B$4-1,1,1)</f>
        <v>Netznutzungsaufwand</v>
      </c>
      <c r="C70" s="673" t="s">
        <v>24</v>
      </c>
      <c r="D70" s="196"/>
      <c r="E70" s="364"/>
      <c r="F70" s="364"/>
      <c r="G70" s="364"/>
      <c r="H70" s="893"/>
      <c r="I70" s="894"/>
      <c r="J70" s="894"/>
      <c r="K70" s="894"/>
      <c r="L70" s="895"/>
      <c r="M70" s="812"/>
      <c r="N70" s="812"/>
      <c r="O70" s="812"/>
      <c r="P70" s="812"/>
      <c r="Q70" s="812"/>
      <c r="R70" s="812"/>
      <c r="S70" s="812"/>
      <c r="T70" s="812"/>
      <c r="U70" s="812"/>
      <c r="V70" s="541"/>
      <c r="W70" s="297"/>
      <c r="X70" s="541" t="s">
        <v>185</v>
      </c>
      <c r="Y70" s="551" t="s">
        <v>185</v>
      </c>
      <c r="AA70" s="466">
        <f t="shared" si="8"/>
        <v>49</v>
      </c>
    </row>
    <row r="71" spans="1:27" x14ac:dyDescent="0.25">
      <c r="A71" s="139" t="str">
        <f t="shared" ca="1" si="7"/>
        <v>KW21 / 50</v>
      </c>
      <c r="B71" s="136" t="str">
        <f ca="1">OFFSET(Sprachen!A424,0,'Allg. Informationen'!$B$4-1,1,1)</f>
        <v>Material und Fremdleistungen</v>
      </c>
      <c r="C71" s="673" t="s">
        <v>24</v>
      </c>
      <c r="D71" s="196"/>
      <c r="E71" s="364"/>
      <c r="F71" s="364"/>
      <c r="G71" s="364"/>
      <c r="H71" s="893"/>
      <c r="I71" s="894"/>
      <c r="J71" s="894"/>
      <c r="K71" s="894"/>
      <c r="L71" s="895"/>
      <c r="M71" s="812"/>
      <c r="N71" s="812"/>
      <c r="O71" s="812"/>
      <c r="P71" s="812"/>
      <c r="Q71" s="812"/>
      <c r="R71" s="812"/>
      <c r="S71" s="812"/>
      <c r="T71" s="812"/>
      <c r="U71" s="812"/>
      <c r="V71" s="541"/>
      <c r="W71" s="297"/>
      <c r="X71" s="541" t="s">
        <v>185</v>
      </c>
      <c r="Y71" s="551" t="s">
        <v>185</v>
      </c>
      <c r="AA71" s="466">
        <f t="shared" si="8"/>
        <v>50</v>
      </c>
    </row>
    <row r="72" spans="1:27" x14ac:dyDescent="0.25">
      <c r="A72" s="139" t="str">
        <f t="shared" ca="1" si="7"/>
        <v>KW21 / 51</v>
      </c>
      <c r="B72" s="136" t="str">
        <f ca="1">OFFSET(Sprachen!A425,0,'Allg. Informationen'!$B$4-1,1,1)</f>
        <v>Personalaufwand</v>
      </c>
      <c r="C72" s="673" t="s">
        <v>24</v>
      </c>
      <c r="D72" s="196"/>
      <c r="E72" s="367"/>
      <c r="F72" s="367"/>
      <c r="G72" s="367"/>
      <c r="H72" s="893"/>
      <c r="I72" s="894"/>
      <c r="J72" s="894"/>
      <c r="K72" s="894"/>
      <c r="L72" s="895"/>
      <c r="M72" s="812"/>
      <c r="N72" s="812"/>
      <c r="O72" s="812"/>
      <c r="P72" s="812"/>
      <c r="Q72" s="812"/>
      <c r="R72" s="812"/>
      <c r="S72" s="812"/>
      <c r="T72" s="812"/>
      <c r="U72" s="812"/>
      <c r="V72" s="541"/>
      <c r="W72" s="297"/>
      <c r="X72" s="541" t="s">
        <v>185</v>
      </c>
      <c r="Y72" s="551" t="s">
        <v>185</v>
      </c>
      <c r="AA72" s="466">
        <f t="shared" si="8"/>
        <v>51</v>
      </c>
    </row>
    <row r="73" spans="1:27" x14ac:dyDescent="0.25">
      <c r="A73" s="139" t="str">
        <f ca="1">CONCATENATE($A$2," / ",AA73)</f>
        <v>KW21 / 52</v>
      </c>
      <c r="B73" s="136" t="str">
        <f ca="1">OFFSET(Sprachen!A426,0,'Allg. Informationen'!$B$4-1,1,1)</f>
        <v>übriger Betriebsaufwand (inkl. HKN)</v>
      </c>
      <c r="C73" s="673" t="s">
        <v>24</v>
      </c>
      <c r="D73" s="196"/>
      <c r="E73" s="368"/>
      <c r="F73" s="368"/>
      <c r="G73" s="368"/>
      <c r="H73" s="896"/>
      <c r="I73" s="897"/>
      <c r="J73" s="897"/>
      <c r="K73" s="897"/>
      <c r="L73" s="898"/>
      <c r="M73" s="812"/>
      <c r="N73" s="812"/>
      <c r="O73" s="812"/>
      <c r="P73" s="812"/>
      <c r="Q73" s="812"/>
      <c r="R73" s="812"/>
      <c r="S73" s="812"/>
      <c r="T73" s="812"/>
      <c r="U73" s="812"/>
      <c r="V73" s="541"/>
      <c r="W73" s="297"/>
      <c r="X73" s="541" t="s">
        <v>185</v>
      </c>
      <c r="Y73" s="551" t="s">
        <v>185</v>
      </c>
      <c r="AA73" s="466">
        <f>AA72+1</f>
        <v>52</v>
      </c>
    </row>
    <row r="74" spans="1:27" x14ac:dyDescent="0.25">
      <c r="A74" s="139" t="str">
        <f ca="1">CONCATENATE($A$2," / ",AA74)</f>
        <v>KW21 / 54</v>
      </c>
      <c r="B74" s="136" t="str">
        <f ca="1">OFFSET(Sprachen!A427,0,'Allg. Informationen'!$B$4-1,1,1)</f>
        <v>Total Betriebskosten</v>
      </c>
      <c r="C74" s="673" t="s">
        <v>24</v>
      </c>
      <c r="D74" s="643">
        <f ca="1">SUM(D68:D73)-SUM(D63:G65)</f>
        <v>0</v>
      </c>
      <c r="E74" s="369"/>
      <c r="F74" s="369"/>
      <c r="G74" s="369"/>
      <c r="H74" s="853" t="s">
        <v>613</v>
      </c>
      <c r="I74" s="853"/>
      <c r="J74" s="853"/>
      <c r="K74" s="853"/>
      <c r="L74" s="854"/>
      <c r="M74" s="883"/>
      <c r="N74" s="883"/>
      <c r="O74" s="883"/>
      <c r="P74" s="883"/>
      <c r="Q74" s="883"/>
      <c r="R74" s="883"/>
      <c r="S74" s="883"/>
      <c r="T74" s="883"/>
      <c r="U74" s="883"/>
      <c r="V74" s="541"/>
      <c r="W74" s="297"/>
      <c r="X74" s="541" t="s">
        <v>185</v>
      </c>
      <c r="Y74" s="551" t="s">
        <v>442</v>
      </c>
      <c r="AA74" s="568">
        <f>AA73+2</f>
        <v>54</v>
      </c>
    </row>
    <row r="75" spans="1:27" ht="15.6" x14ac:dyDescent="0.3">
      <c r="A75" s="146"/>
      <c r="B75" s="147"/>
      <c r="C75" s="147"/>
      <c r="D75" s="147"/>
      <c r="E75" s="147"/>
      <c r="F75" s="147"/>
      <c r="G75" s="147"/>
      <c r="H75" s="147"/>
      <c r="I75" s="147"/>
      <c r="J75" s="147"/>
      <c r="K75" s="147"/>
      <c r="L75" s="147"/>
      <c r="M75" s="147"/>
      <c r="N75" s="147"/>
      <c r="O75" s="147"/>
      <c r="P75" s="147"/>
      <c r="Q75" s="147"/>
      <c r="R75" s="147"/>
      <c r="S75" s="147"/>
      <c r="T75" s="147"/>
      <c r="U75" s="147"/>
      <c r="V75" s="147"/>
      <c r="W75" s="561"/>
      <c r="X75" s="147"/>
      <c r="Y75" s="147"/>
    </row>
    <row r="76" spans="1:27" ht="26.4" x14ac:dyDescent="0.25">
      <c r="A76" s="164"/>
      <c r="B76" s="165" t="str">
        <f ca="1">OFFSET(Sprachen!A428,0,'Allg. Informationen'!$B$4-1,1,1)</f>
        <v>B2. Kapitalkosten</v>
      </c>
      <c r="C76" s="159"/>
      <c r="D76" s="678">
        <v>2022</v>
      </c>
      <c r="E76" s="637"/>
      <c r="F76" s="637"/>
      <c r="G76" s="637"/>
      <c r="H76" s="678">
        <v>2022</v>
      </c>
      <c r="I76" s="678">
        <v>2021</v>
      </c>
      <c r="J76" s="678">
        <v>2020</v>
      </c>
      <c r="K76" s="678">
        <v>2019</v>
      </c>
      <c r="L76" s="838" t="str">
        <f ca="1">H61</f>
        <v>Anmerkungen BFE</v>
      </c>
      <c r="M76" s="839"/>
      <c r="N76" s="839"/>
      <c r="O76" s="839"/>
      <c r="P76" s="840"/>
      <c r="Q76" s="880" t="str">
        <f ca="1">M61</f>
        <v>Bemerkungen Gesuchsteller</v>
      </c>
      <c r="R76" s="881"/>
      <c r="S76" s="881"/>
      <c r="T76" s="881"/>
      <c r="U76" s="882"/>
      <c r="V76" s="450" t="str">
        <f ca="1">V61</f>
        <v>Prüfung auf Plausibilität</v>
      </c>
      <c r="W76" s="450" t="str">
        <f t="shared" ref="W76:Y76" ca="1" si="9">W61</f>
        <v>Bemerkungen Plausibilität</v>
      </c>
      <c r="X76" s="450" t="str">
        <f t="shared" ca="1" si="9"/>
        <v>Materielle Prüfung</v>
      </c>
      <c r="Y76" s="450" t="str">
        <f t="shared" ca="1" si="9"/>
        <v>Bemerkungen Materielle Prüfung</v>
      </c>
    </row>
    <row r="77" spans="1:27" ht="39" customHeight="1" x14ac:dyDescent="0.25">
      <c r="A77" s="139" t="str">
        <f t="shared" ref="A77:A87" ca="1" si="10">CONCATENATE($A$2," / ",AA77)</f>
        <v>KW21 / 55</v>
      </c>
      <c r="B77" s="136" t="str">
        <f ca="1">OFFSET(Sprachen!A429,0,'Allg. Informationen'!$B$4-1,1,1)</f>
        <v>Abschreibungsmethodik</v>
      </c>
      <c r="C77" s="100"/>
      <c r="D77" s="569"/>
      <c r="E77" s="570"/>
      <c r="F77" s="570"/>
      <c r="G77" s="570"/>
      <c r="H77" s="197"/>
      <c r="I77" s="197"/>
      <c r="J77" s="197"/>
      <c r="K77" s="197"/>
      <c r="L77" s="701" t="str">
        <f ca="1">CONCATENATE(OFFSET(Sprachen!A496,0,'Allg. Informationen'!$B$4-1,1,1)," 5.",$A$2,".7")</f>
        <v>Für alle Kostenarten jeweils positive Werte eingeben. Die Vorzeichen werden in der Summenformel korrigiert. Negative Werte bedeuten negative Erträge respektive negative Aufwände. Bei abweichenden Angaben zum Geschäftsbericht ist das folgende Anhangsformular  auszufüllen:  5.KW21.7</v>
      </c>
      <c r="M77" s="702"/>
      <c r="N77" s="702"/>
      <c r="O77" s="702"/>
      <c r="P77" s="703"/>
      <c r="Q77" s="812"/>
      <c r="R77" s="812"/>
      <c r="S77" s="812"/>
      <c r="T77" s="812"/>
      <c r="U77" s="812"/>
      <c r="V77" s="541"/>
      <c r="W77" s="297"/>
      <c r="X77" s="541" t="s">
        <v>185</v>
      </c>
      <c r="Y77" s="162"/>
      <c r="AA77" s="466">
        <f>AA74+1</f>
        <v>55</v>
      </c>
    </row>
    <row r="78" spans="1:27" ht="22.5" customHeight="1" x14ac:dyDescent="0.25">
      <c r="A78" s="139" t="str">
        <f t="shared" ca="1" si="10"/>
        <v>KW21 / 56</v>
      </c>
      <c r="B78" s="136" t="str">
        <f ca="1">OFFSET(Sprachen!A430,0,'Allg. Informationen'!$B$4-1,1,1)</f>
        <v>Ordentliche Abschreibungen</v>
      </c>
      <c r="C78" s="100" t="s">
        <v>24</v>
      </c>
      <c r="D78" s="198"/>
      <c r="E78" s="370"/>
      <c r="F78" s="370"/>
      <c r="G78" s="370"/>
      <c r="H78" s="198"/>
      <c r="I78" s="198"/>
      <c r="J78" s="198"/>
      <c r="K78" s="198"/>
      <c r="L78" s="704"/>
      <c r="M78" s="705"/>
      <c r="N78" s="705"/>
      <c r="O78" s="705"/>
      <c r="P78" s="706"/>
      <c r="Q78" s="812"/>
      <c r="R78" s="812"/>
      <c r="S78" s="812"/>
      <c r="T78" s="812"/>
      <c r="U78" s="812"/>
      <c r="V78" s="541"/>
      <c r="W78" s="297"/>
      <c r="X78" s="541" t="s">
        <v>185</v>
      </c>
      <c r="Y78" s="162"/>
      <c r="AA78" s="466">
        <f>AA77+1</f>
        <v>56</v>
      </c>
    </row>
    <row r="79" spans="1:27" ht="22.5" customHeight="1" x14ac:dyDescent="0.25">
      <c r="A79" s="139" t="str">
        <f t="shared" ca="1" si="10"/>
        <v>KW21 / 57</v>
      </c>
      <c r="B79" s="136" t="str">
        <f ca="1">OFFSET(Sprachen!A431,0,'Allg. Informationen'!$B$4-1,1,1)</f>
        <v>Ausserordentliche Abschreibungen</v>
      </c>
      <c r="C79" s="100" t="s">
        <v>24</v>
      </c>
      <c r="D79" s="196"/>
      <c r="E79" s="364"/>
      <c r="F79" s="364"/>
      <c r="G79" s="364"/>
      <c r="H79" s="199"/>
      <c r="I79" s="199"/>
      <c r="J79" s="199"/>
      <c r="K79" s="199"/>
      <c r="L79" s="704"/>
      <c r="M79" s="705"/>
      <c r="N79" s="705"/>
      <c r="O79" s="705"/>
      <c r="P79" s="706"/>
      <c r="Q79" s="812"/>
      <c r="R79" s="812"/>
      <c r="S79" s="812"/>
      <c r="T79" s="812"/>
      <c r="U79" s="812"/>
      <c r="V79" s="541"/>
      <c r="W79" s="297"/>
      <c r="X79" s="541" t="s">
        <v>185</v>
      </c>
      <c r="Y79" s="162"/>
      <c r="AA79" s="466">
        <f t="shared" ref="AA79:AA87" si="11">AA78+1</f>
        <v>57</v>
      </c>
    </row>
    <row r="80" spans="1:27" ht="26.4" x14ac:dyDescent="0.25">
      <c r="A80" s="139" t="str">
        <f t="shared" ca="1" si="10"/>
        <v>KW21 / 58</v>
      </c>
      <c r="B80" s="136" t="str">
        <f ca="1">OFFSET(Sprachen!A432,0,'Allg. Informationen'!$B$4-1,1,1)</f>
        <v>Anlagenrestwert per 30.09.2023 oder 31.12.2023</v>
      </c>
      <c r="C80" s="100" t="s">
        <v>24</v>
      </c>
      <c r="D80" s="196"/>
      <c r="E80" s="370"/>
      <c r="F80" s="370"/>
      <c r="G80" s="370"/>
      <c r="H80" s="166"/>
      <c r="I80" s="167"/>
      <c r="J80" s="571"/>
      <c r="K80" s="572"/>
      <c r="L80" s="853" t="s">
        <v>613</v>
      </c>
      <c r="M80" s="853"/>
      <c r="N80" s="853"/>
      <c r="O80" s="853"/>
      <c r="P80" s="854"/>
      <c r="Q80" s="812"/>
      <c r="R80" s="812"/>
      <c r="S80" s="812"/>
      <c r="T80" s="812"/>
      <c r="U80" s="812"/>
      <c r="V80" s="541"/>
      <c r="W80" s="297"/>
      <c r="X80" s="541" t="s">
        <v>185</v>
      </c>
      <c r="Y80" s="162"/>
      <c r="AA80" s="466">
        <f t="shared" si="11"/>
        <v>58</v>
      </c>
    </row>
    <row r="81" spans="1:27" ht="31.5" customHeight="1" x14ac:dyDescent="0.25">
      <c r="A81" s="139" t="str">
        <f t="shared" ca="1" si="10"/>
        <v>KW21 / 59</v>
      </c>
      <c r="B81" s="136" t="str">
        <f ca="1">OFFSET(Sprachen!A433,0,'Allg. Informationen'!$B$4-1,1,1)</f>
        <v>Restwert anrechenbare immaterielle Anlagen per 30.09.2023 oder 31.12.2023</v>
      </c>
      <c r="C81" s="100" t="s">
        <v>24</v>
      </c>
      <c r="D81" s="196"/>
      <c r="E81" s="370"/>
      <c r="F81" s="370"/>
      <c r="G81" s="370"/>
      <c r="H81" s="168"/>
      <c r="I81" s="169"/>
      <c r="J81" s="573"/>
      <c r="K81" s="574"/>
      <c r="L81" s="884" t="str">
        <f ca="1">OFFSET(Sprachen!A498,0,'Allg. Informationen'!$B$4-1,1,1)</f>
        <v>Restwert von Konzessionen dürfen berücksichtigt werden.</v>
      </c>
      <c r="M81" s="885"/>
      <c r="N81" s="885"/>
      <c r="O81" s="885"/>
      <c r="P81" s="885"/>
      <c r="Q81" s="812"/>
      <c r="R81" s="812"/>
      <c r="S81" s="812"/>
      <c r="T81" s="812"/>
      <c r="U81" s="812"/>
      <c r="V81" s="541"/>
      <c r="W81" s="297"/>
      <c r="X81" s="541" t="s">
        <v>185</v>
      </c>
      <c r="Y81" s="162"/>
      <c r="AA81" s="466">
        <f t="shared" si="11"/>
        <v>59</v>
      </c>
    </row>
    <row r="82" spans="1:27" ht="26.4" x14ac:dyDescent="0.25">
      <c r="A82" s="139" t="str">
        <f t="shared" ca="1" si="10"/>
        <v>KW21 / 60</v>
      </c>
      <c r="B82" s="136" t="str">
        <f ca="1">OFFSET(Sprachen!A434,0,'Allg. Informationen'!$B$4-1,1,1)</f>
        <v>Umlaufvermögen Kraftwerk</v>
      </c>
      <c r="C82" s="100" t="s">
        <v>24</v>
      </c>
      <c r="D82" s="196"/>
      <c r="E82" s="370"/>
      <c r="F82" s="370"/>
      <c r="G82" s="370"/>
      <c r="H82" s="170"/>
      <c r="I82" s="171"/>
      <c r="J82" s="575"/>
      <c r="K82" s="576"/>
      <c r="L82" s="855"/>
      <c r="M82" s="855"/>
      <c r="N82" s="855"/>
      <c r="O82" s="855"/>
      <c r="P82" s="856"/>
      <c r="Q82" s="812"/>
      <c r="R82" s="812"/>
      <c r="S82" s="812"/>
      <c r="T82" s="812"/>
      <c r="U82" s="812"/>
      <c r="V82" s="541"/>
      <c r="W82" s="297"/>
      <c r="X82" s="541" t="s">
        <v>185</v>
      </c>
      <c r="Y82" s="162"/>
      <c r="AA82" s="466">
        <f t="shared" si="11"/>
        <v>60</v>
      </c>
    </row>
    <row r="83" spans="1:27" ht="33" customHeight="1" x14ac:dyDescent="0.25">
      <c r="A83" s="139" t="str">
        <f t="shared" ca="1" si="10"/>
        <v>KW21 / 61</v>
      </c>
      <c r="B83" s="136" t="str">
        <f ca="1">OFFSET(Sprachen!A435,0,'Allg. Informationen'!$B$4-1,1,1)</f>
        <v>Kurzfristige Verbindlichkeiten Kraftwerk</v>
      </c>
      <c r="C83" s="100" t="s">
        <v>24</v>
      </c>
      <c r="D83" s="196"/>
      <c r="E83" s="370"/>
      <c r="F83" s="370"/>
      <c r="G83" s="370"/>
      <c r="H83" s="707" t="str">
        <f ca="1">OFFSET(Sprachen!A499,0,'Allg. Informationen'!$B$4-1,1,1)</f>
        <v>Anzugeben sind kurzfristige, nicht verzinsliche Darlehen. Kurzfristige verzinsliche Kapitalien (darunter auch langfrisitge Darlehen mit Fälligkeit unter 1 Jahr) müssen nicht angegeben werden. Siehe Richtlinie Punkt 3.2.2.</v>
      </c>
      <c r="I83" s="708"/>
      <c r="J83" s="708"/>
      <c r="K83" s="708"/>
      <c r="L83" s="708"/>
      <c r="M83" s="708"/>
      <c r="N83" s="708"/>
      <c r="O83" s="708"/>
      <c r="P83" s="709"/>
      <c r="Q83" s="812"/>
      <c r="R83" s="812"/>
      <c r="S83" s="812"/>
      <c r="T83" s="812"/>
      <c r="U83" s="812"/>
      <c r="V83" s="541"/>
      <c r="W83" s="297"/>
      <c r="X83" s="541" t="s">
        <v>185</v>
      </c>
      <c r="Y83" s="162"/>
      <c r="AA83" s="466">
        <f t="shared" si="11"/>
        <v>61</v>
      </c>
    </row>
    <row r="84" spans="1:27" ht="32.25" customHeight="1" x14ac:dyDescent="0.25">
      <c r="A84" s="139" t="str">
        <f t="shared" ca="1" si="10"/>
        <v>KW21 / 62</v>
      </c>
      <c r="B84" s="136" t="str">
        <f ca="1">OFFSET(Sprachen!A436,0,'Allg. Informationen'!$B$4-1,1,1)</f>
        <v>Nettoumlaufvermögen Kraftwerk</v>
      </c>
      <c r="C84" s="100" t="s">
        <v>24</v>
      </c>
      <c r="D84" s="642">
        <f>D82-D83</f>
        <v>0</v>
      </c>
      <c r="E84" s="360"/>
      <c r="F84" s="360"/>
      <c r="G84" s="360"/>
      <c r="H84" s="857" t="str">
        <f ca="1">OFFSET(Sprachen!A500,0,'Allg. Informationen'!$B$4-1,1,1)</f>
        <v>Gemäss der Richtlinie Punkt 3.2.2. ist das Nettoumlaufvermögen (Umlaufvermögen minus kurzfristiges, nicht verzinsliches Fremdkapital) für den Betrieb notwendig und kann im Gesuch berücksichtigt werden.</v>
      </c>
      <c r="I84" s="857"/>
      <c r="J84" s="857"/>
      <c r="K84" s="857"/>
      <c r="L84" s="857"/>
      <c r="M84" s="857"/>
      <c r="N84" s="857"/>
      <c r="O84" s="857"/>
      <c r="P84" s="857"/>
      <c r="Q84" s="812"/>
      <c r="R84" s="812"/>
      <c r="S84" s="812"/>
      <c r="T84" s="812"/>
      <c r="U84" s="812"/>
      <c r="V84" s="548"/>
      <c r="W84" s="300"/>
      <c r="X84" s="548"/>
      <c r="Y84" s="400"/>
      <c r="AA84" s="466">
        <f t="shared" si="11"/>
        <v>62</v>
      </c>
    </row>
    <row r="85" spans="1:27" x14ac:dyDescent="0.25">
      <c r="A85" s="139" t="str">
        <f t="shared" ca="1" si="10"/>
        <v>KW21 / 63</v>
      </c>
      <c r="B85" s="136" t="str">
        <f ca="1">OFFSET(Sprachen!A437,0,'Allg. Informationen'!$B$4-1,1,1)</f>
        <v>WACC</v>
      </c>
      <c r="C85" s="100" t="s">
        <v>4</v>
      </c>
      <c r="D85" s="172">
        <v>5.11E-2</v>
      </c>
      <c r="E85" s="371"/>
      <c r="F85" s="371"/>
      <c r="G85" s="371"/>
      <c r="H85" s="813"/>
      <c r="I85" s="878"/>
      <c r="J85" s="878"/>
      <c r="K85" s="878"/>
      <c r="L85" s="878"/>
      <c r="M85" s="878"/>
      <c r="N85" s="878"/>
      <c r="O85" s="878"/>
      <c r="P85" s="814"/>
      <c r="Q85" s="812"/>
      <c r="R85" s="812"/>
      <c r="S85" s="812"/>
      <c r="T85" s="812"/>
      <c r="U85" s="812"/>
      <c r="V85" s="548"/>
      <c r="W85" s="300"/>
      <c r="X85" s="548"/>
      <c r="Y85" s="400"/>
      <c r="AA85" s="466">
        <f t="shared" si="11"/>
        <v>63</v>
      </c>
    </row>
    <row r="86" spans="1:27" x14ac:dyDescent="0.25">
      <c r="A86" s="139" t="str">
        <f t="shared" ca="1" si="10"/>
        <v>KW21 / 64</v>
      </c>
      <c r="B86" s="136" t="str">
        <f ca="1">OFFSET(Sprachen!A438,0,'Allg. Informationen'!$B$4-1,1,1)</f>
        <v>Kalkulatorische Kapitalkosten</v>
      </c>
      <c r="C86" s="100" t="s">
        <v>24</v>
      </c>
      <c r="D86" s="642">
        <f>(D80+D81+D84)*D85</f>
        <v>0</v>
      </c>
      <c r="E86" s="360"/>
      <c r="F86" s="360"/>
      <c r="G86" s="360"/>
      <c r="H86" s="813"/>
      <c r="I86" s="878"/>
      <c r="J86" s="878"/>
      <c r="K86" s="878"/>
      <c r="L86" s="878"/>
      <c r="M86" s="878"/>
      <c r="N86" s="878"/>
      <c r="O86" s="878"/>
      <c r="P86" s="814"/>
      <c r="Q86" s="812"/>
      <c r="R86" s="812"/>
      <c r="S86" s="812"/>
      <c r="T86" s="812"/>
      <c r="U86" s="812"/>
      <c r="V86" s="548"/>
      <c r="W86" s="300"/>
      <c r="X86" s="548"/>
      <c r="Y86" s="400"/>
      <c r="AA86" s="466">
        <f t="shared" si="11"/>
        <v>64</v>
      </c>
    </row>
    <row r="87" spans="1:27" x14ac:dyDescent="0.25">
      <c r="A87" s="139" t="str">
        <f t="shared" ca="1" si="10"/>
        <v>KW21 / 65</v>
      </c>
      <c r="B87" s="136" t="str">
        <f ca="1">OFFSET(Sprachen!A439,0,'Allg. Informationen'!$B$4-1,1,1)</f>
        <v>Anrechenbare Kapitalkosten total</v>
      </c>
      <c r="C87" s="100" t="s">
        <v>24</v>
      </c>
      <c r="D87" s="642">
        <f>D86+D78</f>
        <v>0</v>
      </c>
      <c r="E87" s="360"/>
      <c r="F87" s="360"/>
      <c r="G87" s="360"/>
      <c r="H87" s="813"/>
      <c r="I87" s="878"/>
      <c r="J87" s="878"/>
      <c r="K87" s="878"/>
      <c r="L87" s="878"/>
      <c r="M87" s="878"/>
      <c r="N87" s="878"/>
      <c r="O87" s="878"/>
      <c r="P87" s="814"/>
      <c r="Q87" s="812"/>
      <c r="R87" s="812"/>
      <c r="S87" s="812"/>
      <c r="T87" s="812"/>
      <c r="U87" s="812"/>
      <c r="V87" s="541"/>
      <c r="W87" s="297"/>
      <c r="X87" s="541" t="s">
        <v>185</v>
      </c>
      <c r="Y87" s="551" t="s">
        <v>442</v>
      </c>
      <c r="AA87" s="466">
        <f t="shared" si="11"/>
        <v>65</v>
      </c>
    </row>
    <row r="88" spans="1:27" ht="15.6" x14ac:dyDescent="0.3">
      <c r="A88" s="146"/>
      <c r="B88" s="147"/>
      <c r="C88" s="147"/>
      <c r="D88" s="147"/>
      <c r="E88" s="147"/>
      <c r="F88" s="147"/>
      <c r="G88" s="147"/>
      <c r="H88" s="147"/>
      <c r="I88" s="147"/>
      <c r="J88" s="147"/>
      <c r="K88" s="147"/>
      <c r="L88" s="147"/>
      <c r="M88" s="147"/>
      <c r="N88" s="147"/>
      <c r="O88" s="147"/>
      <c r="P88" s="147"/>
      <c r="Q88" s="147"/>
      <c r="R88" s="147"/>
      <c r="S88" s="147"/>
      <c r="T88" s="147"/>
      <c r="U88" s="147"/>
      <c r="V88" s="147"/>
      <c r="W88" s="561"/>
      <c r="X88" s="147"/>
      <c r="Y88" s="147"/>
    </row>
    <row r="89" spans="1:27" ht="26.4" x14ac:dyDescent="0.25">
      <c r="A89" s="139"/>
      <c r="B89" s="148" t="str">
        <f ca="1">OFFSET(Sprachen!A440,0,'Allg. Informationen'!$B$4-1,1,1)</f>
        <v>B3. Abgaben und Steuern</v>
      </c>
      <c r="C89" s="100"/>
      <c r="D89" s="577"/>
      <c r="E89" s="372"/>
      <c r="F89" s="372"/>
      <c r="G89" s="372"/>
      <c r="H89" s="836" t="str">
        <f ca="1">L76</f>
        <v>Anmerkungen BFE</v>
      </c>
      <c r="I89" s="836"/>
      <c r="J89" s="836"/>
      <c r="K89" s="836"/>
      <c r="L89" s="836"/>
      <c r="M89" s="870" t="str">
        <f ca="1">Q76</f>
        <v>Bemerkungen Gesuchsteller</v>
      </c>
      <c r="N89" s="870"/>
      <c r="O89" s="870"/>
      <c r="P89" s="870"/>
      <c r="Q89" s="870"/>
      <c r="R89" s="870"/>
      <c r="S89" s="870"/>
      <c r="T89" s="870"/>
      <c r="U89" s="870"/>
      <c r="V89" s="450" t="str">
        <f ca="1">V76</f>
        <v>Prüfung auf Plausibilität</v>
      </c>
      <c r="W89" s="450" t="str">
        <f t="shared" ref="W89:Y89" ca="1" si="12">W76</f>
        <v>Bemerkungen Plausibilität</v>
      </c>
      <c r="X89" s="450" t="str">
        <f t="shared" ca="1" si="12"/>
        <v>Materielle Prüfung</v>
      </c>
      <c r="Y89" s="450" t="str">
        <f t="shared" ca="1" si="12"/>
        <v>Bemerkungen Materielle Prüfung</v>
      </c>
    </row>
    <row r="90" spans="1:27" ht="26.4" x14ac:dyDescent="0.25">
      <c r="A90" s="139" t="str">
        <f t="shared" ref="A90:A102" ca="1" si="13">CONCATENATE($A$2," / ",AA90)</f>
        <v>KW21 / 66</v>
      </c>
      <c r="B90" s="136" t="str">
        <f ca="1">OFFSET(Sprachen!A441,0,'Allg. Informationen'!$B$4-1,1,1)</f>
        <v>Entgangener Erlös für Gratis- und Vorzugsenergie</v>
      </c>
      <c r="C90" s="100" t="s">
        <v>24</v>
      </c>
      <c r="D90" s="196"/>
      <c r="E90" s="578"/>
      <c r="F90" s="578"/>
      <c r="G90" s="578"/>
      <c r="H90" s="869"/>
      <c r="I90" s="869"/>
      <c r="J90" s="869"/>
      <c r="K90" s="869"/>
      <c r="L90" s="869"/>
      <c r="M90" s="730"/>
      <c r="N90" s="730"/>
      <c r="O90" s="730"/>
      <c r="P90" s="730"/>
      <c r="Q90" s="730"/>
      <c r="R90" s="730"/>
      <c r="S90" s="730"/>
      <c r="T90" s="730"/>
      <c r="U90" s="730"/>
      <c r="V90" s="541"/>
      <c r="W90" s="297"/>
      <c r="X90" s="541" t="s">
        <v>185</v>
      </c>
      <c r="Y90" s="152"/>
      <c r="AA90" s="466">
        <f>AA87+1</f>
        <v>66</v>
      </c>
    </row>
    <row r="91" spans="1:27" ht="26.4" x14ac:dyDescent="0.25">
      <c r="A91" s="139" t="str">
        <f t="shared" ca="1" si="13"/>
        <v>KW21 / 67</v>
      </c>
      <c r="B91" s="136" t="str">
        <f ca="1">OFFSET(Sprachen!A442,0,'Allg. Informationen'!$B$4-1,1,1)</f>
        <v>Aufwand für Konzessionsleistungen</v>
      </c>
      <c r="C91" s="100" t="s">
        <v>24</v>
      </c>
      <c r="D91" s="196"/>
      <c r="E91" s="578"/>
      <c r="F91" s="578"/>
      <c r="G91" s="578"/>
      <c r="H91" s="869" t="str">
        <f ca="1">OFFSET(Sprachen!A501,0,'Allg. Informationen'!$B$4-1,1,1)</f>
        <v>Wird angerechnet.</v>
      </c>
      <c r="I91" s="869"/>
      <c r="J91" s="869"/>
      <c r="K91" s="869"/>
      <c r="L91" s="869"/>
      <c r="M91" s="730"/>
      <c r="N91" s="730"/>
      <c r="O91" s="730"/>
      <c r="P91" s="730"/>
      <c r="Q91" s="730"/>
      <c r="R91" s="730"/>
      <c r="S91" s="730"/>
      <c r="T91" s="730"/>
      <c r="U91" s="730"/>
      <c r="V91" s="541"/>
      <c r="W91" s="297"/>
      <c r="X91" s="541" t="s">
        <v>185</v>
      </c>
      <c r="Y91" s="152"/>
      <c r="AA91" s="466">
        <f t="shared" ref="AA91:AA99" si="14">AA90+1</f>
        <v>67</v>
      </c>
    </row>
    <row r="92" spans="1:27" ht="26.4" x14ac:dyDescent="0.25">
      <c r="A92" s="139" t="str">
        <f t="shared" ca="1" si="13"/>
        <v>KW21 / 68</v>
      </c>
      <c r="B92" s="136" t="str">
        <f ca="1">OFFSET(Sprachen!A443,0,'Allg. Informationen'!$B$4-1,1,1)</f>
        <v>Gewinnsteuer auf Stufe Partnerwerk</v>
      </c>
      <c r="C92" s="100" t="s">
        <v>24</v>
      </c>
      <c r="D92" s="196"/>
      <c r="E92" s="370"/>
      <c r="F92" s="370"/>
      <c r="G92" s="370"/>
      <c r="H92" s="869" t="str">
        <f ca="1">OFFSET(Sprachen!A502,0,'Allg. Informationen'!$B$4-1,1,1)</f>
        <v>Wird nicht angerechnet. Der Vollständigkeit halber aufgeführt.</v>
      </c>
      <c r="I92" s="869"/>
      <c r="J92" s="869"/>
      <c r="K92" s="869"/>
      <c r="L92" s="869"/>
      <c r="M92" s="730"/>
      <c r="N92" s="730"/>
      <c r="O92" s="730"/>
      <c r="P92" s="730"/>
      <c r="Q92" s="730"/>
      <c r="R92" s="730"/>
      <c r="S92" s="730"/>
      <c r="T92" s="730"/>
      <c r="U92" s="730"/>
      <c r="V92" s="541"/>
      <c r="W92" s="297"/>
      <c r="X92" s="541" t="s">
        <v>185</v>
      </c>
      <c r="Y92" s="152"/>
      <c r="AA92" s="466">
        <f t="shared" si="14"/>
        <v>68</v>
      </c>
    </row>
    <row r="93" spans="1:27" ht="49.5" customHeight="1" x14ac:dyDescent="0.25">
      <c r="A93" s="139" t="str">
        <f t="shared" ca="1" si="13"/>
        <v>KW21 / 69</v>
      </c>
      <c r="B93" s="136" t="str">
        <f ca="1">OFFSET(Sprachen!A444,0,'Allg. Informationen'!$B$4-1,1,1)</f>
        <v>anrechenbare Gewinnsteuer gemäss Art. 90 EnFV</v>
      </c>
      <c r="C93" s="100" t="s">
        <v>24</v>
      </c>
      <c r="D93" s="196"/>
      <c r="E93" s="578"/>
      <c r="F93" s="578"/>
      <c r="G93" s="578"/>
      <c r="H93" s="857" t="str">
        <f ca="1">OFFSET(Sprachen!A503,0,'Allg. Informationen'!$B$4-1,1,1)</f>
        <v>Falls Gewinnsteuer angerechnet werden soll, Begründung in Anhang darlegen, wieso trotz Differenz von Gestehungskosten und Marktpreisen ein effektiver Gewinn vorliegt.</v>
      </c>
      <c r="I93" s="857"/>
      <c r="J93" s="857"/>
      <c r="K93" s="857"/>
      <c r="L93" s="857"/>
      <c r="M93" s="730"/>
      <c r="N93" s="730"/>
      <c r="O93" s="730"/>
      <c r="P93" s="730"/>
      <c r="Q93" s="730"/>
      <c r="R93" s="730"/>
      <c r="S93" s="730"/>
      <c r="T93" s="730"/>
      <c r="U93" s="730"/>
      <c r="V93" s="541"/>
      <c r="W93" s="297"/>
      <c r="X93" s="541" t="s">
        <v>185</v>
      </c>
      <c r="Y93" s="152"/>
      <c r="AA93" s="466">
        <f t="shared" si="14"/>
        <v>69</v>
      </c>
    </row>
    <row r="94" spans="1:27" x14ac:dyDescent="0.25">
      <c r="A94" s="139" t="str">
        <f t="shared" ca="1" si="13"/>
        <v>KW21 / 70</v>
      </c>
      <c r="B94" s="136" t="str">
        <f ca="1">OFFSET(Sprachen!A445,0,'Allg. Informationen'!$B$4-1,1,1)</f>
        <v>Kapitalsteuern</v>
      </c>
      <c r="C94" s="100" t="s">
        <v>24</v>
      </c>
      <c r="D94" s="198"/>
      <c r="E94" s="370"/>
      <c r="F94" s="370"/>
      <c r="G94" s="370"/>
      <c r="H94" s="869"/>
      <c r="I94" s="869"/>
      <c r="J94" s="869"/>
      <c r="K94" s="869"/>
      <c r="L94" s="869"/>
      <c r="M94" s="730"/>
      <c r="N94" s="730"/>
      <c r="O94" s="730"/>
      <c r="P94" s="730"/>
      <c r="Q94" s="730"/>
      <c r="R94" s="730"/>
      <c r="S94" s="730"/>
      <c r="T94" s="730"/>
      <c r="U94" s="730"/>
      <c r="V94" s="541"/>
      <c r="W94" s="297"/>
      <c r="X94" s="541" t="s">
        <v>185</v>
      </c>
      <c r="Y94" s="152"/>
      <c r="AA94" s="466">
        <f t="shared" si="14"/>
        <v>70</v>
      </c>
    </row>
    <row r="95" spans="1:27" x14ac:dyDescent="0.25">
      <c r="A95" s="139" t="str">
        <f t="shared" ca="1" si="13"/>
        <v>KW21 / 71</v>
      </c>
      <c r="B95" s="136" t="str">
        <f ca="1">OFFSET(Sprachen!A446,0,'Allg. Informationen'!$B$4-1,1,1)</f>
        <v>weitere anrechenbare Steuern</v>
      </c>
      <c r="C95" s="100" t="s">
        <v>24</v>
      </c>
      <c r="D95" s="196"/>
      <c r="E95" s="578"/>
      <c r="F95" s="578"/>
      <c r="G95" s="578"/>
      <c r="H95" s="874" t="str">
        <f ca="1">OFFSET(Sprachen!A504,0,'Allg. Informationen'!$B$4-1,1,1)</f>
        <v>Liegenschaftssteuer. Sonstige Steuern.</v>
      </c>
      <c r="I95" s="874"/>
      <c r="J95" s="874"/>
      <c r="K95" s="874"/>
      <c r="L95" s="874"/>
      <c r="M95" s="730"/>
      <c r="N95" s="730"/>
      <c r="O95" s="730"/>
      <c r="P95" s="730"/>
      <c r="Q95" s="730"/>
      <c r="R95" s="730"/>
      <c r="S95" s="730"/>
      <c r="T95" s="730"/>
      <c r="U95" s="730"/>
      <c r="V95" s="541"/>
      <c r="W95" s="297"/>
      <c r="X95" s="541" t="s">
        <v>185</v>
      </c>
      <c r="Y95" s="152"/>
      <c r="AA95" s="466">
        <f t="shared" si="14"/>
        <v>71</v>
      </c>
    </row>
    <row r="96" spans="1:27" ht="26.4" x14ac:dyDescent="0.25">
      <c r="A96" s="139" t="str">
        <f t="shared" ca="1" si="13"/>
        <v>KW21 / 72</v>
      </c>
      <c r="B96" s="136" t="str">
        <f ca="1">OFFSET(Sprachen!A447,0,'Allg. Informationen'!$B$4-1,1,1)</f>
        <v>Wasserzinsen (inkl. Wasserwerksteuern und andere äquivalente Abgaben)</v>
      </c>
      <c r="C96" s="100" t="s">
        <v>24</v>
      </c>
      <c r="D96" s="196"/>
      <c r="E96" s="370"/>
      <c r="F96" s="370"/>
      <c r="G96" s="370"/>
      <c r="H96" s="869"/>
      <c r="I96" s="869"/>
      <c r="J96" s="869"/>
      <c r="K96" s="869"/>
      <c r="L96" s="869"/>
      <c r="M96" s="730"/>
      <c r="N96" s="730"/>
      <c r="O96" s="730"/>
      <c r="P96" s="730"/>
      <c r="Q96" s="730"/>
      <c r="R96" s="730"/>
      <c r="S96" s="730"/>
      <c r="T96" s="730"/>
      <c r="U96" s="730"/>
      <c r="V96" s="541"/>
      <c r="W96" s="297"/>
      <c r="X96" s="541" t="s">
        <v>185</v>
      </c>
      <c r="Y96" s="152"/>
      <c r="AA96" s="466">
        <f t="shared" si="14"/>
        <v>72</v>
      </c>
    </row>
    <row r="97" spans="1:27" x14ac:dyDescent="0.25">
      <c r="A97" s="139" t="str">
        <f t="shared" ca="1" si="13"/>
        <v>KW21 / 73</v>
      </c>
      <c r="B97" s="136" t="str">
        <f ca="1">OFFSET(Sprachen!A448,0,'Allg. Informationen'!$B$4-1,1,1)</f>
        <v>Abgaben und Steuern Total</v>
      </c>
      <c r="C97" s="100" t="s">
        <v>24</v>
      </c>
      <c r="D97" s="641">
        <f>D90+D91+D93+D94+D95+D96</f>
        <v>0</v>
      </c>
      <c r="E97" s="373"/>
      <c r="F97" s="373"/>
      <c r="G97" s="373"/>
      <c r="H97" s="906"/>
      <c r="I97" s="906"/>
      <c r="J97" s="906"/>
      <c r="K97" s="906"/>
      <c r="L97" s="906"/>
      <c r="M97" s="730"/>
      <c r="N97" s="730"/>
      <c r="O97" s="730"/>
      <c r="P97" s="730"/>
      <c r="Q97" s="730"/>
      <c r="R97" s="730"/>
      <c r="S97" s="730"/>
      <c r="T97" s="730"/>
      <c r="U97" s="730"/>
      <c r="V97" s="579"/>
      <c r="W97" s="580"/>
      <c r="X97" s="579"/>
      <c r="Y97" s="579"/>
      <c r="AA97" s="466">
        <f t="shared" si="14"/>
        <v>73</v>
      </c>
    </row>
    <row r="98" spans="1:27" x14ac:dyDescent="0.25">
      <c r="A98" s="139" t="str">
        <f t="shared" ca="1" si="13"/>
        <v>KW21 / 74</v>
      </c>
      <c r="B98" s="136" t="str">
        <f ca="1">OFFSET(Sprachen!A449,0,'Allg. Informationen'!$B$4-1,1,1)</f>
        <v>Jahresgewinn</v>
      </c>
      <c r="C98" s="100" t="s">
        <v>24</v>
      </c>
      <c r="D98" s="196"/>
      <c r="E98" s="581"/>
      <c r="F98" s="581"/>
      <c r="G98" s="581"/>
      <c r="H98" s="874" t="str">
        <f ca="1">OFFSET(Sprachen!A505,0,'Allg. Informationen'!$B$4-1,1,1)</f>
        <v>Wird nicht angerechnet. Der Vollständigkeit halber aufgeführt.</v>
      </c>
      <c r="I98" s="874"/>
      <c r="J98" s="874"/>
      <c r="K98" s="874"/>
      <c r="L98" s="874"/>
      <c r="M98" s="730"/>
      <c r="N98" s="730"/>
      <c r="O98" s="730"/>
      <c r="P98" s="730"/>
      <c r="Q98" s="730"/>
      <c r="R98" s="730"/>
      <c r="S98" s="730"/>
      <c r="T98" s="730"/>
      <c r="U98" s="730"/>
      <c r="V98" s="541"/>
      <c r="W98" s="297"/>
      <c r="X98" s="541" t="s">
        <v>185</v>
      </c>
      <c r="Y98" s="152"/>
      <c r="AA98" s="466">
        <f t="shared" si="14"/>
        <v>74</v>
      </c>
    </row>
    <row r="99" spans="1:27" x14ac:dyDescent="0.25">
      <c r="A99" s="139" t="str">
        <f t="shared" ca="1" si="13"/>
        <v>KW21 / 75</v>
      </c>
      <c r="B99" s="136" t="str">
        <f ca="1">OFFSET(Sprachen!A450,0,'Allg. Informationen'!$B$4-1,1,1)</f>
        <v>Anrechenbare Gestehungskosten total</v>
      </c>
      <c r="C99" s="100" t="s">
        <v>24</v>
      </c>
      <c r="D99" s="639">
        <f ca="1">D74+D87+D97</f>
        <v>0</v>
      </c>
      <c r="E99" s="374"/>
      <c r="F99" s="374"/>
      <c r="G99" s="374"/>
      <c r="H99" s="869"/>
      <c r="I99" s="869"/>
      <c r="J99" s="869"/>
      <c r="K99" s="869"/>
      <c r="L99" s="869"/>
      <c r="M99" s="730"/>
      <c r="N99" s="730"/>
      <c r="O99" s="730"/>
      <c r="P99" s="730"/>
      <c r="Q99" s="730"/>
      <c r="R99" s="730"/>
      <c r="S99" s="730"/>
      <c r="T99" s="730"/>
      <c r="U99" s="730"/>
      <c r="V99" s="579"/>
      <c r="W99" s="580"/>
      <c r="X99" s="579"/>
      <c r="Y99" s="579"/>
      <c r="AA99" s="466">
        <f t="shared" si="14"/>
        <v>75</v>
      </c>
    </row>
    <row r="100" spans="1:27" x14ac:dyDescent="0.25">
      <c r="A100" s="139" t="str">
        <f t="shared" ca="1" si="13"/>
        <v>KW21 / 76</v>
      </c>
      <c r="B100" s="136" t="str">
        <f ca="1">OFFSET(Sprachen!A451,0,'Allg. Informationen'!$B$4-1,1,1)</f>
        <v>Spezifische Gestehungskosten total</v>
      </c>
      <c r="C100" s="156" t="s">
        <v>39</v>
      </c>
      <c r="D100" s="640">
        <f ca="1">IFERROR(D99*100/(D36*1000000),0)</f>
        <v>0</v>
      </c>
      <c r="E100" s="375"/>
      <c r="F100" s="375"/>
      <c r="G100" s="375"/>
      <c r="H100" s="869"/>
      <c r="I100" s="869"/>
      <c r="J100" s="869"/>
      <c r="K100" s="869"/>
      <c r="L100" s="869"/>
      <c r="M100" s="730"/>
      <c r="N100" s="730"/>
      <c r="O100" s="730"/>
      <c r="P100" s="730"/>
      <c r="Q100" s="730"/>
      <c r="R100" s="730"/>
      <c r="S100" s="730"/>
      <c r="T100" s="730"/>
      <c r="U100" s="730"/>
      <c r="V100" s="541"/>
      <c r="W100" s="297"/>
      <c r="X100" s="541" t="s">
        <v>185</v>
      </c>
      <c r="Y100" s="551" t="s">
        <v>442</v>
      </c>
      <c r="AA100" s="466">
        <f>AA99+1</f>
        <v>76</v>
      </c>
    </row>
    <row r="101" spans="1:27" ht="15.75" hidden="1" customHeight="1" x14ac:dyDescent="0.25">
      <c r="A101" s="139" t="str">
        <f t="shared" ca="1" si="13"/>
        <v>KW21 / 76-G</v>
      </c>
      <c r="B101" s="136" t="str">
        <f ca="1">OFFSET(Sprachen!A452,0,'Allg. Informationen'!$B$4-1,1,1)</f>
        <v>Spezifische Gestehungskosten total</v>
      </c>
      <c r="C101" s="156" t="s">
        <v>39</v>
      </c>
      <c r="D101" s="435"/>
      <c r="E101" s="434"/>
      <c r="F101" s="434"/>
      <c r="G101" s="434"/>
      <c r="H101" s="869"/>
      <c r="I101" s="869"/>
      <c r="J101" s="869"/>
      <c r="K101" s="869"/>
      <c r="L101" s="869"/>
      <c r="M101" s="730"/>
      <c r="N101" s="730"/>
      <c r="O101" s="730"/>
      <c r="P101" s="730"/>
      <c r="Q101" s="730"/>
      <c r="R101" s="730"/>
      <c r="S101" s="730"/>
      <c r="T101" s="730"/>
      <c r="U101" s="730"/>
      <c r="V101" s="541"/>
      <c r="W101" s="582"/>
      <c r="X101" s="541"/>
      <c r="Y101" s="551"/>
      <c r="AA101" s="424" t="s">
        <v>545</v>
      </c>
    </row>
    <row r="102" spans="1:27" x14ac:dyDescent="0.25">
      <c r="A102" s="139" t="str">
        <f t="shared" ca="1" si="13"/>
        <v>KW21 / 77</v>
      </c>
      <c r="B102" s="136" t="str">
        <f ca="1">OFFSET(Sprachen!A453,0,'Allg. Informationen'!$B$4-1,1,1)</f>
        <v>Gestehungskosten Anteil Gesuchsteller</v>
      </c>
      <c r="C102" s="156" t="s">
        <v>24</v>
      </c>
      <c r="D102" s="174">
        <f ca="1">D99*D40</f>
        <v>0</v>
      </c>
      <c r="E102" s="376"/>
      <c r="F102" s="376"/>
      <c r="G102" s="376"/>
      <c r="H102" s="869"/>
      <c r="I102" s="869"/>
      <c r="J102" s="869"/>
      <c r="K102" s="869"/>
      <c r="L102" s="869"/>
      <c r="M102" s="730"/>
      <c r="N102" s="730"/>
      <c r="O102" s="730"/>
      <c r="P102" s="730"/>
      <c r="Q102" s="730"/>
      <c r="R102" s="730"/>
      <c r="S102" s="730"/>
      <c r="T102" s="730"/>
      <c r="U102" s="730"/>
      <c r="V102" s="548"/>
      <c r="W102" s="300"/>
      <c r="X102" s="548"/>
      <c r="Y102" s="548"/>
      <c r="AA102" s="466">
        <f>AA100+1</f>
        <v>77</v>
      </c>
    </row>
    <row r="103" spans="1:27" x14ac:dyDescent="0.25">
      <c r="A103" s="679"/>
      <c r="B103" s="583"/>
      <c r="C103" s="433"/>
      <c r="D103" s="466"/>
      <c r="E103" s="466"/>
      <c r="F103" s="466"/>
      <c r="G103" s="466"/>
      <c r="H103" s="466"/>
      <c r="I103" s="466"/>
    </row>
    <row r="104" spans="1:27" ht="15.6" x14ac:dyDescent="0.3">
      <c r="A104" s="181"/>
      <c r="B104" s="182"/>
      <c r="C104" s="182"/>
      <c r="D104" s="183"/>
      <c r="E104" s="175"/>
      <c r="F104" s="175"/>
      <c r="G104" s="175"/>
      <c r="H104" s="584"/>
      <c r="I104" s="584"/>
      <c r="J104" s="584"/>
      <c r="K104" s="584"/>
      <c r="L104" s="584"/>
      <c r="M104" s="584"/>
      <c r="N104" s="584"/>
      <c r="O104" s="584"/>
      <c r="P104" s="584"/>
      <c r="Q104" s="584"/>
      <c r="R104" s="584"/>
    </row>
    <row r="105" spans="1:27" ht="17.399999999999999" x14ac:dyDescent="0.25">
      <c r="A105" s="176" t="str">
        <f ca="1">OFFSET(Sprachen!A454,0,'Allg. Informationen'!$B$4-1,1,1)</f>
        <v>C. Angaben zu Erlösen</v>
      </c>
      <c r="B105" s="176"/>
      <c r="C105" s="100"/>
      <c r="D105" s="100"/>
      <c r="E105" s="356"/>
      <c r="F105" s="356"/>
      <c r="G105" s="356"/>
      <c r="H105" s="177"/>
      <c r="I105" s="177"/>
      <c r="J105" s="585"/>
      <c r="K105" s="584"/>
      <c r="L105" s="584"/>
      <c r="M105" s="586"/>
      <c r="N105" s="584"/>
      <c r="O105" s="584"/>
      <c r="P105" s="584"/>
      <c r="Q105" s="584"/>
      <c r="R105" s="584"/>
    </row>
    <row r="106" spans="1:27" x14ac:dyDescent="0.25">
      <c r="A106" s="139" t="str">
        <f ca="1">CONCATENATE($A$2," / ",AA106)</f>
        <v>KW21 / 78</v>
      </c>
      <c r="B106" s="100" t="str">
        <f ca="1">OFFSET(Sprachen!A467,0,'Allg. Informationen'!$B$4-1,1,1)</f>
        <v>Referenzmarkterlös  [CHF]</v>
      </c>
      <c r="C106" s="100" t="s">
        <v>24</v>
      </c>
      <c r="D106" s="389">
        <f ca="1">D124</f>
        <v>0</v>
      </c>
      <c r="E106" s="381"/>
      <c r="F106" s="381"/>
      <c r="G106" s="381"/>
      <c r="H106" s="13"/>
      <c r="M106" s="587"/>
      <c r="AA106" s="466">
        <f>AA102+1</f>
        <v>78</v>
      </c>
    </row>
    <row r="107" spans="1:27" x14ac:dyDescent="0.25">
      <c r="A107" s="139" t="str">
        <f ca="1">CONCATENATE($A$2," / ",AA107)</f>
        <v>KW21 / 79</v>
      </c>
      <c r="B107" s="100" t="str">
        <f ca="1">OFFSET(Sprachen!A456,0,'Allg. Informationen'!$B$4-1,1,1)</f>
        <v>Spezifischer Referenzmarkterlös</v>
      </c>
      <c r="C107" s="100" t="s">
        <v>39</v>
      </c>
      <c r="D107" s="390">
        <f ca="1">IFERROR(D124*100/(D36*10^6),0)</f>
        <v>0</v>
      </c>
      <c r="E107" s="382"/>
      <c r="F107" s="382"/>
      <c r="G107" s="382"/>
      <c r="AA107" s="466">
        <f>AA106+1</f>
        <v>79</v>
      </c>
    </row>
    <row r="108" spans="1:27" hidden="1" x14ac:dyDescent="0.25">
      <c r="A108" s="139" t="str">
        <f ca="1">CONCATENATE($A$2," / ",AA108)</f>
        <v>KW21 / 79-G</v>
      </c>
      <c r="B108" s="100" t="str">
        <f ca="1">OFFSET(Sprachen!A457,0,'Allg. Informationen'!$B$4-1,1,1)</f>
        <v>Spezifischer Referenzmarkterlös</v>
      </c>
      <c r="C108" s="100" t="s">
        <v>39</v>
      </c>
      <c r="D108" s="425"/>
      <c r="E108" s="382"/>
      <c r="F108" s="382"/>
      <c r="G108" s="382"/>
      <c r="AA108" s="424" t="s">
        <v>539</v>
      </c>
    </row>
    <row r="109" spans="1:27" x14ac:dyDescent="0.25">
      <c r="A109" s="139" t="str">
        <f ca="1">CONCATENATE($A$2," / ",AA109)</f>
        <v>KW21 / 80</v>
      </c>
      <c r="B109" s="100" t="str">
        <f ca="1">OFFSET(Sprachen!A458,0,'Allg. Informationen'!$B$4-1,1,1)</f>
        <v>Erlös Anteil Gesuchsteller</v>
      </c>
      <c r="C109" s="156" t="s">
        <v>24</v>
      </c>
      <c r="D109" s="389">
        <f ca="1">D106*D40</f>
        <v>0</v>
      </c>
      <c r="E109" s="382"/>
      <c r="F109" s="382"/>
      <c r="G109" s="382"/>
      <c r="AA109" s="466">
        <v>80</v>
      </c>
    </row>
    <row r="110" spans="1:27" ht="15.6" x14ac:dyDescent="0.3">
      <c r="A110" s="181"/>
      <c r="B110" s="182"/>
      <c r="C110" s="182"/>
      <c r="D110" s="183"/>
      <c r="E110" s="178"/>
      <c r="F110" s="178"/>
      <c r="G110" s="178"/>
      <c r="H110" s="179"/>
      <c r="I110" s="131"/>
      <c r="J110" s="131"/>
      <c r="K110" s="131"/>
      <c r="L110" s="131"/>
      <c r="M110" s="131"/>
      <c r="N110" s="131"/>
      <c r="O110" s="131"/>
      <c r="P110" s="131"/>
      <c r="Q110" s="131"/>
    </row>
    <row r="111" spans="1:27" ht="17.399999999999999" x14ac:dyDescent="0.25">
      <c r="A111" s="665" t="str">
        <f ca="1">OFFSET(Sprachen!A459,0,'Allg. Informationen'!$B$4-1,1,1)</f>
        <v>D. Angaben zu den ungedeckten Gestehungskosten</v>
      </c>
      <c r="C111" s="159"/>
      <c r="D111" s="666"/>
      <c r="E111" s="356"/>
      <c r="F111" s="356"/>
      <c r="G111" s="356"/>
    </row>
    <row r="112" spans="1:27" x14ac:dyDescent="0.25">
      <c r="A112" s="139" t="str">
        <f ca="1">CONCATENATE($A$2," / ",AA112)</f>
        <v>KW21 / 81</v>
      </c>
      <c r="B112" s="100" t="str">
        <f ca="1">OFFSET(Sprachen!A460,0,'Allg. Informationen'!$B$4-1,1,1)</f>
        <v>ungedeckte Gestehungskosten</v>
      </c>
      <c r="C112" s="100" t="s">
        <v>24</v>
      </c>
      <c r="D112" s="174">
        <f ca="1">D99-D106</f>
        <v>0</v>
      </c>
      <c r="E112" s="383"/>
      <c r="F112" s="383"/>
      <c r="G112" s="383"/>
      <c r="AA112" s="466">
        <f>AA109+1</f>
        <v>81</v>
      </c>
    </row>
    <row r="113" spans="1:27" x14ac:dyDescent="0.25">
      <c r="A113" s="139" t="str">
        <f ca="1">CONCATENATE($A$2," / ",AA113)</f>
        <v>KW21 / 82</v>
      </c>
      <c r="B113" s="100" t="str">
        <f ca="1">OFFSET(Sprachen!A461,0,'Allg. Informationen'!$B$4-1,1,1)</f>
        <v>Spezifische ungedeckte Gestehungskosten</v>
      </c>
      <c r="C113" s="100" t="s">
        <v>39</v>
      </c>
      <c r="D113" s="390">
        <f ca="1">D100-D107</f>
        <v>0</v>
      </c>
      <c r="E113" s="375"/>
      <c r="F113" s="375"/>
      <c r="G113" s="375"/>
      <c r="I113" s="180"/>
      <c r="AA113" s="466">
        <f>AA112+1</f>
        <v>82</v>
      </c>
    </row>
    <row r="114" spans="1:27" x14ac:dyDescent="0.25">
      <c r="A114" s="139" t="str">
        <f ca="1">CONCATENATE($A$2," / ",AA114)</f>
        <v>KW21 / 83</v>
      </c>
      <c r="B114" s="100" t="str">
        <f ca="1">OFFSET(Sprachen!A462,0,'Allg. Informationen'!$B$4-1,1,1)</f>
        <v>Spez. ungedeckte Gestehungskosten gekürzt</v>
      </c>
      <c r="C114" s="100" t="s">
        <v>39</v>
      </c>
      <c r="D114" s="390">
        <f ca="1">MIN(1,D113)</f>
        <v>0</v>
      </c>
      <c r="E114" s="375"/>
      <c r="F114" s="375"/>
      <c r="G114" s="375"/>
      <c r="I114" s="180"/>
      <c r="Q114" s="584"/>
      <c r="AA114" s="466">
        <f>AA113+1</f>
        <v>83</v>
      </c>
    </row>
    <row r="115" spans="1:27" ht="28.5" customHeight="1" x14ac:dyDescent="0.3">
      <c r="A115" s="139" t="str">
        <f ca="1">CONCATENATE($A$2," / ",AA115)</f>
        <v>KW21 / 84</v>
      </c>
      <c r="B115" s="136" t="str">
        <f ca="1">OFFSET(Sprachen!A463,0,'Allg. Informationen'!$B$4-1,1,1)</f>
        <v>ungedeckte Gestehungskosten Anteil Gesuchsteller</v>
      </c>
      <c r="C115" s="100" t="s">
        <v>24</v>
      </c>
      <c r="D115" s="173">
        <f ca="1">D102-D109</f>
        <v>0</v>
      </c>
      <c r="E115" s="374"/>
      <c r="F115" s="374"/>
      <c r="G115" s="374"/>
      <c r="H115" s="131"/>
      <c r="I115" s="131"/>
      <c r="J115" s="131"/>
      <c r="K115" s="131"/>
      <c r="L115" s="131"/>
      <c r="M115" s="131"/>
      <c r="N115" s="131"/>
      <c r="O115" s="131"/>
      <c r="P115" s="131"/>
      <c r="Q115" s="588"/>
      <c r="R115" s="131"/>
      <c r="S115" s="131"/>
      <c r="AA115" s="466">
        <f>AA114+1</f>
        <v>84</v>
      </c>
    </row>
    <row r="116" spans="1:27" ht="15.6" x14ac:dyDescent="0.3">
      <c r="A116" s="181"/>
      <c r="B116" s="182"/>
      <c r="C116" s="182"/>
      <c r="D116" s="182"/>
      <c r="E116" s="178"/>
      <c r="F116" s="178"/>
      <c r="G116" s="178"/>
      <c r="H116" s="182"/>
      <c r="I116" s="182"/>
      <c r="J116" s="182"/>
      <c r="K116" s="182"/>
      <c r="L116" s="182"/>
      <c r="M116" s="182"/>
      <c r="N116" s="182"/>
      <c r="O116" s="182"/>
      <c r="P116" s="182"/>
      <c r="Q116" s="183"/>
      <c r="R116" s="131"/>
      <c r="S116" s="131"/>
    </row>
    <row r="117" spans="1:27" ht="17.399999999999999" x14ac:dyDescent="0.3">
      <c r="A117" s="184" t="str">
        <f ca="1">OFFSET(Sprachen!A464,0,'Allg. Informationen'!$B$4-1,1,1)</f>
        <v>E. Referenzmarkterlös</v>
      </c>
      <c r="C117" s="589"/>
      <c r="D117" s="589"/>
      <c r="E117" s="590"/>
      <c r="F117" s="590"/>
      <c r="G117" s="590"/>
      <c r="H117" s="907" t="str">
        <f ca="1">H89</f>
        <v>Anmerkungen BFE</v>
      </c>
      <c r="I117" s="879"/>
      <c r="J117" s="879"/>
      <c r="K117" s="879"/>
      <c r="L117" s="879"/>
      <c r="M117" s="879" t="str">
        <f ca="1">M89</f>
        <v>Bemerkungen Gesuchsteller</v>
      </c>
      <c r="N117" s="879"/>
      <c r="O117" s="879"/>
      <c r="P117" s="879"/>
      <c r="Q117" s="879"/>
      <c r="R117" s="131"/>
      <c r="S117" s="163"/>
    </row>
    <row r="118" spans="1:27" ht="15.6" x14ac:dyDescent="0.3">
      <c r="A118" s="139" t="str">
        <f t="shared" ref="A118:A124" ca="1" si="15">CONCATENATE($A$2," / ",AA118)</f>
        <v>KW21 / 85</v>
      </c>
      <c r="B118" s="591" t="str">
        <f ca="1">OFFSET(Sprachen!A465,0,'Allg. Informationen'!$B$4-1,1,1)</f>
        <v xml:space="preserve">Strompreise bei EEX herungergeladen am: </v>
      </c>
      <c r="C118" s="185">
        <v>44615</v>
      </c>
      <c r="D118" s="378">
        <v>0.45833333333333331</v>
      </c>
      <c r="E118" s="384"/>
      <c r="F118" s="384"/>
      <c r="G118" s="384"/>
      <c r="H118" s="856"/>
      <c r="I118" s="869"/>
      <c r="J118" s="869"/>
      <c r="K118" s="869"/>
      <c r="L118" s="869"/>
      <c r="M118" s="871"/>
      <c r="N118" s="872"/>
      <c r="O118" s="872"/>
      <c r="P118" s="872"/>
      <c r="Q118" s="873"/>
      <c r="R118" s="131"/>
      <c r="S118" s="131"/>
      <c r="AA118" s="466">
        <f>AA115+1</f>
        <v>85</v>
      </c>
    </row>
    <row r="119" spans="1:27" ht="15.6" x14ac:dyDescent="0.3">
      <c r="A119" s="139" t="str">
        <f t="shared" ca="1" si="15"/>
        <v>KW21 / 86</v>
      </c>
      <c r="B119" s="186" t="str">
        <f ca="1">OFFSET(Sprachen!A466,0,'Allg. Informationen'!$B$4-1,1,1)</f>
        <v>Jahr</v>
      </c>
      <c r="C119" s="904">
        <f ca="1">IFERROR(IF($D$5="Nein/Non/No","-",INDIRECT(CONCATENATE(E_prod_Eingabe!A2,"!")&amp;CONCATENATE(MID("CDEFGHIJKLMNOPQRSTUVWXYZ",HLOOKUP($A$2,E_prod_Eingabe!$C$5:$AS$6,2,FALSE),1),"8"))),"")</f>
        <v>0</v>
      </c>
      <c r="D119" s="905"/>
      <c r="E119" s="385"/>
      <c r="F119" s="385"/>
      <c r="G119" s="385"/>
      <c r="H119" s="856"/>
      <c r="I119" s="869"/>
      <c r="J119" s="869"/>
      <c r="K119" s="869"/>
      <c r="L119" s="869"/>
      <c r="M119" s="871"/>
      <c r="N119" s="872"/>
      <c r="O119" s="872"/>
      <c r="P119" s="872"/>
      <c r="Q119" s="873"/>
      <c r="R119" s="131"/>
      <c r="S119" s="131"/>
      <c r="AA119" s="466">
        <f t="shared" ref="AA119:AA124" si="16">AA118+1</f>
        <v>86</v>
      </c>
    </row>
    <row r="120" spans="1:27" ht="15.6" x14ac:dyDescent="0.3">
      <c r="A120" s="139" t="str">
        <f t="shared" ca="1" si="15"/>
        <v>KW21 / 87</v>
      </c>
      <c r="B120" s="187" t="str">
        <f ca="1">OFFSET(Sprachen!A467,0,'Allg. Informationen'!$B$4-1,1,1)</f>
        <v>Referenzmarkterlös  [CHF]</v>
      </c>
      <c r="C120" s="638" t="s">
        <v>24</v>
      </c>
      <c r="D120" s="379" t="s">
        <v>82</v>
      </c>
      <c r="E120" s="377"/>
      <c r="F120" s="377"/>
      <c r="G120" s="377"/>
      <c r="H120" s="380" t="str">
        <f ca="1">OFFSET(Sprachen!A336,0,'Allg. Informationen'!$B$4-1,1,1)</f>
        <v>Zentrale 1</v>
      </c>
      <c r="I120" s="186" t="str">
        <f ca="1">OFFSET(Sprachen!A337,0,'Allg. Informationen'!$B$4-1,1,1)</f>
        <v>Zentrale 2</v>
      </c>
      <c r="J120" s="592" t="str">
        <f ca="1">OFFSET(Sprachen!A338,0,'Allg. Informationen'!$B$4-1,1,1)</f>
        <v>Zentrale 3</v>
      </c>
      <c r="K120" s="592" t="str">
        <f ca="1">OFFSET(Sprachen!A339,0,'Allg. Informationen'!$B$4-1,1,1)</f>
        <v>Zentrale 4</v>
      </c>
      <c r="L120" s="592" t="str">
        <f ca="1">OFFSET(Sprachen!A340,0,'Allg. Informationen'!$B$4-1,1,1)</f>
        <v>Zentrale 5</v>
      </c>
      <c r="M120" s="592" t="str">
        <f ca="1">OFFSET(Sprachen!A341,0,'Allg. Informationen'!$B$4-1,1,1)</f>
        <v>Zentrale 6</v>
      </c>
      <c r="N120" s="592" t="str">
        <f ca="1">OFFSET(Sprachen!A342,0,'Allg. Informationen'!$B$4-1,1,1)</f>
        <v>Zentrale 7</v>
      </c>
      <c r="O120" s="592" t="str">
        <f ca="1">OFFSET(Sprachen!A343,0,'Allg. Informationen'!$B$4-1,1,1)</f>
        <v>Zentrale 8</v>
      </c>
      <c r="P120" s="592" t="str">
        <f ca="1">OFFSET(Sprachen!A344,0,'Allg. Informationen'!$B$4-1,1,1)</f>
        <v>Zentrale 9</v>
      </c>
      <c r="Q120" s="592" t="str">
        <f ca="1">OFFSET(Sprachen!A345,0,'Allg. Informationen'!$B$4-1,1,1)</f>
        <v>Zentrale 10</v>
      </c>
      <c r="R120" s="131"/>
      <c r="S120" s="131"/>
      <c r="AA120" s="466">
        <f t="shared" si="16"/>
        <v>87</v>
      </c>
    </row>
    <row r="121" spans="1:27" ht="15.6" x14ac:dyDescent="0.3">
      <c r="A121" s="139" t="str">
        <f t="shared" ca="1" si="15"/>
        <v>KW21 / 88</v>
      </c>
      <c r="B121" s="188" t="str">
        <f ca="1">OFFSET(Sprachen!A468,0,'Allg. Informationen'!$B$4-1,1,1)</f>
        <v>alle Zentralen</v>
      </c>
      <c r="C121" s="189"/>
      <c r="D121" s="593">
        <f ca="1">+SUM(H121:Q121)</f>
        <v>0</v>
      </c>
      <c r="E121" s="594"/>
      <c r="F121" s="594"/>
      <c r="G121" s="594"/>
      <c r="H121" s="595">
        <f ca="1">IFERROR(IF($D$5="Nein/Non/No","-",VLOOKUP(H$120,E_prod_Eingabe!$A$33:$AA$42,HLOOKUP($A$2,E_prod_Eingabe!$C$5:$AS$6,2,FALSE)+2,FALSE)),"")</f>
        <v>0</v>
      </c>
      <c r="I121" s="595">
        <f ca="1">IFERROR(IF($D$5="Nein/Non/No","-",VLOOKUP(I$120,E_prod_Eingabe!$A$33:$AA$42,HLOOKUP($A$2,E_prod_Eingabe!$C$5:$AS$6,2,FALSE)+2,FALSE)),"")</f>
        <v>0</v>
      </c>
      <c r="J121" s="595">
        <f ca="1">IFERROR(IF($D$5="Nein/Non/No","-",VLOOKUP(J$120,E_prod_Eingabe!$A$33:$AA$42,HLOOKUP($A$2,E_prod_Eingabe!$C$5:$AS$6,2,FALSE)+2,FALSE)),"")</f>
        <v>0</v>
      </c>
      <c r="K121" s="595">
        <f ca="1">IFERROR(IF($D$5="Nein/Non/No","-",VLOOKUP(K$120,E_prod_Eingabe!$A$33:$AA$42,HLOOKUP($A$2,E_prod_Eingabe!$C$5:$AS$6,2,FALSE)+2,FALSE)),"")</f>
        <v>0</v>
      </c>
      <c r="L121" s="595">
        <f ca="1">IFERROR(IF($D$5="Nein/Non/No","-",VLOOKUP(L$120,E_prod_Eingabe!$A$33:$AA$42,HLOOKUP($A$2,E_prod_Eingabe!$C$5:$AS$6,2,FALSE)+2,FALSE)),"")</f>
        <v>0</v>
      </c>
      <c r="M121" s="595">
        <f ca="1">IFERROR(IF($D$5="Nein/Non/No","-",VLOOKUP(M$120,E_prod_Eingabe!$A$33:$AA$42,HLOOKUP($A$2,E_prod_Eingabe!$C$5:$AS$6,2,FALSE)+2,FALSE)),"")</f>
        <v>0</v>
      </c>
      <c r="N121" s="595">
        <f ca="1">IFERROR(IF($D$5="Nein/Non/No","-",VLOOKUP(N$120,E_prod_Eingabe!$A$33:$AA$42,HLOOKUP($A$2,E_prod_Eingabe!$C$5:$AS$6,2,FALSE)+2,FALSE)),"")</f>
        <v>0</v>
      </c>
      <c r="O121" s="595">
        <f ca="1">IFERROR(IF($D$5="Nein/Non/No","-",VLOOKUP(O$120,E_prod_Eingabe!$A$33:$AA$42,HLOOKUP($A$2,E_prod_Eingabe!$C$5:$AS$6,2,FALSE)+2,FALSE)),"")</f>
        <v>0</v>
      </c>
      <c r="P121" s="595">
        <f ca="1">IFERROR(IF($D$5="Nein/Non/No","-",VLOOKUP(P$120,E_prod_Eingabe!$A$33:$AA$42,HLOOKUP($A$2,E_prod_Eingabe!$C$5:$AS$6,2,FALSE)+2,FALSE)),"")</f>
        <v>0</v>
      </c>
      <c r="Q121" s="595">
        <f ca="1">IFERROR(IF($D$5="Nein/Non/No","-",VLOOKUP(Q$120,E_prod_Eingabe!$A$33:$AA$42,HLOOKUP($A$2,E_prod_Eingabe!$C$5:$AS$6,2,FALSE)+2,FALSE)),"")</f>
        <v>0</v>
      </c>
      <c r="R121" s="131"/>
      <c r="S121" s="190"/>
      <c r="AA121" s="466">
        <f t="shared" si="16"/>
        <v>88</v>
      </c>
    </row>
    <row r="122" spans="1:27" ht="39.6" x14ac:dyDescent="0.3">
      <c r="A122" s="139" t="str">
        <f t="shared" ca="1" si="15"/>
        <v>KW21 / 89</v>
      </c>
      <c r="B122" s="529" t="str">
        <f ca="1">OFFSET(Sprachen!A469,0,'Allg. Informationen'!$B$4-1,1,1)</f>
        <v>Abzüglich nicht hydraulisch verbundener oder gemeinsam optimierter Anlagen</v>
      </c>
      <c r="C122" s="191"/>
      <c r="D122" s="593">
        <f>+SUM(H122:Q122)</f>
        <v>0</v>
      </c>
      <c r="E122" s="594"/>
      <c r="F122" s="594"/>
      <c r="G122" s="594"/>
      <c r="H122" s="595">
        <f>+IF(OR(H50="Nein",H50="Non",H50="No"),-H121,0)</f>
        <v>0</v>
      </c>
      <c r="I122" s="595">
        <f t="shared" ref="I122:Q122" si="17">+IF(OR(I50="Nein",I50="Non",I50="No"),-I121,0)</f>
        <v>0</v>
      </c>
      <c r="J122" s="595">
        <f t="shared" si="17"/>
        <v>0</v>
      </c>
      <c r="K122" s="595">
        <f t="shared" si="17"/>
        <v>0</v>
      </c>
      <c r="L122" s="595">
        <f t="shared" si="17"/>
        <v>0</v>
      </c>
      <c r="M122" s="595">
        <f t="shared" si="17"/>
        <v>0</v>
      </c>
      <c r="N122" s="595">
        <f t="shared" si="17"/>
        <v>0</v>
      </c>
      <c r="O122" s="595">
        <f t="shared" si="17"/>
        <v>0</v>
      </c>
      <c r="P122" s="595">
        <f t="shared" si="17"/>
        <v>0</v>
      </c>
      <c r="Q122" s="595">
        <f t="shared" si="17"/>
        <v>0</v>
      </c>
      <c r="R122" s="131"/>
      <c r="S122" s="163"/>
      <c r="AA122" s="466">
        <f t="shared" si="16"/>
        <v>89</v>
      </c>
    </row>
    <row r="123" spans="1:27" ht="16.2" thickBot="1" x14ac:dyDescent="0.35">
      <c r="A123" s="139" t="str">
        <f t="shared" ca="1" si="15"/>
        <v>KW21 / 90</v>
      </c>
      <c r="B123" s="188" t="str">
        <f ca="1">OFFSET(Sprachen!A470,0,'Allg. Informationen'!$B$4-1,1,1)</f>
        <v>Abzüglich KEV-Anlagen</v>
      </c>
      <c r="C123" s="192"/>
      <c r="D123" s="596">
        <f>+SUM(H123:Q123)</f>
        <v>0</v>
      </c>
      <c r="E123" s="594"/>
      <c r="F123" s="594"/>
      <c r="G123" s="594"/>
      <c r="H123" s="595">
        <f>+IF(OR(H56="Ja",H56="Oui",H56="Si"),IF(OR(H50="Ja",H50="Oui",H50="Si"),-H121,0),0)</f>
        <v>0</v>
      </c>
      <c r="I123" s="595">
        <f t="shared" ref="I123:Q123" si="18">+IF(OR(I56="Ja",I56="Oui",I56="Si"),IF(OR(I50="Ja",I50="Oui",I50="Si"),-I121,0),0)</f>
        <v>0</v>
      </c>
      <c r="J123" s="595">
        <f t="shared" si="18"/>
        <v>0</v>
      </c>
      <c r="K123" s="595">
        <f t="shared" si="18"/>
        <v>0</v>
      </c>
      <c r="L123" s="595">
        <f t="shared" si="18"/>
        <v>0</v>
      </c>
      <c r="M123" s="595">
        <f t="shared" si="18"/>
        <v>0</v>
      </c>
      <c r="N123" s="595">
        <f t="shared" si="18"/>
        <v>0</v>
      </c>
      <c r="O123" s="595">
        <f t="shared" si="18"/>
        <v>0</v>
      </c>
      <c r="P123" s="595">
        <f t="shared" si="18"/>
        <v>0</v>
      </c>
      <c r="Q123" s="595">
        <f t="shared" si="18"/>
        <v>0</v>
      </c>
      <c r="R123" s="131"/>
      <c r="S123" s="163"/>
      <c r="AA123" s="466">
        <f t="shared" si="16"/>
        <v>90</v>
      </c>
    </row>
    <row r="124" spans="1:27" ht="26.25" customHeight="1" thickBot="1" x14ac:dyDescent="0.35">
      <c r="A124" s="139" t="str">
        <f t="shared" ca="1" si="15"/>
        <v>KW21 / 91</v>
      </c>
      <c r="B124" s="891" t="str">
        <f ca="1">+CONCATENATE(OFFSET(Sprachen!A471,0,'Allg. Informationen'!$B$4-1,1,1)," ",IF(D13=0,"",D13))</f>
        <v>gültig für KW Bitte auswählen, Prière de sélectionner, Prego selezionare</v>
      </c>
      <c r="C124" s="892"/>
      <c r="D124" s="597">
        <f ca="1">IFERROR(+MAX(SUM(D121:D123),0),"")</f>
        <v>0</v>
      </c>
      <c r="E124" s="598"/>
      <c r="F124" s="598"/>
      <c r="G124" s="599"/>
      <c r="H124" s="595">
        <f ca="1">+IF(H121&lt;0,H121,MAX(SUM(H121:H123),0))</f>
        <v>0</v>
      </c>
      <c r="I124" s="595">
        <f t="shared" ref="I124:Q124" ca="1" si="19">+IF(I121&lt;0,I121,MAX(SUM(I121:I123),0))</f>
        <v>0</v>
      </c>
      <c r="J124" s="595">
        <f t="shared" ca="1" si="19"/>
        <v>0</v>
      </c>
      <c r="K124" s="595">
        <f t="shared" ca="1" si="19"/>
        <v>0</v>
      </c>
      <c r="L124" s="595">
        <f t="shared" ca="1" si="19"/>
        <v>0</v>
      </c>
      <c r="M124" s="595">
        <f t="shared" ca="1" si="19"/>
        <v>0</v>
      </c>
      <c r="N124" s="595">
        <f t="shared" ca="1" si="19"/>
        <v>0</v>
      </c>
      <c r="O124" s="595">
        <f t="shared" ca="1" si="19"/>
        <v>0</v>
      </c>
      <c r="P124" s="595">
        <f t="shared" ca="1" si="19"/>
        <v>0</v>
      </c>
      <c r="Q124" s="595">
        <f t="shared" ca="1" si="19"/>
        <v>0</v>
      </c>
      <c r="R124" s="131"/>
      <c r="S124" s="131"/>
      <c r="AA124" s="466">
        <f t="shared" si="16"/>
        <v>91</v>
      </c>
    </row>
    <row r="125" spans="1:27" ht="15.6" x14ac:dyDescent="0.3">
      <c r="D125" s="600"/>
      <c r="E125" s="600"/>
      <c r="F125" s="600"/>
      <c r="G125" s="600"/>
      <c r="R125" s="131"/>
      <c r="S125" s="131"/>
    </row>
    <row r="126" spans="1:27" ht="15.6" x14ac:dyDescent="0.3">
      <c r="R126" s="131"/>
      <c r="S126" s="131"/>
    </row>
    <row r="127" spans="1:27" ht="15.6" x14ac:dyDescent="0.3">
      <c r="R127" s="131"/>
      <c r="S127" s="131"/>
    </row>
    <row r="128" spans="1:27" ht="15.6" x14ac:dyDescent="0.3">
      <c r="D128" s="652"/>
      <c r="R128" s="131"/>
      <c r="S128" s="131"/>
    </row>
    <row r="129" spans="18:19" ht="15.6" x14ac:dyDescent="0.3">
      <c r="R129" s="131"/>
      <c r="S129" s="131"/>
    </row>
    <row r="130" spans="18:19" ht="15.6" x14ac:dyDescent="0.3">
      <c r="R130" s="131"/>
      <c r="S130" s="131"/>
    </row>
    <row r="131" spans="18:19" ht="15.6" x14ac:dyDescent="0.3">
      <c r="R131" s="131"/>
      <c r="S131" s="131"/>
    </row>
  </sheetData>
  <sheetProtection algorithmName="SHA-512" hashValue="l9jiPA8Egieow9sWPnXa2KGLLrdtR5KUSlK6XWVBtzhFM/YNROCJ2AY6A7RCiS63ljckL9Uym2V5bF2DVf3DBg==" saltValue="eP/umcR7wWYVBHvVRiX3nA==" spinCount="100000" sheet="1" objects="1" scenarios="1"/>
  <protectedRanges>
    <protectedRange sqref="C5 L15 B14:B15 D16:D24 D26 D31:D32 D34:D35 D38:D40 D42 D44:D45 H49:Q53 H56:Q59 D64:D65 D69:D73 D77:K79 D80:D83 D90:D96 D98" name="Bereichzahlenfelder"/>
    <protectedRange sqref="C5 H6:J7 L6:N7 P6:R7 T6:U7 M13:U45 T48:U59 M62:U73 M74 Q77:U87 M90:U102 M118:Q119" name="Bereichvoll_kommentarfelder"/>
    <protectedRange sqref="C5 H8 L8 B14:B15 D16:D17 D29 D37 D40 D42 D101 D108 L15 M13 M16:M17 M29 M37 M40:M42 M101" name="bereichleer"/>
  </protectedRanges>
  <mergeCells count="192">
    <mergeCell ref="C119:D119"/>
    <mergeCell ref="H119:L119"/>
    <mergeCell ref="M119:Q119"/>
    <mergeCell ref="B124:C124"/>
    <mergeCell ref="H102:L102"/>
    <mergeCell ref="M102:U102"/>
    <mergeCell ref="H117:L117"/>
    <mergeCell ref="M117:Q117"/>
    <mergeCell ref="H118:L118"/>
    <mergeCell ref="M118:Q118"/>
    <mergeCell ref="H99:L99"/>
    <mergeCell ref="M99:U99"/>
    <mergeCell ref="H100:L100"/>
    <mergeCell ref="M100:U100"/>
    <mergeCell ref="H101:L101"/>
    <mergeCell ref="M101:U101"/>
    <mergeCell ref="H96:L96"/>
    <mergeCell ref="M96:U96"/>
    <mergeCell ref="H97:L97"/>
    <mergeCell ref="M97:U97"/>
    <mergeCell ref="H98:L98"/>
    <mergeCell ref="M98:U98"/>
    <mergeCell ref="H93:L93"/>
    <mergeCell ref="M93:U93"/>
    <mergeCell ref="H94:L94"/>
    <mergeCell ref="M94:U94"/>
    <mergeCell ref="H95:L95"/>
    <mergeCell ref="M95:U95"/>
    <mergeCell ref="H90:L90"/>
    <mergeCell ref="M90:U90"/>
    <mergeCell ref="H91:L91"/>
    <mergeCell ref="M91:U91"/>
    <mergeCell ref="H92:L92"/>
    <mergeCell ref="M92:U92"/>
    <mergeCell ref="H86:P86"/>
    <mergeCell ref="Q86:U86"/>
    <mergeCell ref="H87:P87"/>
    <mergeCell ref="Q87:U87"/>
    <mergeCell ref="H89:L89"/>
    <mergeCell ref="M89:U89"/>
    <mergeCell ref="H83:P83"/>
    <mergeCell ref="Q83:U83"/>
    <mergeCell ref="H84:P84"/>
    <mergeCell ref="Q84:U84"/>
    <mergeCell ref="H85:P85"/>
    <mergeCell ref="Q85:U85"/>
    <mergeCell ref="L80:P80"/>
    <mergeCell ref="Q80:U80"/>
    <mergeCell ref="L81:P81"/>
    <mergeCell ref="Q81:U81"/>
    <mergeCell ref="L82:P82"/>
    <mergeCell ref="Q82:U82"/>
    <mergeCell ref="M73:U73"/>
    <mergeCell ref="H74:L74"/>
    <mergeCell ref="M74:U74"/>
    <mergeCell ref="L76:P76"/>
    <mergeCell ref="Q76:U76"/>
    <mergeCell ref="L77:P79"/>
    <mergeCell ref="Q77:U79"/>
    <mergeCell ref="H64:L73"/>
    <mergeCell ref="M64:U64"/>
    <mergeCell ref="M65:U65"/>
    <mergeCell ref="M66:U66"/>
    <mergeCell ref="M67:U67"/>
    <mergeCell ref="M68:U68"/>
    <mergeCell ref="M69:U69"/>
    <mergeCell ref="M70:U70"/>
    <mergeCell ref="M71:U71"/>
    <mergeCell ref="M72:U72"/>
    <mergeCell ref="H61:L61"/>
    <mergeCell ref="M61:U61"/>
    <mergeCell ref="H62:L62"/>
    <mergeCell ref="M62:U62"/>
    <mergeCell ref="H63:L63"/>
    <mergeCell ref="M63:U63"/>
    <mergeCell ref="R57:S57"/>
    <mergeCell ref="T57:U57"/>
    <mergeCell ref="R58:S58"/>
    <mergeCell ref="T58:U58"/>
    <mergeCell ref="R59:S59"/>
    <mergeCell ref="T59:U59"/>
    <mergeCell ref="R53:S53"/>
    <mergeCell ref="T53:U53"/>
    <mergeCell ref="R54:S55"/>
    <mergeCell ref="T54:U54"/>
    <mergeCell ref="T55:U55"/>
    <mergeCell ref="R56:S56"/>
    <mergeCell ref="T56:U56"/>
    <mergeCell ref="R50:S50"/>
    <mergeCell ref="T50:U50"/>
    <mergeCell ref="R51:S51"/>
    <mergeCell ref="T51:U51"/>
    <mergeCell ref="R52:S52"/>
    <mergeCell ref="T52:U52"/>
    <mergeCell ref="H45:L45"/>
    <mergeCell ref="M45:U45"/>
    <mergeCell ref="R47:S47"/>
    <mergeCell ref="R48:S48"/>
    <mergeCell ref="T48:U48"/>
    <mergeCell ref="R49:S49"/>
    <mergeCell ref="T49:U49"/>
    <mergeCell ref="H42:L42"/>
    <mergeCell ref="M42:U42"/>
    <mergeCell ref="H43:L43"/>
    <mergeCell ref="M43:U43"/>
    <mergeCell ref="H44:L44"/>
    <mergeCell ref="M44:U44"/>
    <mergeCell ref="H39:L39"/>
    <mergeCell ref="M39:U39"/>
    <mergeCell ref="H40:L40"/>
    <mergeCell ref="M40:U40"/>
    <mergeCell ref="H41:L41"/>
    <mergeCell ref="M41:U41"/>
    <mergeCell ref="H36:L36"/>
    <mergeCell ref="M36:U36"/>
    <mergeCell ref="H37:L37"/>
    <mergeCell ref="M37:U37"/>
    <mergeCell ref="H38:L38"/>
    <mergeCell ref="M38:U38"/>
    <mergeCell ref="H33:L33"/>
    <mergeCell ref="M33:U33"/>
    <mergeCell ref="H34:L34"/>
    <mergeCell ref="M34:U34"/>
    <mergeCell ref="H35:L35"/>
    <mergeCell ref="M35:U35"/>
    <mergeCell ref="H30:L30"/>
    <mergeCell ref="M30:U30"/>
    <mergeCell ref="H31:L31"/>
    <mergeCell ref="M31:U31"/>
    <mergeCell ref="H32:L32"/>
    <mergeCell ref="M32:U32"/>
    <mergeCell ref="H27:L27"/>
    <mergeCell ref="M27:U27"/>
    <mergeCell ref="H28:L28"/>
    <mergeCell ref="M28:U28"/>
    <mergeCell ref="H29:L29"/>
    <mergeCell ref="M29:U29"/>
    <mergeCell ref="H24:L24"/>
    <mergeCell ref="M24:U24"/>
    <mergeCell ref="H25:L25"/>
    <mergeCell ref="M25:U25"/>
    <mergeCell ref="H26:L26"/>
    <mergeCell ref="M26:U26"/>
    <mergeCell ref="H20:L20"/>
    <mergeCell ref="M20:U20"/>
    <mergeCell ref="H21:L22"/>
    <mergeCell ref="M21:U21"/>
    <mergeCell ref="M22:U22"/>
    <mergeCell ref="H23:L23"/>
    <mergeCell ref="M23:U23"/>
    <mergeCell ref="B17:C17"/>
    <mergeCell ref="H17:L17"/>
    <mergeCell ref="M17:U17"/>
    <mergeCell ref="H18:L18"/>
    <mergeCell ref="M18:U18"/>
    <mergeCell ref="H19:L19"/>
    <mergeCell ref="M19:U19"/>
    <mergeCell ref="V13:V15"/>
    <mergeCell ref="W13:W15"/>
    <mergeCell ref="X13:X15"/>
    <mergeCell ref="Y13:Y15"/>
    <mergeCell ref="H15:K15"/>
    <mergeCell ref="B16:C16"/>
    <mergeCell ref="H16:L16"/>
    <mergeCell ref="M16:U16"/>
    <mergeCell ref="B12:D12"/>
    <mergeCell ref="E12:G12"/>
    <mergeCell ref="H12:L12"/>
    <mergeCell ref="M12:U12"/>
    <mergeCell ref="A13:A15"/>
    <mergeCell ref="C13:C15"/>
    <mergeCell ref="D13:D15"/>
    <mergeCell ref="H13:L14"/>
    <mergeCell ref="M13:U15"/>
    <mergeCell ref="B7:C7"/>
    <mergeCell ref="H7:J7"/>
    <mergeCell ref="L7:N7"/>
    <mergeCell ref="P7:R7"/>
    <mergeCell ref="T7:U7"/>
    <mergeCell ref="B8:C8"/>
    <mergeCell ref="H8:J8"/>
    <mergeCell ref="L8:N8"/>
    <mergeCell ref="H5:U5"/>
    <mergeCell ref="B6:C6"/>
    <mergeCell ref="D6:D7"/>
    <mergeCell ref="H6:J6"/>
    <mergeCell ref="K6:K7"/>
    <mergeCell ref="L6:N6"/>
    <mergeCell ref="O6:O7"/>
    <mergeCell ref="P6:R6"/>
    <mergeCell ref="S6:S7"/>
    <mergeCell ref="T6:U6"/>
  </mergeCells>
  <conditionalFormatting sqref="X13 X16:X25 X27:X30 X33 X36:X37 X46 X54:X55 X60 X75 X84:X86 X88 X97 X99 X101:X102">
    <cfRule type="containsText" dxfId="719" priority="141" operator="containsText" text="nicht i.O.">
      <formula>NOT(ISERROR(SEARCH("nicht i.O.",X13)))</formula>
    </cfRule>
    <cfRule type="containsText" dxfId="718" priority="142" operator="containsText" text="in Abklärung">
      <formula>NOT(ISERROR(SEARCH("in Abklärung",X13)))</formula>
    </cfRule>
    <cfRule type="containsText" dxfId="717" priority="143" operator="containsText" text="i.O.">
      <formula>NOT(ISERROR(SEARCH("i.O.",X13)))</formula>
    </cfRule>
    <cfRule type="containsText" dxfId="716" priority="144" operator="containsText" text="korrigiert">
      <formula>NOT(ISERROR(SEARCH("korrigiert",X13)))</formula>
    </cfRule>
  </conditionalFormatting>
  <conditionalFormatting sqref="V16:V25 V27:V30 V33 V36:V37 V46 V54:V55 V60 V75 V84:V86 V88 V97 V99 V101:V102">
    <cfRule type="containsText" dxfId="715" priority="137" operator="containsText" text="nicht i.O.">
      <formula>NOT(ISERROR(SEARCH("nicht i.O.",V16)))</formula>
    </cfRule>
    <cfRule type="containsText" dxfId="714" priority="138" operator="containsText" text="in Abklärung">
      <formula>NOT(ISERROR(SEARCH("in Abklärung",V16)))</formula>
    </cfRule>
    <cfRule type="containsText" dxfId="713" priority="139" operator="containsText" text="i.O.">
      <formula>NOT(ISERROR(SEARCH("i.O.",V16)))</formula>
    </cfRule>
    <cfRule type="containsText" dxfId="712" priority="140" operator="containsText" text="korrigiert">
      <formula>NOT(ISERROR(SEARCH("korrigiert",V16)))</formula>
    </cfRule>
  </conditionalFormatting>
  <conditionalFormatting sqref="X26">
    <cfRule type="containsText" dxfId="711" priority="133" operator="containsText" text="nicht i.O.">
      <formula>NOT(ISERROR(SEARCH("nicht i.O.",X26)))</formula>
    </cfRule>
    <cfRule type="containsText" dxfId="710" priority="134" operator="containsText" text="in Abklärung">
      <formula>NOT(ISERROR(SEARCH("in Abklärung",X26)))</formula>
    </cfRule>
    <cfRule type="containsText" dxfId="709" priority="135" operator="containsText" text="i.O.">
      <formula>NOT(ISERROR(SEARCH("i.O.",X26)))</formula>
    </cfRule>
    <cfRule type="containsText" dxfId="708" priority="136" operator="containsText" text="korrigiert">
      <formula>NOT(ISERROR(SEARCH("korrigiert",X26)))</formula>
    </cfRule>
  </conditionalFormatting>
  <conditionalFormatting sqref="V26">
    <cfRule type="containsText" dxfId="707" priority="129" operator="containsText" text="nicht i.O.">
      <formula>NOT(ISERROR(SEARCH("nicht i.O.",V26)))</formula>
    </cfRule>
    <cfRule type="containsText" dxfId="706" priority="130" operator="containsText" text="in Abklärung">
      <formula>NOT(ISERROR(SEARCH("in Abklärung",V26)))</formula>
    </cfRule>
    <cfRule type="containsText" dxfId="705" priority="131" operator="containsText" text="i.O.">
      <formula>NOT(ISERROR(SEARCH("i.O.",V26)))</formula>
    </cfRule>
    <cfRule type="containsText" dxfId="704" priority="132" operator="containsText" text="korrigiert">
      <formula>NOT(ISERROR(SEARCH("korrigiert",V26)))</formula>
    </cfRule>
  </conditionalFormatting>
  <conditionalFormatting sqref="X31">
    <cfRule type="containsText" dxfId="703" priority="125" operator="containsText" text="nicht i.O.">
      <formula>NOT(ISERROR(SEARCH("nicht i.O.",X31)))</formula>
    </cfRule>
    <cfRule type="containsText" dxfId="702" priority="126" operator="containsText" text="in Abklärung">
      <formula>NOT(ISERROR(SEARCH("in Abklärung",X31)))</formula>
    </cfRule>
    <cfRule type="containsText" dxfId="701" priority="127" operator="containsText" text="i.O.">
      <formula>NOT(ISERROR(SEARCH("i.O.",X31)))</formula>
    </cfRule>
    <cfRule type="containsText" dxfId="700" priority="128" operator="containsText" text="korrigiert">
      <formula>NOT(ISERROR(SEARCH("korrigiert",X31)))</formula>
    </cfRule>
  </conditionalFormatting>
  <conditionalFormatting sqref="V31">
    <cfRule type="containsText" dxfId="699" priority="121" operator="containsText" text="nicht i.O.">
      <formula>NOT(ISERROR(SEARCH("nicht i.O.",V31)))</formula>
    </cfRule>
    <cfRule type="containsText" dxfId="698" priority="122" operator="containsText" text="in Abklärung">
      <formula>NOT(ISERROR(SEARCH("in Abklärung",V31)))</formula>
    </cfRule>
    <cfRule type="containsText" dxfId="697" priority="123" operator="containsText" text="i.O.">
      <formula>NOT(ISERROR(SEARCH("i.O.",V31)))</formula>
    </cfRule>
    <cfRule type="containsText" dxfId="696" priority="124" operator="containsText" text="korrigiert">
      <formula>NOT(ISERROR(SEARCH("korrigiert",V31)))</formula>
    </cfRule>
  </conditionalFormatting>
  <conditionalFormatting sqref="X32">
    <cfRule type="containsText" dxfId="695" priority="117" operator="containsText" text="nicht i.O.">
      <formula>NOT(ISERROR(SEARCH("nicht i.O.",X32)))</formula>
    </cfRule>
    <cfRule type="containsText" dxfId="694" priority="118" operator="containsText" text="in Abklärung">
      <formula>NOT(ISERROR(SEARCH("in Abklärung",X32)))</formula>
    </cfRule>
    <cfRule type="containsText" dxfId="693" priority="119" operator="containsText" text="i.O.">
      <formula>NOT(ISERROR(SEARCH("i.O.",X32)))</formula>
    </cfRule>
    <cfRule type="containsText" dxfId="692" priority="120" operator="containsText" text="korrigiert">
      <formula>NOT(ISERROR(SEARCH("korrigiert",X32)))</formula>
    </cfRule>
  </conditionalFormatting>
  <conditionalFormatting sqref="V32">
    <cfRule type="containsText" dxfId="691" priority="113" operator="containsText" text="nicht i.O.">
      <formula>NOT(ISERROR(SEARCH("nicht i.O.",V32)))</formula>
    </cfRule>
    <cfRule type="containsText" dxfId="690" priority="114" operator="containsText" text="in Abklärung">
      <formula>NOT(ISERROR(SEARCH("in Abklärung",V32)))</formula>
    </cfRule>
    <cfRule type="containsText" dxfId="689" priority="115" operator="containsText" text="i.O.">
      <formula>NOT(ISERROR(SEARCH("i.O.",V32)))</formula>
    </cfRule>
    <cfRule type="containsText" dxfId="688" priority="116" operator="containsText" text="korrigiert">
      <formula>NOT(ISERROR(SEARCH("korrigiert",V32)))</formula>
    </cfRule>
  </conditionalFormatting>
  <conditionalFormatting sqref="X34">
    <cfRule type="containsText" dxfId="687" priority="109" operator="containsText" text="nicht i.O.">
      <formula>NOT(ISERROR(SEARCH("nicht i.O.",X34)))</formula>
    </cfRule>
    <cfRule type="containsText" dxfId="686" priority="110" operator="containsText" text="in Abklärung">
      <formula>NOT(ISERROR(SEARCH("in Abklärung",X34)))</formula>
    </cfRule>
    <cfRule type="containsText" dxfId="685" priority="111" operator="containsText" text="i.O.">
      <formula>NOT(ISERROR(SEARCH("i.O.",X34)))</formula>
    </cfRule>
    <cfRule type="containsText" dxfId="684" priority="112" operator="containsText" text="korrigiert">
      <formula>NOT(ISERROR(SEARCH("korrigiert",X34)))</formula>
    </cfRule>
  </conditionalFormatting>
  <conditionalFormatting sqref="V34">
    <cfRule type="containsText" dxfId="683" priority="105" operator="containsText" text="nicht i.O.">
      <formula>NOT(ISERROR(SEARCH("nicht i.O.",V34)))</formula>
    </cfRule>
    <cfRule type="containsText" dxfId="682" priority="106" operator="containsText" text="in Abklärung">
      <formula>NOT(ISERROR(SEARCH("in Abklärung",V34)))</formula>
    </cfRule>
    <cfRule type="containsText" dxfId="681" priority="107" operator="containsText" text="i.O.">
      <formula>NOT(ISERROR(SEARCH("i.O.",V34)))</formula>
    </cfRule>
    <cfRule type="containsText" dxfId="680" priority="108" operator="containsText" text="korrigiert">
      <formula>NOT(ISERROR(SEARCH("korrigiert",V34)))</formula>
    </cfRule>
  </conditionalFormatting>
  <conditionalFormatting sqref="X35">
    <cfRule type="containsText" dxfId="679" priority="101" operator="containsText" text="nicht i.O.">
      <formula>NOT(ISERROR(SEARCH("nicht i.O.",X35)))</formula>
    </cfRule>
    <cfRule type="containsText" dxfId="678" priority="102" operator="containsText" text="in Abklärung">
      <formula>NOT(ISERROR(SEARCH("in Abklärung",X35)))</formula>
    </cfRule>
    <cfRule type="containsText" dxfId="677" priority="103" operator="containsText" text="i.O.">
      <formula>NOT(ISERROR(SEARCH("i.O.",X35)))</formula>
    </cfRule>
    <cfRule type="containsText" dxfId="676" priority="104" operator="containsText" text="korrigiert">
      <formula>NOT(ISERROR(SEARCH("korrigiert",X35)))</formula>
    </cfRule>
  </conditionalFormatting>
  <conditionalFormatting sqref="V35">
    <cfRule type="containsText" dxfId="675" priority="97" operator="containsText" text="nicht i.O.">
      <formula>NOT(ISERROR(SEARCH("nicht i.O.",V35)))</formula>
    </cfRule>
    <cfRule type="containsText" dxfId="674" priority="98" operator="containsText" text="in Abklärung">
      <formula>NOT(ISERROR(SEARCH("in Abklärung",V35)))</formula>
    </cfRule>
    <cfRule type="containsText" dxfId="673" priority="99" operator="containsText" text="i.O.">
      <formula>NOT(ISERROR(SEARCH("i.O.",V35)))</formula>
    </cfRule>
    <cfRule type="containsText" dxfId="672" priority="100" operator="containsText" text="korrigiert">
      <formula>NOT(ISERROR(SEARCH("korrigiert",V35)))</formula>
    </cfRule>
  </conditionalFormatting>
  <conditionalFormatting sqref="X38">
    <cfRule type="containsText" dxfId="671" priority="93" operator="containsText" text="nicht i.O.">
      <formula>NOT(ISERROR(SEARCH("nicht i.O.",X38)))</formula>
    </cfRule>
    <cfRule type="containsText" dxfId="670" priority="94" operator="containsText" text="in Abklärung">
      <formula>NOT(ISERROR(SEARCH("in Abklärung",X38)))</formula>
    </cfRule>
    <cfRule type="containsText" dxfId="669" priority="95" operator="containsText" text="i.O.">
      <formula>NOT(ISERROR(SEARCH("i.O.",X38)))</formula>
    </cfRule>
    <cfRule type="containsText" dxfId="668" priority="96" operator="containsText" text="korrigiert">
      <formula>NOT(ISERROR(SEARCH("korrigiert",X38)))</formula>
    </cfRule>
  </conditionalFormatting>
  <conditionalFormatting sqref="V38">
    <cfRule type="containsText" dxfId="667" priority="89" operator="containsText" text="nicht i.O.">
      <formula>NOT(ISERROR(SEARCH("nicht i.O.",V38)))</formula>
    </cfRule>
    <cfRule type="containsText" dxfId="666" priority="90" operator="containsText" text="in Abklärung">
      <formula>NOT(ISERROR(SEARCH("in Abklärung",V38)))</formula>
    </cfRule>
    <cfRule type="containsText" dxfId="665" priority="91" operator="containsText" text="i.O.">
      <formula>NOT(ISERROR(SEARCH("i.O.",V38)))</formula>
    </cfRule>
    <cfRule type="containsText" dxfId="664" priority="92" operator="containsText" text="korrigiert">
      <formula>NOT(ISERROR(SEARCH("korrigiert",V38)))</formula>
    </cfRule>
  </conditionalFormatting>
  <conditionalFormatting sqref="X39">
    <cfRule type="containsText" dxfId="663" priority="85" operator="containsText" text="nicht i.O.">
      <formula>NOT(ISERROR(SEARCH("nicht i.O.",X39)))</formula>
    </cfRule>
    <cfRule type="containsText" dxfId="662" priority="86" operator="containsText" text="in Abklärung">
      <formula>NOT(ISERROR(SEARCH("in Abklärung",X39)))</formula>
    </cfRule>
    <cfRule type="containsText" dxfId="661" priority="87" operator="containsText" text="i.O.">
      <formula>NOT(ISERROR(SEARCH("i.O.",X39)))</formula>
    </cfRule>
    <cfRule type="containsText" dxfId="660" priority="88" operator="containsText" text="korrigiert">
      <formula>NOT(ISERROR(SEARCH("korrigiert",X39)))</formula>
    </cfRule>
  </conditionalFormatting>
  <conditionalFormatting sqref="V39">
    <cfRule type="containsText" dxfId="659" priority="81" operator="containsText" text="nicht i.O.">
      <formula>NOT(ISERROR(SEARCH("nicht i.O.",V39)))</formula>
    </cfRule>
    <cfRule type="containsText" dxfId="658" priority="82" operator="containsText" text="in Abklärung">
      <formula>NOT(ISERROR(SEARCH("in Abklärung",V39)))</formula>
    </cfRule>
    <cfRule type="containsText" dxfId="657" priority="83" operator="containsText" text="i.O.">
      <formula>NOT(ISERROR(SEARCH("i.O.",V39)))</formula>
    </cfRule>
    <cfRule type="containsText" dxfId="656" priority="84" operator="containsText" text="korrigiert">
      <formula>NOT(ISERROR(SEARCH("korrigiert",V39)))</formula>
    </cfRule>
  </conditionalFormatting>
  <conditionalFormatting sqref="X40:X45">
    <cfRule type="containsText" dxfId="655" priority="77" operator="containsText" text="nicht i.O.">
      <formula>NOT(ISERROR(SEARCH("nicht i.O.",X40)))</formula>
    </cfRule>
    <cfRule type="containsText" dxfId="654" priority="78" operator="containsText" text="in Abklärung">
      <formula>NOT(ISERROR(SEARCH("in Abklärung",X40)))</formula>
    </cfRule>
    <cfRule type="containsText" dxfId="653" priority="79" operator="containsText" text="i.O.">
      <formula>NOT(ISERROR(SEARCH("i.O.",X40)))</formula>
    </cfRule>
    <cfRule type="containsText" dxfId="652" priority="80" operator="containsText" text="korrigiert">
      <formula>NOT(ISERROR(SEARCH("korrigiert",X40)))</formula>
    </cfRule>
  </conditionalFormatting>
  <conditionalFormatting sqref="V40:V45">
    <cfRule type="containsText" dxfId="651" priority="73" operator="containsText" text="nicht i.O.">
      <formula>NOT(ISERROR(SEARCH("nicht i.O.",V40)))</formula>
    </cfRule>
    <cfRule type="containsText" dxfId="650" priority="74" operator="containsText" text="in Abklärung">
      <formula>NOT(ISERROR(SEARCH("in Abklärung",V40)))</formula>
    </cfRule>
    <cfRule type="containsText" dxfId="649" priority="75" operator="containsText" text="i.O.">
      <formula>NOT(ISERROR(SEARCH("i.O.",V40)))</formula>
    </cfRule>
    <cfRule type="containsText" dxfId="648" priority="76" operator="containsText" text="korrigiert">
      <formula>NOT(ISERROR(SEARCH("korrigiert",V40)))</formula>
    </cfRule>
  </conditionalFormatting>
  <conditionalFormatting sqref="X48">
    <cfRule type="containsText" dxfId="647" priority="69" operator="containsText" text="nicht i.O.">
      <formula>NOT(ISERROR(SEARCH("nicht i.O.",X48)))</formula>
    </cfRule>
    <cfRule type="containsText" dxfId="646" priority="70" operator="containsText" text="in Abklärung">
      <formula>NOT(ISERROR(SEARCH("in Abklärung",X48)))</formula>
    </cfRule>
    <cfRule type="containsText" dxfId="645" priority="71" operator="containsText" text="i.O.">
      <formula>NOT(ISERROR(SEARCH("i.O.",X48)))</formula>
    </cfRule>
    <cfRule type="containsText" dxfId="644" priority="72" operator="containsText" text="korrigiert">
      <formula>NOT(ISERROR(SEARCH("korrigiert",X48)))</formula>
    </cfRule>
  </conditionalFormatting>
  <conditionalFormatting sqref="V48">
    <cfRule type="containsText" dxfId="643" priority="65" operator="containsText" text="nicht i.O.">
      <formula>NOT(ISERROR(SEARCH("nicht i.O.",V48)))</formula>
    </cfRule>
    <cfRule type="containsText" dxfId="642" priority="66" operator="containsText" text="in Abklärung">
      <formula>NOT(ISERROR(SEARCH("in Abklärung",V48)))</formula>
    </cfRule>
    <cfRule type="containsText" dxfId="641" priority="67" operator="containsText" text="i.O.">
      <formula>NOT(ISERROR(SEARCH("i.O.",V48)))</formula>
    </cfRule>
    <cfRule type="containsText" dxfId="640" priority="68" operator="containsText" text="korrigiert">
      <formula>NOT(ISERROR(SEARCH("korrigiert",V48)))</formula>
    </cfRule>
  </conditionalFormatting>
  <conditionalFormatting sqref="X49:X53">
    <cfRule type="containsText" dxfId="639" priority="61" operator="containsText" text="nicht i.O.">
      <formula>NOT(ISERROR(SEARCH("nicht i.O.",X49)))</formula>
    </cfRule>
    <cfRule type="containsText" dxfId="638" priority="62" operator="containsText" text="in Abklärung">
      <formula>NOT(ISERROR(SEARCH("in Abklärung",X49)))</formula>
    </cfRule>
    <cfRule type="containsText" dxfId="637" priority="63" operator="containsText" text="i.O.">
      <formula>NOT(ISERROR(SEARCH("i.O.",X49)))</formula>
    </cfRule>
    <cfRule type="containsText" dxfId="636" priority="64" operator="containsText" text="korrigiert">
      <formula>NOT(ISERROR(SEARCH("korrigiert",X49)))</formula>
    </cfRule>
  </conditionalFormatting>
  <conditionalFormatting sqref="V49:V53">
    <cfRule type="containsText" dxfId="635" priority="57" operator="containsText" text="nicht i.O.">
      <formula>NOT(ISERROR(SEARCH("nicht i.O.",V49)))</formula>
    </cfRule>
    <cfRule type="containsText" dxfId="634" priority="58" operator="containsText" text="in Abklärung">
      <formula>NOT(ISERROR(SEARCH("in Abklärung",V49)))</formula>
    </cfRule>
    <cfRule type="containsText" dxfId="633" priority="59" operator="containsText" text="i.O.">
      <formula>NOT(ISERROR(SEARCH("i.O.",V49)))</formula>
    </cfRule>
    <cfRule type="containsText" dxfId="632" priority="60" operator="containsText" text="korrigiert">
      <formula>NOT(ISERROR(SEARCH("korrigiert",V49)))</formula>
    </cfRule>
  </conditionalFormatting>
  <conditionalFormatting sqref="X56:X59">
    <cfRule type="containsText" dxfId="631" priority="53" operator="containsText" text="nicht i.O.">
      <formula>NOT(ISERROR(SEARCH("nicht i.O.",X56)))</formula>
    </cfRule>
    <cfRule type="containsText" dxfId="630" priority="54" operator="containsText" text="in Abklärung">
      <formula>NOT(ISERROR(SEARCH("in Abklärung",X56)))</formula>
    </cfRule>
    <cfRule type="containsText" dxfId="629" priority="55" operator="containsText" text="i.O.">
      <formula>NOT(ISERROR(SEARCH("i.O.",X56)))</formula>
    </cfRule>
    <cfRule type="containsText" dxfId="628" priority="56" operator="containsText" text="korrigiert">
      <formula>NOT(ISERROR(SEARCH("korrigiert",X56)))</formula>
    </cfRule>
  </conditionalFormatting>
  <conditionalFormatting sqref="V56:V59">
    <cfRule type="containsText" dxfId="627" priority="49" operator="containsText" text="nicht i.O.">
      <formula>NOT(ISERROR(SEARCH("nicht i.O.",V56)))</formula>
    </cfRule>
    <cfRule type="containsText" dxfId="626" priority="50" operator="containsText" text="in Abklärung">
      <formula>NOT(ISERROR(SEARCH("in Abklärung",V56)))</formula>
    </cfRule>
    <cfRule type="containsText" dxfId="625" priority="51" operator="containsText" text="i.O.">
      <formula>NOT(ISERROR(SEARCH("i.O.",V56)))</formula>
    </cfRule>
    <cfRule type="containsText" dxfId="624" priority="52" operator="containsText" text="korrigiert">
      <formula>NOT(ISERROR(SEARCH("korrigiert",V56)))</formula>
    </cfRule>
  </conditionalFormatting>
  <conditionalFormatting sqref="X62:X74">
    <cfRule type="containsText" dxfId="623" priority="45" operator="containsText" text="nicht i.O.">
      <formula>NOT(ISERROR(SEARCH("nicht i.O.",X62)))</formula>
    </cfRule>
    <cfRule type="containsText" dxfId="622" priority="46" operator="containsText" text="in Abklärung">
      <formula>NOT(ISERROR(SEARCH("in Abklärung",X62)))</formula>
    </cfRule>
    <cfRule type="containsText" dxfId="621" priority="47" operator="containsText" text="i.O.">
      <formula>NOT(ISERROR(SEARCH("i.O.",X62)))</formula>
    </cfRule>
    <cfRule type="containsText" dxfId="620" priority="48" operator="containsText" text="korrigiert">
      <formula>NOT(ISERROR(SEARCH("korrigiert",X62)))</formula>
    </cfRule>
  </conditionalFormatting>
  <conditionalFormatting sqref="V62:V74">
    <cfRule type="containsText" dxfId="619" priority="41" operator="containsText" text="nicht i.O.">
      <formula>NOT(ISERROR(SEARCH("nicht i.O.",V62)))</formula>
    </cfRule>
    <cfRule type="containsText" dxfId="618" priority="42" operator="containsText" text="in Abklärung">
      <formula>NOT(ISERROR(SEARCH("in Abklärung",V62)))</formula>
    </cfRule>
    <cfRule type="containsText" dxfId="617" priority="43" operator="containsText" text="i.O.">
      <formula>NOT(ISERROR(SEARCH("i.O.",V62)))</formula>
    </cfRule>
    <cfRule type="containsText" dxfId="616" priority="44" operator="containsText" text="korrigiert">
      <formula>NOT(ISERROR(SEARCH("korrigiert",V62)))</formula>
    </cfRule>
  </conditionalFormatting>
  <conditionalFormatting sqref="X77:X83">
    <cfRule type="containsText" dxfId="615" priority="37" operator="containsText" text="nicht i.O.">
      <formula>NOT(ISERROR(SEARCH("nicht i.O.",X77)))</formula>
    </cfRule>
    <cfRule type="containsText" dxfId="614" priority="38" operator="containsText" text="in Abklärung">
      <formula>NOT(ISERROR(SEARCH("in Abklärung",X77)))</formula>
    </cfRule>
    <cfRule type="containsText" dxfId="613" priority="39" operator="containsText" text="i.O.">
      <formula>NOT(ISERROR(SEARCH("i.O.",X77)))</formula>
    </cfRule>
    <cfRule type="containsText" dxfId="612" priority="40" operator="containsText" text="korrigiert">
      <formula>NOT(ISERROR(SEARCH("korrigiert",X77)))</formula>
    </cfRule>
  </conditionalFormatting>
  <conditionalFormatting sqref="V77:V83">
    <cfRule type="containsText" dxfId="611" priority="33" operator="containsText" text="nicht i.O.">
      <formula>NOT(ISERROR(SEARCH("nicht i.O.",V77)))</formula>
    </cfRule>
    <cfRule type="containsText" dxfId="610" priority="34" operator="containsText" text="in Abklärung">
      <formula>NOT(ISERROR(SEARCH("in Abklärung",V77)))</formula>
    </cfRule>
    <cfRule type="containsText" dxfId="609" priority="35" operator="containsText" text="i.O.">
      <formula>NOT(ISERROR(SEARCH("i.O.",V77)))</formula>
    </cfRule>
    <cfRule type="containsText" dxfId="608" priority="36" operator="containsText" text="korrigiert">
      <formula>NOT(ISERROR(SEARCH("korrigiert",V77)))</formula>
    </cfRule>
  </conditionalFormatting>
  <conditionalFormatting sqref="X87">
    <cfRule type="containsText" dxfId="607" priority="29" operator="containsText" text="nicht i.O.">
      <formula>NOT(ISERROR(SEARCH("nicht i.O.",X87)))</formula>
    </cfRule>
    <cfRule type="containsText" dxfId="606" priority="30" operator="containsText" text="in Abklärung">
      <formula>NOT(ISERROR(SEARCH("in Abklärung",X87)))</formula>
    </cfRule>
    <cfRule type="containsText" dxfId="605" priority="31" operator="containsText" text="i.O.">
      <formula>NOT(ISERROR(SEARCH("i.O.",X87)))</formula>
    </cfRule>
    <cfRule type="containsText" dxfId="604" priority="32" operator="containsText" text="korrigiert">
      <formula>NOT(ISERROR(SEARCH("korrigiert",X87)))</formula>
    </cfRule>
  </conditionalFormatting>
  <conditionalFormatting sqref="V87">
    <cfRule type="containsText" dxfId="603" priority="25" operator="containsText" text="nicht i.O.">
      <formula>NOT(ISERROR(SEARCH("nicht i.O.",V87)))</formula>
    </cfRule>
    <cfRule type="containsText" dxfId="602" priority="26" operator="containsText" text="in Abklärung">
      <formula>NOT(ISERROR(SEARCH("in Abklärung",V87)))</formula>
    </cfRule>
    <cfRule type="containsText" dxfId="601" priority="27" operator="containsText" text="i.O.">
      <formula>NOT(ISERROR(SEARCH("i.O.",V87)))</formula>
    </cfRule>
    <cfRule type="containsText" dxfId="600" priority="28" operator="containsText" text="korrigiert">
      <formula>NOT(ISERROR(SEARCH("korrigiert",V87)))</formula>
    </cfRule>
  </conditionalFormatting>
  <conditionalFormatting sqref="X90:X96">
    <cfRule type="containsText" dxfId="599" priority="21" operator="containsText" text="nicht i.O.">
      <formula>NOT(ISERROR(SEARCH("nicht i.O.",X90)))</formula>
    </cfRule>
    <cfRule type="containsText" dxfId="598" priority="22" operator="containsText" text="in Abklärung">
      <formula>NOT(ISERROR(SEARCH("in Abklärung",X90)))</formula>
    </cfRule>
    <cfRule type="containsText" dxfId="597" priority="23" operator="containsText" text="i.O.">
      <formula>NOT(ISERROR(SEARCH("i.O.",X90)))</formula>
    </cfRule>
    <cfRule type="containsText" dxfId="596" priority="24" operator="containsText" text="korrigiert">
      <formula>NOT(ISERROR(SEARCH("korrigiert",X90)))</formula>
    </cfRule>
  </conditionalFormatting>
  <conditionalFormatting sqref="V90:V96">
    <cfRule type="containsText" dxfId="595" priority="17" operator="containsText" text="nicht i.O.">
      <formula>NOT(ISERROR(SEARCH("nicht i.O.",V90)))</formula>
    </cfRule>
    <cfRule type="containsText" dxfId="594" priority="18" operator="containsText" text="in Abklärung">
      <formula>NOT(ISERROR(SEARCH("in Abklärung",V90)))</formula>
    </cfRule>
    <cfRule type="containsText" dxfId="593" priority="19" operator="containsText" text="i.O.">
      <formula>NOT(ISERROR(SEARCH("i.O.",V90)))</formula>
    </cfRule>
    <cfRule type="containsText" dxfId="592" priority="20" operator="containsText" text="korrigiert">
      <formula>NOT(ISERROR(SEARCH("korrigiert",V90)))</formula>
    </cfRule>
  </conditionalFormatting>
  <conditionalFormatting sqref="X98">
    <cfRule type="containsText" dxfId="591" priority="13" operator="containsText" text="nicht i.O.">
      <formula>NOT(ISERROR(SEARCH("nicht i.O.",X98)))</formula>
    </cfRule>
    <cfRule type="containsText" dxfId="590" priority="14" operator="containsText" text="in Abklärung">
      <formula>NOT(ISERROR(SEARCH("in Abklärung",X98)))</formula>
    </cfRule>
    <cfRule type="containsText" dxfId="589" priority="15" operator="containsText" text="i.O.">
      <formula>NOT(ISERROR(SEARCH("i.O.",X98)))</formula>
    </cfRule>
    <cfRule type="containsText" dxfId="588" priority="16" operator="containsText" text="korrigiert">
      <formula>NOT(ISERROR(SEARCH("korrigiert",X98)))</formula>
    </cfRule>
  </conditionalFormatting>
  <conditionalFormatting sqref="V98">
    <cfRule type="containsText" dxfId="587" priority="9" operator="containsText" text="nicht i.O.">
      <formula>NOT(ISERROR(SEARCH("nicht i.O.",V98)))</formula>
    </cfRule>
    <cfRule type="containsText" dxfId="586" priority="10" operator="containsText" text="in Abklärung">
      <formula>NOT(ISERROR(SEARCH("in Abklärung",V98)))</formula>
    </cfRule>
    <cfRule type="containsText" dxfId="585" priority="11" operator="containsText" text="i.O.">
      <formula>NOT(ISERROR(SEARCH("i.O.",V98)))</formula>
    </cfRule>
    <cfRule type="containsText" dxfId="584" priority="12" operator="containsText" text="korrigiert">
      <formula>NOT(ISERROR(SEARCH("korrigiert",V98)))</formula>
    </cfRule>
  </conditionalFormatting>
  <conditionalFormatting sqref="X100">
    <cfRule type="containsText" dxfId="583" priority="5" operator="containsText" text="nicht i.O.">
      <formula>NOT(ISERROR(SEARCH("nicht i.O.",X100)))</formula>
    </cfRule>
    <cfRule type="containsText" dxfId="582" priority="6" operator="containsText" text="in Abklärung">
      <formula>NOT(ISERROR(SEARCH("in Abklärung",X100)))</formula>
    </cfRule>
    <cfRule type="containsText" dxfId="581" priority="7" operator="containsText" text="i.O.">
      <formula>NOT(ISERROR(SEARCH("i.O.",X100)))</formula>
    </cfRule>
    <cfRule type="containsText" dxfId="580" priority="8" operator="containsText" text="korrigiert">
      <formula>NOT(ISERROR(SEARCH("korrigiert",X100)))</formula>
    </cfRule>
  </conditionalFormatting>
  <conditionalFormatting sqref="V100">
    <cfRule type="containsText" dxfId="579" priority="1" operator="containsText" text="nicht i.O.">
      <formula>NOT(ISERROR(SEARCH("nicht i.O.",V100)))</formula>
    </cfRule>
    <cfRule type="containsText" dxfId="578" priority="2" operator="containsText" text="in Abklärung">
      <formula>NOT(ISERROR(SEARCH("in Abklärung",V100)))</formula>
    </cfRule>
    <cfRule type="containsText" dxfId="577" priority="3" operator="containsText" text="i.O.">
      <formula>NOT(ISERROR(SEARCH("i.O.",V100)))</formula>
    </cfRule>
    <cfRule type="containsText" dxfId="576" priority="4" operator="containsText" text="korrigiert">
      <formula>NOT(ISERROR(SEARCH("korrigiert",V100)))</formula>
    </cfRule>
  </conditionalFormatting>
  <dataValidations count="5">
    <dataValidation type="date" operator="lessThan" allowBlank="1" showInputMessage="1" showErrorMessage="1" sqref="E21:G21" xr:uid="{957F4478-5407-416C-8384-7DF4D19C9982}">
      <formula1>43101</formula1>
    </dataValidation>
    <dataValidation type="date" operator="greaterThan" allowBlank="1" showInputMessage="1" showErrorMessage="1" sqref="D22:G22" xr:uid="{A0CA9875-B132-4102-B132-4D5E63AD6417}">
      <formula1>D21</formula1>
    </dataValidation>
    <dataValidation type="date" operator="greaterThan" allowBlank="1" showInputMessage="1" showErrorMessage="1" sqref="D44:G44" xr:uid="{E6AB12CC-787E-46EA-95EE-9EB5D5088C68}">
      <formula1>42370</formula1>
    </dataValidation>
    <dataValidation type="list" allowBlank="1" showInputMessage="1" showErrorMessage="1" sqref="X16:X17 X13 X101" xr:uid="{2C9E9E4F-B81F-4FDA-A3F7-9817639E33B7}">
      <formula1>"',i.O.,in Abklärung,nicht i.O.,korrigiert"</formula1>
    </dataValidation>
    <dataValidation type="date" operator="lessThan" allowBlank="1" showInputMessage="1" showErrorMessage="1" sqref="D21" xr:uid="{3C850785-EFBB-4D0D-B7FC-5AC92929461E}">
      <formula1>44197</formula1>
    </dataValidation>
  </dataValidations>
  <hyperlinks>
    <hyperlink ref="L80:P80" r:id="rId1" display="download" xr:uid="{4228B80E-08F6-470C-A87A-056FB0102376}"/>
    <hyperlink ref="H74:L74" r:id="rId2" display="download" xr:uid="{F378CF6C-4C4D-40C2-AFFA-3ECE50AC01E6}"/>
  </hyperlinks>
  <pageMargins left="0.70866141732283472" right="0.70866141732283472" top="0.78740157480314965" bottom="0.78740157480314965" header="0.31496062992125984" footer="0.31496062992125984"/>
  <pageSetup paperSize="8" scale="67" fitToHeight="0" orientation="landscape" r:id="rId3"/>
  <headerFooter>
    <oddHeader>&amp;LBFE-MP&amp;C &amp;A&amp;R&amp;D</oddHeader>
    <oddFooter>&amp;L&amp;F, &amp;T&amp;RS. &amp;P / &amp;N</oddFooter>
  </headerFooter>
  <drawing r:id="rId4"/>
  <legacyDrawing r:id="rId5"/>
  <controls>
    <mc:AlternateContent xmlns:mc="http://schemas.openxmlformats.org/markup-compatibility/2006">
      <mc:Choice Requires="x14">
        <control shapeId="130050" r:id="rId6" name="CheckBox2">
          <controlPr locked="0" defaultSize="0" autoLine="0" r:id="rId7">
            <anchor moveWithCells="1">
              <from>
                <xdr:col>2</xdr:col>
                <xdr:colOff>236220</xdr:colOff>
                <xdr:row>4</xdr:row>
                <xdr:rowOff>106680</xdr:rowOff>
              </from>
              <to>
                <xdr:col>2</xdr:col>
                <xdr:colOff>403860</xdr:colOff>
                <xdr:row>4</xdr:row>
                <xdr:rowOff>297180</xdr:rowOff>
              </to>
            </anchor>
          </controlPr>
        </control>
      </mc:Choice>
      <mc:Fallback>
        <control shapeId="130050" r:id="rId6" name="CheckBox2"/>
      </mc:Fallback>
    </mc:AlternateContent>
    <mc:AlternateContent xmlns:mc="http://schemas.openxmlformats.org/markup-compatibility/2006">
      <mc:Choice Requires="x14">
        <control shapeId="130049" r:id="rId8" name="CheckBox1">
          <controlPr locked="0" defaultSize="0" autoLine="0" r:id="rId9">
            <anchor moveWithCells="1">
              <from>
                <xdr:col>11</xdr:col>
                <xdr:colOff>304800</xdr:colOff>
                <xdr:row>14</xdr:row>
                <xdr:rowOff>45720</xdr:rowOff>
              </from>
              <to>
                <xdr:col>11</xdr:col>
                <xdr:colOff>464820</xdr:colOff>
                <xdr:row>14</xdr:row>
                <xdr:rowOff>198120</xdr:rowOff>
              </to>
            </anchor>
          </controlPr>
        </control>
      </mc:Choice>
      <mc:Fallback>
        <control shapeId="130049" r:id="rId8" name="CheckBox1"/>
      </mc:Fallback>
    </mc:AlternateContent>
  </controls>
  <extLst>
    <ext xmlns:x14="http://schemas.microsoft.com/office/spreadsheetml/2009/9/main" uri="{CCE6A557-97BC-4b89-ADB6-D9C93CAAB3DF}">
      <x14:dataValidations xmlns:xm="http://schemas.microsoft.com/office/excel/2006/main" count="13">
        <x14:dataValidation type="list" allowBlank="1" showInputMessage="1" showErrorMessage="1" xr:uid="{CB43BBE1-7562-4C56-9F33-AD49F38E4048}">
          <x14:formula1>
            <xm:f>Dropdown!$M$7:$M$11</xm:f>
          </x14:formula1>
          <xm:sqref>E45:G45</xm:sqref>
        </x14:dataValidation>
        <x14:dataValidation type="list" allowBlank="1" showInputMessage="1" showErrorMessage="1" xr:uid="{A161386B-3E12-449C-A507-FEB6CCA43147}">
          <x14:formula1>
            <xm:f>Dropdown!$A$7:$A$9</xm:f>
          </x14:formula1>
          <xm:sqref>E42:G42</xm:sqref>
        </x14:dataValidation>
        <x14:dataValidation type="list" allowBlank="1" showInputMessage="1" showErrorMessage="1" xr:uid="{54361396-B5DE-40A4-94C1-7A633C9AAF39}">
          <x14:formula1>
            <xm:f>Dropdown!$G$7:$G$11</xm:f>
          </x14:formula1>
          <xm:sqref>E20:G20</xm:sqref>
        </x14:dataValidation>
        <x14:dataValidation type="list" allowBlank="1" showInputMessage="1" showErrorMessage="1" xr:uid="{73B7C419-66DD-4BA0-B091-F3FAE3C2703B}">
          <x14:formula1>
            <xm:f>Dropdown!$P$7:$P$10</xm:f>
          </x14:formula1>
          <xm:sqref>E77:K77</xm:sqref>
        </x14:dataValidation>
        <x14:dataValidation type="list" allowBlank="1" showInputMessage="1" showErrorMessage="1" xr:uid="{DC70373B-F0E7-4ED5-9CA1-70052E47B8ED}">
          <x14:formula1>
            <xm:f>Dropdown!$AP$7:$AP$9</xm:f>
          </x14:formula1>
          <xm:sqref>V84:V86 V33 V54:V55 V36:V37 V25 V27:V30 V97 V99 V101:V102</xm:sqref>
        </x14:dataValidation>
        <x14:dataValidation type="list" allowBlank="1" showInputMessage="1" showErrorMessage="1" xr:uid="{BA56416B-76D6-4452-9B77-18D77082BAE2}">
          <x14:formula1>
            <xm:f>OFFSET(Dropdown!$G$7:$I$11,0,'Allg. Informationen'!$B$4-1,5,1)</xm:f>
          </x14:formula1>
          <xm:sqref>D20</xm:sqref>
        </x14:dataValidation>
        <x14:dataValidation type="list" allowBlank="1" showInputMessage="1" showErrorMessage="1" xr:uid="{E4928C60-8458-471B-A5D6-618F891789D3}">
          <x14:formula1>
            <xm:f>OFFSET(Dropdown!$A$7:$C$9,0,'Allg. Informationen'!$B$4-1,3,1)</xm:f>
          </x14:formula1>
          <xm:sqref>D42</xm:sqref>
        </x14:dataValidation>
        <x14:dataValidation type="list" allowBlank="1" showInputMessage="1" showErrorMessage="1" xr:uid="{3F98BFC0-B289-4EA5-8CD4-50372AC10FFB}">
          <x14:formula1>
            <xm:f>OFFSET(Dropdown!$M$7:$O$11,0,'Allg. Informationen'!$B$4-1,5,1)</xm:f>
          </x14:formula1>
          <xm:sqref>D45</xm:sqref>
        </x14:dataValidation>
        <x14:dataValidation type="list" allowBlank="1" showInputMessage="1" showErrorMessage="1" xr:uid="{82120710-4348-4570-A752-36E274D8D913}">
          <x14:formula1>
            <xm:f>OFFSET(Dropdown!$D$7:$F$8,0,'Allg. Informationen'!$B$4-1,2,1)</xm:f>
          </x14:formula1>
          <xm:sqref>H50:Q50 H56:Q56</xm:sqref>
        </x14:dataValidation>
        <x14:dataValidation type="list" allowBlank="1" showInputMessage="1" showErrorMessage="1" xr:uid="{D6226CB0-CC27-4941-A96A-22558598E4CA}">
          <x14:formula1>
            <xm:f>OFFSET(Dropdown!$P$7:$R$10,0,'Allg. Informationen'!$B$4-1,4,1)</xm:f>
          </x14:formula1>
          <xm:sqref>D77</xm:sqref>
        </x14:dataValidation>
        <x14:dataValidation type="list" allowBlank="1" showInputMessage="1" showErrorMessage="1" xr:uid="{4C6A04B5-3D50-46DB-9A39-926ECA452D48}">
          <x14:formula1>
            <xm:f>OFFSET(Dropdown!$AP$7:$AR$19,0,'Allg. Informationen'!$B$4-1,3,1)</xm:f>
          </x14:formula1>
          <xm:sqref>V13:V15 V18:V24 V26 V31:V32 V34:V35 V38:V45 V48:V53 V56:V59 V100 V77:V83 V87 V90:V96 V98 V62:V74</xm:sqref>
        </x14:dataValidation>
        <x14:dataValidation type="list" allowBlank="1" showInputMessage="1" showErrorMessage="1" xr:uid="{9C1ADFDB-1824-499C-B359-C7C34F450EC3}">
          <x14:formula1>
            <xm:f>OFFSET(Dropdown!$AS$7:$AU$19,0,'Allg. Informationen'!$B$4-1,4,1)</xm:f>
          </x14:formula1>
          <xm:sqref>X18:X24 X26 X31:X32 X34:X35 X38:X45 X48:X53 X56:X59 X100 X77:X83 X87 X90:X96 X98 X62:X74</xm:sqref>
        </x14:dataValidation>
        <x14:dataValidation type="list" allowBlank="1" showInputMessage="1" showErrorMessage="1" xr:uid="{94CFFF0D-958F-463F-8342-01C6D1EAE85E}">
          <x14:formula1>
            <xm:f>Dropdown!$AI$6:$AI$136</xm:f>
          </x14:formula1>
          <xm:sqref>B14</xm:sqref>
        </x14:dataValidation>
      </x14:dataValidations>
    </ext>
  </extLst>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9E7DE4-23FC-49E8-9D10-A917F758AFE0}">
  <sheetPr codeName="Tabelle33">
    <tabColor theme="7" tint="0.39997558519241921"/>
    <pageSetUpPr fitToPage="1"/>
  </sheetPr>
  <dimension ref="A1:AC131"/>
  <sheetViews>
    <sheetView workbookViewId="0">
      <selection activeCell="A20" sqref="A20"/>
    </sheetView>
  </sheetViews>
  <sheetFormatPr baseColWidth="10" defaultColWidth="11.44140625" defaultRowHeight="13.2" outlineLevelCol="1" x14ac:dyDescent="0.25"/>
  <cols>
    <col min="1" max="1" width="11" style="466" customWidth="1"/>
    <col min="2" max="2" width="40.5546875" style="31" customWidth="1"/>
    <col min="3" max="3" width="10.5546875" style="31" customWidth="1"/>
    <col min="4" max="4" width="18.5546875" style="31" customWidth="1"/>
    <col min="5" max="7" width="18.5546875" style="31" hidden="1" customWidth="1"/>
    <col min="8" max="9" width="13.109375" style="31" customWidth="1"/>
    <col min="10" max="10" width="13.33203125" style="466" customWidth="1"/>
    <col min="11" max="11" width="13.5546875" style="466" customWidth="1"/>
    <col min="12" max="14" width="11.88671875" style="466" customWidth="1"/>
    <col min="15" max="15" width="13" style="466" customWidth="1"/>
    <col min="16" max="17" width="11.88671875" style="466" customWidth="1"/>
    <col min="18" max="18" width="12.5546875" style="466" customWidth="1"/>
    <col min="19" max="19" width="14.88671875" style="466" customWidth="1"/>
    <col min="20" max="20" width="11.5546875" style="466" customWidth="1"/>
    <col min="21" max="21" width="16.44140625" style="466" customWidth="1"/>
    <col min="22" max="22" width="16.44140625" style="531" hidden="1" customWidth="1" outlineLevel="1"/>
    <col min="23" max="23" width="16.44140625" style="466" hidden="1" customWidth="1" outlineLevel="1"/>
    <col min="24" max="24" width="11.44140625" style="466" hidden="1" customWidth="1" outlineLevel="1"/>
    <col min="25" max="25" width="23.5546875" style="466" hidden="1" customWidth="1" outlineLevel="1"/>
    <col min="26" max="26" width="5.5546875" style="466" customWidth="1" collapsed="1"/>
    <col min="27" max="27" width="8.5546875" style="466" hidden="1" customWidth="1"/>
    <col min="28" max="16384" width="11.44140625" style="466"/>
  </cols>
  <sheetData>
    <row r="1" spans="1:29" ht="21" x14ac:dyDescent="0.4">
      <c r="A1" s="490" t="str">
        <f>VLOOKUP(D13,Dropdown!$AI$6:$AI$136,1,FALSE)</f>
        <v>Bitte auswählen, Prière de sélectionner, Prego selezionare</v>
      </c>
      <c r="B1" s="48"/>
      <c r="C1" s="488"/>
      <c r="D1" s="489"/>
      <c r="E1" s="48"/>
      <c r="F1" s="48"/>
      <c r="G1" s="48"/>
      <c r="H1" s="48"/>
      <c r="I1" s="48"/>
      <c r="J1" s="59"/>
      <c r="K1" s="59"/>
      <c r="L1" s="59"/>
      <c r="M1" s="59"/>
      <c r="N1" s="59"/>
      <c r="O1" s="59"/>
      <c r="P1" s="59"/>
      <c r="Q1" s="59"/>
      <c r="R1" s="59"/>
      <c r="S1" s="59"/>
      <c r="T1" s="59"/>
      <c r="U1" s="59"/>
      <c r="V1" s="59"/>
      <c r="W1" s="59"/>
      <c r="X1" s="59"/>
      <c r="Y1" s="59"/>
    </row>
    <row r="2" spans="1:29" s="531" customFormat="1" ht="15.6" x14ac:dyDescent="0.3">
      <c r="A2" s="530" t="str">
        <f ca="1">IF(D17="",IF(D13=Dropdown!$AI$6,CONCATENATE(OFFSET(Sprachen!A369,0,'Allg. Informationen'!$B$4-1,1,1),_xlfn.SHEET()-9),VLOOKUP($D$13,Dropdown!$AI$6:$AJ$136,2,FALSE)),D17)</f>
        <v>KW22</v>
      </c>
      <c r="B2" s="177" t="str">
        <f ca="1">CONCATENATE(Gesuchsteller!$A$4,": ",Gesuchsteller!$B$4)</f>
        <v>Gesuchsnummer: MP.24.xxx</v>
      </c>
      <c r="C2" s="10"/>
      <c r="E2" s="47"/>
      <c r="F2" s="47"/>
      <c r="G2" s="47"/>
      <c r="H2" s="120"/>
      <c r="J2" s="120"/>
      <c r="K2" s="120"/>
      <c r="L2" s="120"/>
      <c r="M2" s="120"/>
      <c r="N2" s="120"/>
      <c r="O2" s="120"/>
      <c r="P2" s="120"/>
      <c r="Q2" s="47"/>
      <c r="R2" s="120"/>
      <c r="U2" s="532"/>
      <c r="V2" s="532"/>
      <c r="W2" s="532"/>
    </row>
    <row r="3" spans="1:29" s="531" customFormat="1" ht="15.6" x14ac:dyDescent="0.3">
      <c r="A3" s="530"/>
      <c r="B3" s="10"/>
      <c r="C3" s="10"/>
      <c r="E3" s="47"/>
      <c r="F3" s="47"/>
      <c r="G3" s="47"/>
      <c r="H3" s="120"/>
      <c r="I3" s="630"/>
      <c r="J3" s="120"/>
      <c r="K3" s="120"/>
      <c r="L3" s="120"/>
      <c r="M3" s="120"/>
      <c r="N3" s="120"/>
      <c r="O3" s="120"/>
      <c r="P3" s="120"/>
      <c r="Q3" s="47"/>
      <c r="R3" s="120"/>
      <c r="U3" s="532"/>
      <c r="V3" s="532"/>
      <c r="W3" s="532"/>
    </row>
    <row r="4" spans="1:29" s="531" customFormat="1" ht="17.399999999999999" x14ac:dyDescent="0.3">
      <c r="A4" s="133" t="str">
        <f ca="1">OFFSET(Sprachen!A351,0,'Allg. Informationen'!$B$4-1,1,1)</f>
        <v>i. Vollmacht und Auskunftsberechtigung</v>
      </c>
      <c r="C4" s="131"/>
      <c r="E4" s="347"/>
      <c r="F4" s="398"/>
      <c r="G4" s="348"/>
    </row>
    <row r="5" spans="1:29" s="531" customFormat="1" ht="30.75" customHeight="1" x14ac:dyDescent="0.25">
      <c r="B5" s="655" t="str">
        <f ca="1">OFFSET(Sprachen!A352,0,'Allg. Informationen'!$B$4-1,1,1)</f>
        <v>Gesuchsteller ist Kraftwerksbevollmächtigter</v>
      </c>
      <c r="C5" s="601"/>
      <c r="D5" s="533" t="s">
        <v>1706</v>
      </c>
      <c r="H5" s="886" t="str">
        <f ca="1">OFFSET(Sprachen!A356,0,'Allg. Informationen'!$B$4-1,1,1)</f>
        <v>Falls Gesuchsteller nicht kraftwerksbevollmächtigt ist, aber am Kraftwerk beteiligt ist, bitte Kästchen in Zelle C5 nicht ankreuzen. Die kraftwerkspezifischen Daten werden automatisch vom Kraftwerksbevollmächtigten während der Gesuchsprüfung übernommen</v>
      </c>
      <c r="I5" s="886"/>
      <c r="J5" s="886"/>
      <c r="K5" s="886"/>
      <c r="L5" s="886"/>
      <c r="M5" s="886"/>
      <c r="N5" s="886"/>
      <c r="O5" s="886"/>
      <c r="P5" s="886"/>
      <c r="Q5" s="886"/>
      <c r="R5" s="886"/>
      <c r="S5" s="886"/>
      <c r="T5" s="886"/>
      <c r="U5" s="886"/>
    </row>
    <row r="6" spans="1:29" s="531" customFormat="1" ht="18" customHeight="1" x14ac:dyDescent="0.25">
      <c r="B6" s="806" t="str">
        <f ca="1">OFFSET(Sprachen!A353,0,'Allg. Informationen'!$B$4-1,1,1)</f>
        <v>Auskunftsberechtigte Person zu diesem KW</v>
      </c>
      <c r="C6" s="806"/>
      <c r="D6" s="888" t="str">
        <f ca="1">OFFSET(Sprachen!A357,0,'Allg. Informationen'!$B$4-1,1,1)</f>
        <v>Name</v>
      </c>
      <c r="H6" s="887"/>
      <c r="I6" s="887"/>
      <c r="J6" s="887"/>
      <c r="K6" s="889" t="str">
        <f ca="1">OFFSET(Sprachen!A358,0,'Allg. Informationen'!$B$4-1,1,1)</f>
        <v>Organisation</v>
      </c>
      <c r="L6" s="887"/>
      <c r="M6" s="887"/>
      <c r="N6" s="887"/>
      <c r="O6" s="889" t="str">
        <f ca="1">OFFSET(Sprachen!A359,0,'Allg. Informationen'!$B$4-1,1,1)</f>
        <v>Email</v>
      </c>
      <c r="P6" s="887"/>
      <c r="Q6" s="887"/>
      <c r="R6" s="887"/>
      <c r="S6" s="890" t="str">
        <f ca="1">OFFSET(Sprachen!A360,0,'Allg. Informationen'!$B$4-1,1,1)</f>
        <v>Telefon</v>
      </c>
      <c r="T6" s="887"/>
      <c r="U6" s="887"/>
    </row>
    <row r="7" spans="1:29" s="531" customFormat="1" ht="17.25" customHeight="1" x14ac:dyDescent="0.25">
      <c r="B7" s="899" t="str">
        <f ca="1">OFFSET(Sprachen!A354,0,'Allg. Informationen'!$B$4-1,1,1)</f>
        <v>Stellvertretend auskunftsberechtigte Person</v>
      </c>
      <c r="C7" s="899"/>
      <c r="D7" s="888"/>
      <c r="H7" s="887"/>
      <c r="I7" s="887"/>
      <c r="J7" s="887"/>
      <c r="K7" s="889"/>
      <c r="L7" s="887"/>
      <c r="M7" s="887"/>
      <c r="N7" s="887"/>
      <c r="O7" s="889"/>
      <c r="P7" s="887"/>
      <c r="Q7" s="887"/>
      <c r="R7" s="887"/>
      <c r="S7" s="890"/>
      <c r="T7" s="887"/>
      <c r="U7" s="887"/>
      <c r="V7" s="429"/>
      <c r="W7" s="398"/>
      <c r="X7" s="398"/>
      <c r="Y7" s="429"/>
      <c r="Z7" s="429"/>
      <c r="AA7" s="429"/>
      <c r="AC7" s="132"/>
    </row>
    <row r="8" spans="1:29" s="531" customFormat="1" ht="39" hidden="1" customHeight="1" x14ac:dyDescent="0.25">
      <c r="B8" s="864" t="str">
        <f ca="1">OFFSET(Sprachen!A355,0,'Allg. Informationen'!$B$4-1,1,1)</f>
        <v>Zur Prüfung des Gesuchs kann das BFE die Daten und Angaben des Kraftwerksbevollmächtigten übernehmen von:</v>
      </c>
      <c r="C8" s="865"/>
      <c r="D8" s="675" t="str">
        <f ca="1">OFFSET(Sprachen!A361,0,'Allg. Informationen'!$B$4-1,1,1)</f>
        <v>Gesuchsnummer</v>
      </c>
      <c r="E8" s="534"/>
      <c r="F8" s="534"/>
      <c r="G8" s="534"/>
      <c r="H8" s="900"/>
      <c r="I8" s="900"/>
      <c r="J8" s="900"/>
      <c r="K8" s="675" t="str">
        <f ca="1">OFFSET(Sprachen!A362,0,'Allg. Informationen'!$B$4-1,1,1)</f>
        <v>Datum</v>
      </c>
      <c r="L8" s="900"/>
      <c r="M8" s="900"/>
      <c r="N8" s="900"/>
    </row>
    <row r="9" spans="1:29" s="531" customFormat="1" x14ac:dyDescent="0.25"/>
    <row r="10" spans="1:29" ht="17.399999999999999" x14ac:dyDescent="0.25">
      <c r="A10" s="133" t="str">
        <f ca="1">OFFSET(Sprachen!A363,0,'Allg. Informationen'!$B$4-1,1,1)</f>
        <v>A. Angaben zu Kraftwerksanlage und Zentralen</v>
      </c>
      <c r="D10" s="430"/>
      <c r="E10" s="430"/>
      <c r="F10" s="430"/>
      <c r="G10" s="430"/>
      <c r="H10" s="431"/>
      <c r="I10" s="26"/>
      <c r="J10" s="531"/>
      <c r="K10" s="531"/>
      <c r="L10" s="531"/>
      <c r="M10" s="398"/>
      <c r="N10" s="398"/>
      <c r="O10" s="398"/>
      <c r="P10" s="398"/>
      <c r="Q10" s="398"/>
      <c r="R10" s="398"/>
      <c r="S10" s="398"/>
      <c r="T10" s="398"/>
      <c r="U10" s="398"/>
      <c r="V10" s="398"/>
      <c r="W10" s="398"/>
      <c r="X10" s="398"/>
      <c r="Y10" s="429"/>
      <c r="Z10" s="429"/>
      <c r="AA10" s="429"/>
      <c r="AB10" s="531"/>
      <c r="AC10" s="132"/>
    </row>
    <row r="11" spans="1:29" ht="15.6" x14ac:dyDescent="0.3">
      <c r="A11" s="386"/>
      <c r="B11" s="386"/>
      <c r="C11" s="386"/>
      <c r="D11" s="386"/>
      <c r="E11" s="386"/>
      <c r="F11" s="386"/>
      <c r="G11" s="386"/>
      <c r="H11" s="386"/>
      <c r="I11" s="386"/>
      <c r="J11" s="386"/>
      <c r="K11" s="386"/>
      <c r="L11" s="386"/>
      <c r="M11" s="386"/>
      <c r="N11" s="386"/>
      <c r="O11" s="386"/>
      <c r="P11" s="386"/>
      <c r="Q11" s="386"/>
      <c r="R11" s="386"/>
      <c r="S11" s="386"/>
      <c r="T11" s="386"/>
      <c r="U11" s="386"/>
      <c r="V11" s="386"/>
      <c r="W11" s="386"/>
      <c r="X11" s="386"/>
      <c r="Y11" s="386"/>
    </row>
    <row r="12" spans="1:29" ht="26.4" x14ac:dyDescent="0.25">
      <c r="A12" s="134" t="str">
        <f ca="1">OFFSET(Sprachen!A364,0,'Allg. Informationen'!$B$4-1,1,1)</f>
        <v>Ziffer</v>
      </c>
      <c r="B12" s="875" t="str">
        <f ca="1">OFFSET(Sprachen!A365,0,'Allg. Informationen'!$B$4-1,1,1)</f>
        <v>A1. Angaben zur Kraftwerksanlage</v>
      </c>
      <c r="C12" s="876"/>
      <c r="D12" s="877"/>
      <c r="E12" s="901" t="s">
        <v>428</v>
      </c>
      <c r="F12" s="902"/>
      <c r="G12" s="903"/>
      <c r="H12" s="838" t="str">
        <f ca="1">OFFSET(Sprachen!A366,0,'Allg. Informationen'!$B$4-1,1,1)</f>
        <v>Anmerkungen BFE</v>
      </c>
      <c r="I12" s="839"/>
      <c r="J12" s="839"/>
      <c r="K12" s="839"/>
      <c r="L12" s="840"/>
      <c r="M12" s="836" t="str">
        <f ca="1">OFFSET(Sprachen!A367,0,'Allg. Informationen'!$B$4-1,1,1)</f>
        <v>Bemerkungen Gesuchsteller</v>
      </c>
      <c r="N12" s="836"/>
      <c r="O12" s="836"/>
      <c r="P12" s="836"/>
      <c r="Q12" s="836"/>
      <c r="R12" s="836"/>
      <c r="S12" s="836"/>
      <c r="T12" s="836"/>
      <c r="U12" s="836"/>
      <c r="V12" s="450" t="str">
        <f ca="1">OFFSET(Sprachen!A506,0,'Allg. Informationen'!$B$4-1,1,1)</f>
        <v>Prüfung auf Plausibilität</v>
      </c>
      <c r="W12" s="135" t="str">
        <f ca="1">OFFSET(Sprachen!A507,0,'Allg. Informationen'!$B$4-1,1,1)</f>
        <v>Bemerkungen Plausibilität</v>
      </c>
      <c r="X12" s="450" t="str">
        <f ca="1">OFFSET(Sprachen!A508,0,'Allg. Informationen'!$B$4-1,1,1)</f>
        <v>Materielle Prüfung</v>
      </c>
      <c r="Y12" s="135" t="str">
        <f ca="1">OFFSET(Sprachen!A509,0,'Allg. Informationen'!$B$4-1,1,1)</f>
        <v>Bemerkungen Materielle Prüfung</v>
      </c>
    </row>
    <row r="13" spans="1:29" ht="21" x14ac:dyDescent="0.25">
      <c r="A13" s="781" t="str">
        <f ca="1">CONCATENATE($A$2," / ",AA14)</f>
        <v>KW22 / 1</v>
      </c>
      <c r="B13" s="145" t="str">
        <f ca="1">OFFSET(Sprachen!A368,0,'Allg. Informationen'!$B$4-1,1,1)</f>
        <v>Name Kraftwerksanlage:</v>
      </c>
      <c r="C13" s="719"/>
      <c r="D13" s="785" t="str">
        <f>B14</f>
        <v>Bitte auswählen, Prière de sélectionner, Prego selezionare</v>
      </c>
      <c r="E13" s="695"/>
      <c r="F13" s="695"/>
      <c r="G13" s="695"/>
      <c r="H13" s="788" t="str">
        <f ca="1">OFFSET(Sprachen!A472,0,'Allg. Informationen'!$B$4-1,1,1)</f>
        <v>Bitte zuerst die Energieproduktion im Blatt E_prod_Eingabe für dieses Kraftwerk eingeben! Falls Gesuchsteller nicht kraftwerksbevollmächtigt ist, so werden die Daten während der Gesuchsprüfung automatisch vom Kraftwerksbevollmächtigten übernommen. Der Gesuchsteller braucht nur die reduzierten Felder auszufüllen. Dabei sind Kennzahlen mit Ziffern endend auf -G vom Kraftwerksbevollmächtigten zu übernehmen. Massgebend für die MP ist die Bruttoleistung, wobei in der Liste Kraftwerke ab 10 MW installierter Leistung erscheinen können.</v>
      </c>
      <c r="I13" s="789"/>
      <c r="J13" s="789"/>
      <c r="K13" s="789"/>
      <c r="L13" s="790"/>
      <c r="M13" s="793"/>
      <c r="N13" s="794"/>
      <c r="O13" s="794"/>
      <c r="P13" s="794"/>
      <c r="Q13" s="794"/>
      <c r="R13" s="794"/>
      <c r="S13" s="794"/>
      <c r="T13" s="794"/>
      <c r="U13" s="795"/>
      <c r="V13" s="802"/>
      <c r="W13" s="769"/>
      <c r="X13" s="721" t="s">
        <v>185</v>
      </c>
      <c r="Y13" s="769"/>
    </row>
    <row r="14" spans="1:29" ht="117" customHeight="1" x14ac:dyDescent="0.25">
      <c r="A14" s="782"/>
      <c r="B14" s="631" t="s">
        <v>1000</v>
      </c>
      <c r="C14" s="784"/>
      <c r="D14" s="786"/>
      <c r="E14" s="696" t="s">
        <v>1758</v>
      </c>
      <c r="F14" s="696" t="s">
        <v>438</v>
      </c>
      <c r="G14" s="696" t="s">
        <v>429</v>
      </c>
      <c r="H14" s="791"/>
      <c r="I14" s="755"/>
      <c r="J14" s="755"/>
      <c r="K14" s="755"/>
      <c r="L14" s="792"/>
      <c r="M14" s="796"/>
      <c r="N14" s="797"/>
      <c r="O14" s="797"/>
      <c r="P14" s="797"/>
      <c r="Q14" s="797"/>
      <c r="R14" s="797"/>
      <c r="S14" s="797"/>
      <c r="T14" s="797"/>
      <c r="U14" s="798"/>
      <c r="V14" s="803"/>
      <c r="W14" s="821"/>
      <c r="X14" s="823"/>
      <c r="Y14" s="821"/>
      <c r="AA14" s="466">
        <v>1</v>
      </c>
    </row>
    <row r="15" spans="1:29" ht="21.75" customHeight="1" x14ac:dyDescent="0.25">
      <c r="A15" s="783"/>
      <c r="B15" s="456"/>
      <c r="C15" s="720"/>
      <c r="D15" s="787"/>
      <c r="E15" s="696"/>
      <c r="F15" s="696"/>
      <c r="G15" s="696"/>
      <c r="H15" s="826" t="str">
        <f ca="1">OFFSET(Sprachen!A473,0,'Allg. Informationen'!$B$4-1,1,1)</f>
        <v>Falls KW in Liste nicht vorhanden, bitte ankreuzen:</v>
      </c>
      <c r="I15" s="827"/>
      <c r="J15" s="827"/>
      <c r="K15" s="827"/>
      <c r="L15" s="536"/>
      <c r="M15" s="799"/>
      <c r="N15" s="800"/>
      <c r="O15" s="800"/>
      <c r="P15" s="800"/>
      <c r="Q15" s="800"/>
      <c r="R15" s="800"/>
      <c r="S15" s="800"/>
      <c r="T15" s="800"/>
      <c r="U15" s="801"/>
      <c r="V15" s="804"/>
      <c r="W15" s="822"/>
      <c r="X15" s="722"/>
      <c r="Y15" s="822"/>
    </row>
    <row r="16" spans="1:29" ht="38.1" hidden="1" customHeight="1" x14ac:dyDescent="0.25">
      <c r="A16" s="680" t="str">
        <f ca="1">CONCATENATE($A$2," / ",AA16)</f>
        <v>KW22 / 1-G1</v>
      </c>
      <c r="B16" s="833" t="str">
        <f ca="1">OFFSET(Sprachen!A370,0,'Allg. Informationen'!$B$4-1,1,1)</f>
        <v>Kraftwerkname (Angabe Gesuchsteller falls nicht in Liste)</v>
      </c>
      <c r="C16" s="833"/>
      <c r="D16" s="650"/>
      <c r="E16" s="535"/>
      <c r="F16" s="535"/>
      <c r="G16" s="535"/>
      <c r="H16" s="845" t="str">
        <f ca="1">OFFSET(Sprachen!A474,0,'Allg. Informationen'!$B$4-1,1,1)</f>
        <v>Bitte nur eintragen, falls Kraftwerk nicht in Liste</v>
      </c>
      <c r="I16" s="845"/>
      <c r="J16" s="845"/>
      <c r="K16" s="845"/>
      <c r="L16" s="846"/>
      <c r="M16" s="849"/>
      <c r="N16" s="849"/>
      <c r="O16" s="849"/>
      <c r="P16" s="849"/>
      <c r="Q16" s="849"/>
      <c r="R16" s="849"/>
      <c r="S16" s="849"/>
      <c r="T16" s="849"/>
      <c r="U16" s="850"/>
      <c r="V16" s="672"/>
      <c r="W16" s="671"/>
      <c r="X16" s="672"/>
      <c r="Y16" s="538"/>
      <c r="AA16" s="422" t="s">
        <v>537</v>
      </c>
    </row>
    <row r="17" spans="1:27" ht="44.1" hidden="1" customHeight="1" x14ac:dyDescent="0.25">
      <c r="A17" s="539" t="str">
        <f ca="1">CONCATENATE($A$2," / ",AA17)</f>
        <v>KW22 / 1-G2</v>
      </c>
      <c r="B17" s="833" t="str">
        <f ca="1">OFFSET(Sprachen!A371,0,'Allg. Informationen'!$B$4-1,1,1)</f>
        <v>Kürzelvorschlag  (Angabe Gesuchsteller falls nicht in Liste)</v>
      </c>
      <c r="C17" s="833"/>
      <c r="D17" s="651"/>
      <c r="E17" s="540"/>
      <c r="F17" s="540"/>
      <c r="G17" s="540"/>
      <c r="H17" s="847" t="str">
        <f ca="1">OFFSET(Sprachen!A475,0,'Allg. Informationen'!$B$4-1,1,1)</f>
        <v>Bitte nur eintragen, falls Kraftwerk nicht in Liste vorhanden. Auswahl nochmals auf "Bitte auswählen" stellen, damit vorgeschlagenes Kürzel übernommen wird.</v>
      </c>
      <c r="I17" s="847"/>
      <c r="J17" s="847"/>
      <c r="K17" s="847"/>
      <c r="L17" s="848"/>
      <c r="M17" s="851"/>
      <c r="N17" s="851"/>
      <c r="O17" s="851"/>
      <c r="P17" s="851"/>
      <c r="Q17" s="851"/>
      <c r="R17" s="851"/>
      <c r="S17" s="851"/>
      <c r="T17" s="851"/>
      <c r="U17" s="852"/>
      <c r="V17" s="541"/>
      <c r="W17" s="297"/>
      <c r="X17" s="541"/>
      <c r="Y17" s="152"/>
      <c r="AA17" s="424" t="s">
        <v>538</v>
      </c>
    </row>
    <row r="18" spans="1:27" x14ac:dyDescent="0.25">
      <c r="A18" s="139" t="str">
        <f t="shared" ref="A18:A45" ca="1" si="0">CONCATENATE($A$2," / ",AA18)</f>
        <v>KW22 / 2</v>
      </c>
      <c r="B18" s="538" t="str">
        <f ca="1">OFFSET(Sprachen!A372,0,'Allg. Informationen'!$B$4-1,1,1)</f>
        <v>Standortgemeinde(n)</v>
      </c>
      <c r="C18" s="159"/>
      <c r="D18" s="542"/>
      <c r="E18" s="543"/>
      <c r="F18" s="543"/>
      <c r="G18" s="543"/>
      <c r="H18" s="908"/>
      <c r="I18" s="908"/>
      <c r="J18" s="908"/>
      <c r="K18" s="908"/>
      <c r="L18" s="908"/>
      <c r="M18" s="807"/>
      <c r="N18" s="807"/>
      <c r="O18" s="807"/>
      <c r="P18" s="807"/>
      <c r="Q18" s="807"/>
      <c r="R18" s="807"/>
      <c r="S18" s="807"/>
      <c r="T18" s="807"/>
      <c r="U18" s="807"/>
      <c r="V18" s="541"/>
      <c r="W18" s="297"/>
      <c r="X18" s="541" t="s">
        <v>185</v>
      </c>
      <c r="Y18" s="152"/>
      <c r="AA18" s="466">
        <f>+AA14+1</f>
        <v>2</v>
      </c>
    </row>
    <row r="19" spans="1:27" x14ac:dyDescent="0.25">
      <c r="A19" s="139" t="str">
        <f t="shared" ca="1" si="0"/>
        <v>KW22 / 3</v>
      </c>
      <c r="B19" s="538" t="str">
        <f ca="1">OFFSET(Sprachen!A373,0,'Allg. Informationen'!$B$4-1,1,1)</f>
        <v>Standortkanton</v>
      </c>
      <c r="C19" s="100"/>
      <c r="D19" s="193"/>
      <c r="E19" s="349"/>
      <c r="F19" s="349"/>
      <c r="G19" s="349"/>
      <c r="H19" s="805"/>
      <c r="I19" s="805"/>
      <c r="J19" s="805"/>
      <c r="K19" s="805"/>
      <c r="L19" s="805"/>
      <c r="M19" s="807"/>
      <c r="N19" s="807"/>
      <c r="O19" s="807"/>
      <c r="P19" s="807"/>
      <c r="Q19" s="807"/>
      <c r="R19" s="807"/>
      <c r="S19" s="807"/>
      <c r="T19" s="807"/>
      <c r="U19" s="807"/>
      <c r="V19" s="541"/>
      <c r="W19" s="297"/>
      <c r="X19" s="541" t="s">
        <v>185</v>
      </c>
      <c r="Y19" s="152"/>
      <c r="AA19" s="466">
        <f t="shared" ref="AA19:AA45" si="1">+AA18+1</f>
        <v>3</v>
      </c>
    </row>
    <row r="20" spans="1:27" ht="46.5" customHeight="1" x14ac:dyDescent="0.25">
      <c r="A20" s="139" t="str">
        <f t="shared" ca="1" si="0"/>
        <v>KW22 / 4</v>
      </c>
      <c r="B20" s="159" t="str">
        <f ca="1">OFFSET(Sprachen!A374,0,'Allg. Informationen'!$B$4-1,1,1)</f>
        <v>Nutzungsrecht</v>
      </c>
      <c r="C20" s="100"/>
      <c r="D20" s="193"/>
      <c r="E20" s="349"/>
      <c r="F20" s="349"/>
      <c r="G20" s="349"/>
      <c r="H20" s="834" t="str">
        <f ca="1">OFFSET(Sprachen!A476,0,'Allg. Informationen'!$B$4-1,1,1)</f>
        <v>Vertrag für Nutzungsrecht dem Gesuch beilegen.
Falls weder Konzession noch ehaftes Recht, bitte im Bemerkungsfeld spezifizieren.</v>
      </c>
      <c r="I20" s="834"/>
      <c r="J20" s="834"/>
      <c r="K20" s="834"/>
      <c r="L20" s="834"/>
      <c r="M20" s="807"/>
      <c r="N20" s="807"/>
      <c r="O20" s="807"/>
      <c r="P20" s="807"/>
      <c r="Q20" s="807"/>
      <c r="R20" s="807"/>
      <c r="S20" s="807"/>
      <c r="T20" s="807"/>
      <c r="U20" s="807"/>
      <c r="V20" s="541"/>
      <c r="W20" s="297"/>
      <c r="X20" s="541" t="s">
        <v>185</v>
      </c>
      <c r="Y20" s="152"/>
      <c r="AA20" s="466">
        <f t="shared" si="1"/>
        <v>4</v>
      </c>
    </row>
    <row r="21" spans="1:27" ht="12.75" customHeight="1" x14ac:dyDescent="0.25">
      <c r="A21" s="139" t="str">
        <f t="shared" ca="1" si="0"/>
        <v>KW22 / 5</v>
      </c>
      <c r="B21" s="538" t="str">
        <f ca="1">OFFSET(Sprachen!A375,0,'Allg. Informationen'!$B$4-1,1,1)</f>
        <v>Datum der Vergabe des Nutzungsrechts</v>
      </c>
      <c r="C21" s="100" t="s">
        <v>46</v>
      </c>
      <c r="D21" s="544"/>
      <c r="E21" s="545"/>
      <c r="F21" s="545"/>
      <c r="G21" s="545"/>
      <c r="H21" s="841" t="str">
        <f ca="1">OFFSET(Sprachen!A477,0,'Allg. Informationen'!$B$4-1,1,1)</f>
        <v>Frühestes Ende bei zentralenspezifischen Unterschieden.</v>
      </c>
      <c r="I21" s="842"/>
      <c r="J21" s="842"/>
      <c r="K21" s="842"/>
      <c r="L21" s="843"/>
      <c r="M21" s="807"/>
      <c r="N21" s="807"/>
      <c r="O21" s="807"/>
      <c r="P21" s="807"/>
      <c r="Q21" s="807"/>
      <c r="R21" s="807"/>
      <c r="S21" s="807"/>
      <c r="T21" s="807"/>
      <c r="U21" s="807"/>
      <c r="V21" s="541"/>
      <c r="W21" s="297"/>
      <c r="X21" s="541" t="s">
        <v>185</v>
      </c>
      <c r="Y21" s="152"/>
      <c r="AA21" s="466">
        <f t="shared" si="1"/>
        <v>5</v>
      </c>
    </row>
    <row r="22" spans="1:27" ht="12.75" customHeight="1" x14ac:dyDescent="0.25">
      <c r="A22" s="139" t="str">
        <f t="shared" ca="1" si="0"/>
        <v>KW22 / 6</v>
      </c>
      <c r="B22" s="538" t="str">
        <f ca="1">OFFSET(Sprachen!A376,0,'Allg. Informationen'!$B$4-1,1,1)</f>
        <v>Ende des Nutzungsrechts</v>
      </c>
      <c r="C22" s="100" t="s">
        <v>46</v>
      </c>
      <c r="D22" s="544"/>
      <c r="E22" s="545"/>
      <c r="F22" s="545"/>
      <c r="G22" s="545"/>
      <c r="H22" s="826"/>
      <c r="I22" s="827"/>
      <c r="J22" s="827"/>
      <c r="K22" s="827"/>
      <c r="L22" s="844"/>
      <c r="M22" s="807"/>
      <c r="N22" s="807"/>
      <c r="O22" s="807"/>
      <c r="P22" s="807"/>
      <c r="Q22" s="807"/>
      <c r="R22" s="807"/>
      <c r="S22" s="807"/>
      <c r="T22" s="807"/>
      <c r="U22" s="807"/>
      <c r="V22" s="541"/>
      <c r="W22" s="297"/>
      <c r="X22" s="541" t="s">
        <v>185</v>
      </c>
      <c r="Y22" s="152" t="s">
        <v>602</v>
      </c>
      <c r="AA22" s="466">
        <f t="shared" si="1"/>
        <v>6</v>
      </c>
    </row>
    <row r="23" spans="1:27" x14ac:dyDescent="0.25">
      <c r="A23" s="139" t="str">
        <f t="shared" ca="1" si="0"/>
        <v>KW22 / 7</v>
      </c>
      <c r="B23" s="538" t="str">
        <f ca="1">OFFSET(Sprachen!A377,0,'Allg. Informationen'!$B$4-1,1,1)</f>
        <v>Anzahl Zentralen</v>
      </c>
      <c r="C23" s="100" t="s">
        <v>47</v>
      </c>
      <c r="D23" s="207"/>
      <c r="E23" s="350"/>
      <c r="F23" s="350"/>
      <c r="G23" s="350"/>
      <c r="H23" s="805"/>
      <c r="I23" s="805"/>
      <c r="J23" s="805"/>
      <c r="K23" s="805"/>
      <c r="L23" s="805"/>
      <c r="M23" s="837"/>
      <c r="N23" s="807"/>
      <c r="O23" s="807"/>
      <c r="P23" s="807"/>
      <c r="Q23" s="807"/>
      <c r="R23" s="807"/>
      <c r="S23" s="807"/>
      <c r="T23" s="807"/>
      <c r="U23" s="807"/>
      <c r="V23" s="541"/>
      <c r="W23" s="297"/>
      <c r="X23" s="541" t="s">
        <v>185</v>
      </c>
      <c r="Y23" s="152"/>
      <c r="AA23" s="466">
        <f t="shared" si="1"/>
        <v>7</v>
      </c>
    </row>
    <row r="24" spans="1:27" x14ac:dyDescent="0.25">
      <c r="A24" s="139" t="str">
        <f t="shared" ca="1" si="0"/>
        <v>KW22 / 8</v>
      </c>
      <c r="B24" s="538" t="str">
        <f ca="1">OFFSET(Sprachen!A378,0,'Allg. Informationen'!$B$4-1,1,1)</f>
        <v>Hoheitsanteil Schweiz</v>
      </c>
      <c r="C24" s="100" t="s">
        <v>4</v>
      </c>
      <c r="D24" s="546"/>
      <c r="E24" s="547"/>
      <c r="F24" s="547"/>
      <c r="G24" s="547"/>
      <c r="H24" s="805"/>
      <c r="I24" s="805"/>
      <c r="J24" s="805"/>
      <c r="K24" s="805"/>
      <c r="L24" s="805"/>
      <c r="M24" s="807"/>
      <c r="N24" s="807"/>
      <c r="O24" s="807"/>
      <c r="P24" s="807"/>
      <c r="Q24" s="807"/>
      <c r="R24" s="807"/>
      <c r="S24" s="807"/>
      <c r="T24" s="807"/>
      <c r="U24" s="807"/>
      <c r="V24" s="541"/>
      <c r="W24" s="297"/>
      <c r="X24" s="541" t="s">
        <v>185</v>
      </c>
      <c r="Y24" s="152"/>
      <c r="AA24" s="466">
        <f t="shared" si="1"/>
        <v>8</v>
      </c>
    </row>
    <row r="25" spans="1:27" x14ac:dyDescent="0.25">
      <c r="A25" s="139" t="str">
        <f t="shared" ca="1" si="0"/>
        <v>KW22 / 9</v>
      </c>
      <c r="B25" s="538" t="str">
        <f ca="1">OFFSET(Sprachen!A379,0,'Allg. Informationen'!$B$4-1,1,1)</f>
        <v>mittlere mechanische Bruttoleistung</v>
      </c>
      <c r="C25" s="100" t="s">
        <v>6</v>
      </c>
      <c r="D25" s="141">
        <f>D51</f>
        <v>0</v>
      </c>
      <c r="E25" s="351"/>
      <c r="F25" s="351"/>
      <c r="G25" s="351"/>
      <c r="H25" s="805"/>
      <c r="I25" s="805"/>
      <c r="J25" s="805"/>
      <c r="K25" s="805"/>
      <c r="L25" s="805"/>
      <c r="M25" s="807"/>
      <c r="N25" s="807"/>
      <c r="O25" s="807"/>
      <c r="P25" s="807"/>
      <c r="Q25" s="807"/>
      <c r="R25" s="807"/>
      <c r="S25" s="807"/>
      <c r="T25" s="807"/>
      <c r="U25" s="807"/>
      <c r="V25" s="548"/>
      <c r="W25" s="300"/>
      <c r="X25" s="548"/>
      <c r="Y25" s="548"/>
      <c r="AA25" s="466">
        <f t="shared" si="1"/>
        <v>9</v>
      </c>
    </row>
    <row r="26" spans="1:27" ht="33.75" customHeight="1" x14ac:dyDescent="0.25">
      <c r="A26" s="139" t="str">
        <f t="shared" ca="1" si="0"/>
        <v>KW22 / 10</v>
      </c>
      <c r="B26" s="159" t="str">
        <f ca="1">OFFSET(Sprachen!A380,0,'Allg. Informationen'!$B$4-1,1,1)</f>
        <v>Kantonales Wasserzinsregime</v>
      </c>
      <c r="C26" s="156" t="s">
        <v>370</v>
      </c>
      <c r="D26" s="549"/>
      <c r="E26" s="550"/>
      <c r="F26" s="550"/>
      <c r="G26" s="550"/>
      <c r="H26" s="834" t="str">
        <f ca="1">OFFSET(Sprachen!A478,0,'Allg. Informationen'!$B$4-1,1,1)</f>
        <v>Wasserzinssatz oder Bemessung aller äquivalenten kantonalen Abgaben angeben.</v>
      </c>
      <c r="I26" s="834"/>
      <c r="J26" s="834"/>
      <c r="K26" s="834"/>
      <c r="L26" s="834"/>
      <c r="M26" s="807"/>
      <c r="N26" s="807"/>
      <c r="O26" s="807"/>
      <c r="P26" s="807"/>
      <c r="Q26" s="807"/>
      <c r="R26" s="807"/>
      <c r="S26" s="807"/>
      <c r="T26" s="807"/>
      <c r="U26" s="807"/>
      <c r="V26" s="541"/>
      <c r="W26" s="297"/>
      <c r="X26" s="541" t="s">
        <v>185</v>
      </c>
      <c r="Y26" s="551" t="s">
        <v>185</v>
      </c>
      <c r="AA26" s="466">
        <f t="shared" si="1"/>
        <v>10</v>
      </c>
    </row>
    <row r="27" spans="1:27" x14ac:dyDescent="0.25">
      <c r="A27" s="139" t="str">
        <f t="shared" ca="1" si="0"/>
        <v>KW22 / 11</v>
      </c>
      <c r="B27" s="538" t="str">
        <f ca="1">OFFSET(Sprachen!A381,0,'Allg. Informationen'!$B$4-1,1,1)</f>
        <v>Installierte Turbinenleistung</v>
      </c>
      <c r="C27" s="100" t="s">
        <v>6</v>
      </c>
      <c r="D27" s="141">
        <f>D52</f>
        <v>0</v>
      </c>
      <c r="E27" s="351"/>
      <c r="F27" s="351"/>
      <c r="G27" s="351"/>
      <c r="H27" s="805"/>
      <c r="I27" s="805"/>
      <c r="J27" s="805"/>
      <c r="K27" s="805"/>
      <c r="L27" s="805"/>
      <c r="M27" s="807"/>
      <c r="N27" s="807"/>
      <c r="O27" s="807"/>
      <c r="P27" s="807"/>
      <c r="Q27" s="807"/>
      <c r="R27" s="807"/>
      <c r="S27" s="807"/>
      <c r="T27" s="807"/>
      <c r="U27" s="807"/>
      <c r="V27" s="548"/>
      <c r="W27" s="300"/>
      <c r="X27" s="548"/>
      <c r="Y27" s="548"/>
      <c r="AA27" s="466">
        <f t="shared" si="1"/>
        <v>11</v>
      </c>
    </row>
    <row r="28" spans="1:27" x14ac:dyDescent="0.25">
      <c r="A28" s="139" t="str">
        <f t="shared" ca="1" si="0"/>
        <v>KW22 / 12</v>
      </c>
      <c r="B28" s="538" t="str">
        <f ca="1">OFFSET(Sprachen!A382,0,'Allg. Informationen'!$B$4-1,1,1)</f>
        <v>Max. mögliche Leistung ab Generator</v>
      </c>
      <c r="C28" s="100" t="s">
        <v>6</v>
      </c>
      <c r="D28" s="141">
        <f>D53</f>
        <v>0</v>
      </c>
      <c r="E28" s="351"/>
      <c r="F28" s="351"/>
      <c r="G28" s="351"/>
      <c r="H28" s="805"/>
      <c r="I28" s="805"/>
      <c r="J28" s="805"/>
      <c r="K28" s="805"/>
      <c r="L28" s="805"/>
      <c r="M28" s="807"/>
      <c r="N28" s="807"/>
      <c r="O28" s="807"/>
      <c r="P28" s="807"/>
      <c r="Q28" s="807"/>
      <c r="R28" s="807"/>
      <c r="S28" s="807"/>
      <c r="T28" s="807"/>
      <c r="U28" s="807"/>
      <c r="V28" s="548"/>
      <c r="W28" s="300"/>
      <c r="X28" s="548"/>
      <c r="Y28" s="548"/>
      <c r="AA28" s="466">
        <f t="shared" si="1"/>
        <v>12</v>
      </c>
    </row>
    <row r="29" spans="1:27" hidden="1" x14ac:dyDescent="0.25">
      <c r="A29" s="139" t="str">
        <f t="shared" ca="1" si="0"/>
        <v>KW22 / 12-G</v>
      </c>
      <c r="B29" s="538" t="str">
        <f ca="1">OFFSET(Sprachen!A383,0,'Allg. Informationen'!$B$4-1,1,1)</f>
        <v>Max. mögliche Leistung ab Generator</v>
      </c>
      <c r="C29" s="100" t="s">
        <v>6</v>
      </c>
      <c r="D29" s="439"/>
      <c r="E29" s="351"/>
      <c r="F29" s="351"/>
      <c r="G29" s="351"/>
      <c r="H29" s="805"/>
      <c r="I29" s="805"/>
      <c r="J29" s="805"/>
      <c r="K29" s="805"/>
      <c r="L29" s="805"/>
      <c r="M29" s="807"/>
      <c r="N29" s="807"/>
      <c r="O29" s="807"/>
      <c r="P29" s="807"/>
      <c r="Q29" s="807"/>
      <c r="R29" s="807"/>
      <c r="S29" s="807"/>
      <c r="T29" s="807"/>
      <c r="U29" s="807"/>
      <c r="V29" s="548"/>
      <c r="W29" s="300"/>
      <c r="X29" s="548"/>
      <c r="Y29" s="548"/>
      <c r="AA29" s="424" t="s">
        <v>546</v>
      </c>
    </row>
    <row r="30" spans="1:27" x14ac:dyDescent="0.25">
      <c r="A30" s="139" t="str">
        <f t="shared" ca="1" si="0"/>
        <v>KW22 / 13</v>
      </c>
      <c r="B30" s="538" t="str">
        <f ca="1">OFFSET(Sprachen!A384,0,'Allg. Informationen'!$B$4-1,1,1)</f>
        <v>Bruttoproduktion Jahr 2023</v>
      </c>
      <c r="C30" s="100" t="s">
        <v>8</v>
      </c>
      <c r="D30" s="142">
        <f>D31+D32+D33</f>
        <v>0</v>
      </c>
      <c r="E30" s="352"/>
      <c r="F30" s="352"/>
      <c r="G30" s="352"/>
      <c r="H30" s="805"/>
      <c r="I30" s="805"/>
      <c r="J30" s="805"/>
      <c r="K30" s="805"/>
      <c r="L30" s="805"/>
      <c r="M30" s="807"/>
      <c r="N30" s="807"/>
      <c r="O30" s="807"/>
      <c r="P30" s="807"/>
      <c r="Q30" s="807"/>
      <c r="R30" s="807"/>
      <c r="S30" s="807"/>
      <c r="T30" s="807"/>
      <c r="U30" s="807"/>
      <c r="V30" s="548"/>
      <c r="W30" s="300"/>
      <c r="X30" s="548"/>
      <c r="Y30" s="548"/>
      <c r="AA30" s="466">
        <f>+AA28+1</f>
        <v>13</v>
      </c>
    </row>
    <row r="31" spans="1:27" ht="27.6" customHeight="1" x14ac:dyDescent="0.25">
      <c r="A31" s="139" t="str">
        <f t="shared" ca="1" si="0"/>
        <v>KW22 / 14</v>
      </c>
      <c r="B31" s="448" t="str">
        <f ca="1">OFFSET(Sprachen!A385,0,'Allg. Informationen'!$B$4-1,1,1)</f>
        <v>Eigenbedarf Strom (exkl. Pumpenergie)</v>
      </c>
      <c r="C31" s="100" t="s">
        <v>8</v>
      </c>
      <c r="D31" s="552"/>
      <c r="E31" s="553"/>
      <c r="F31" s="553"/>
      <c r="G31" s="553"/>
      <c r="H31" s="806" t="str">
        <f ca="1">OFFSET(Sprachen!A479,0,'Allg. Informationen'!$B$4-1,1,1)</f>
        <v>ist von Nettoproduktion abzuziehen</v>
      </c>
      <c r="I31" s="806"/>
      <c r="J31" s="806"/>
      <c r="K31" s="806"/>
      <c r="L31" s="806"/>
      <c r="M31" s="807"/>
      <c r="N31" s="807"/>
      <c r="O31" s="807"/>
      <c r="P31" s="807"/>
      <c r="Q31" s="807"/>
      <c r="R31" s="807"/>
      <c r="S31" s="807"/>
      <c r="T31" s="807"/>
      <c r="U31" s="807"/>
      <c r="V31" s="541"/>
      <c r="W31" s="297"/>
      <c r="X31" s="541" t="s">
        <v>185</v>
      </c>
      <c r="Y31" s="399"/>
      <c r="AA31" s="466">
        <f t="shared" si="1"/>
        <v>14</v>
      </c>
    </row>
    <row r="32" spans="1:27" x14ac:dyDescent="0.25">
      <c r="A32" s="139" t="str">
        <f t="shared" ca="1" si="0"/>
        <v>KW22 / 15</v>
      </c>
      <c r="B32" s="538" t="str">
        <f ca="1">OFFSET(Sprachen!A386,0,'Allg. Informationen'!$B$4-1,1,1)</f>
        <v>Trafo- und Leitungsverluste</v>
      </c>
      <c r="C32" s="100" t="s">
        <v>8</v>
      </c>
      <c r="D32" s="552"/>
      <c r="E32" s="553"/>
      <c r="F32" s="553"/>
      <c r="G32" s="553"/>
      <c r="H32" s="805" t="str">
        <f ca="1">OFFSET(Sprachen!A480,0,'Allg. Informationen'!$B$4-1,1,1)</f>
        <v>ist von Nettoproduktion abzuziehen</v>
      </c>
      <c r="I32" s="805"/>
      <c r="J32" s="805"/>
      <c r="K32" s="805"/>
      <c r="L32" s="805"/>
      <c r="M32" s="807"/>
      <c r="N32" s="807"/>
      <c r="O32" s="807"/>
      <c r="P32" s="807"/>
      <c r="Q32" s="807"/>
      <c r="R32" s="807"/>
      <c r="S32" s="807"/>
      <c r="T32" s="807"/>
      <c r="U32" s="807"/>
      <c r="V32" s="541"/>
      <c r="W32" s="297"/>
      <c r="X32" s="541" t="s">
        <v>185</v>
      </c>
      <c r="Y32" s="399"/>
      <c r="AA32" s="466">
        <f t="shared" si="1"/>
        <v>15</v>
      </c>
    </row>
    <row r="33" spans="1:27" ht="27" customHeight="1" x14ac:dyDescent="0.25">
      <c r="A33" s="139" t="str">
        <f t="shared" ca="1" si="0"/>
        <v>KW22 / 16</v>
      </c>
      <c r="B33" s="159" t="str">
        <f ca="1">OFFSET(Sprachen!A387,0,'Allg. Informationen'!$B$4-1,1,1)</f>
        <v>Nettoproduktion Jahr 2023</v>
      </c>
      <c r="C33" s="100" t="s">
        <v>8</v>
      </c>
      <c r="D33" s="142">
        <f>D55</f>
        <v>0</v>
      </c>
      <c r="E33" s="352"/>
      <c r="F33" s="352"/>
      <c r="G33" s="352"/>
      <c r="H33" s="835" t="str">
        <f ca="1">OFFSET(Sprachen!A481,0,'Allg. Informationen'!$B$4-1,1,1)</f>
        <v>Trafo- und Leitungsverluste sowie Eigenbedarf müssen abgezogen sein.</v>
      </c>
      <c r="I33" s="835"/>
      <c r="J33" s="835"/>
      <c r="K33" s="835"/>
      <c r="L33" s="835"/>
      <c r="M33" s="807"/>
      <c r="N33" s="807"/>
      <c r="O33" s="807"/>
      <c r="P33" s="807"/>
      <c r="Q33" s="807"/>
      <c r="R33" s="807"/>
      <c r="S33" s="807"/>
      <c r="T33" s="807"/>
      <c r="U33" s="807"/>
      <c r="V33" s="548"/>
      <c r="W33" s="300"/>
      <c r="X33" s="548"/>
      <c r="Y33" s="548"/>
      <c r="AA33" s="466">
        <f t="shared" si="1"/>
        <v>16</v>
      </c>
    </row>
    <row r="34" spans="1:27" ht="36" customHeight="1" x14ac:dyDescent="0.25">
      <c r="A34" s="139" t="str">
        <f t="shared" ca="1" si="0"/>
        <v>KW22 / 17a</v>
      </c>
      <c r="B34" s="448" t="str">
        <f ca="1">OFFSET(Sprachen!A388,0,'Allg. Informationen'!$B$4-1,1,1)</f>
        <v>Abgabe von Einstauersatz / Austauschenergie</v>
      </c>
      <c r="C34" s="100" t="s">
        <v>8</v>
      </c>
      <c r="D34" s="552"/>
      <c r="E34" s="553"/>
      <c r="F34" s="553"/>
      <c r="G34" s="553"/>
      <c r="H34" s="833" t="str">
        <f ca="1">OFFSET(Sprachen!A482,0,'Allg. Informationen'!$B$4-1,1,1)</f>
        <v>Angabe aller Energiemengen. Bitte bei mehreren Energiemengen, detaillierte Auflistung in A.5.xxx.7 auflisten und Summe übertragen.</v>
      </c>
      <c r="I34" s="833"/>
      <c r="J34" s="833"/>
      <c r="K34" s="833"/>
      <c r="L34" s="833"/>
      <c r="M34" s="807"/>
      <c r="N34" s="807"/>
      <c r="O34" s="807"/>
      <c r="P34" s="807"/>
      <c r="Q34" s="807"/>
      <c r="R34" s="807"/>
      <c r="S34" s="807"/>
      <c r="T34" s="807"/>
      <c r="U34" s="807"/>
      <c r="V34" s="541"/>
      <c r="W34" s="297"/>
      <c r="X34" s="541" t="s">
        <v>185</v>
      </c>
      <c r="Y34" s="551" t="s">
        <v>185</v>
      </c>
      <c r="AA34" s="520" t="s">
        <v>946</v>
      </c>
    </row>
    <row r="35" spans="1:27" s="531" customFormat="1" ht="39.6" x14ac:dyDescent="0.25">
      <c r="A35" s="449" t="str">
        <f t="shared" ca="1" si="0"/>
        <v>KW22 / 17b</v>
      </c>
      <c r="B35" s="428" t="str">
        <f ca="1">OFFSET(Sprachen!A389,0,'Allg. Informationen'!$B$4-1,1,1)</f>
        <v>Lieferant / Empfänger von Einstauersatz/Austauschenergie</v>
      </c>
      <c r="C35" s="674" t="s">
        <v>202</v>
      </c>
      <c r="D35" s="682"/>
      <c r="E35" s="554"/>
      <c r="F35" s="554"/>
      <c r="G35" s="554"/>
      <c r="H35" s="806" t="str">
        <f ca="1">OFFSET(Sprachen!A483,0,'Allg. Informationen'!$B$4-1,1,1)</f>
        <v>Lieferung von wem an wen?</v>
      </c>
      <c r="I35" s="806"/>
      <c r="J35" s="806"/>
      <c r="K35" s="806"/>
      <c r="L35" s="806"/>
      <c r="M35" s="807"/>
      <c r="N35" s="807"/>
      <c r="O35" s="807"/>
      <c r="P35" s="807"/>
      <c r="Q35" s="807"/>
      <c r="R35" s="807"/>
      <c r="S35" s="807"/>
      <c r="T35" s="807"/>
      <c r="U35" s="807"/>
      <c r="V35" s="541"/>
      <c r="W35" s="675"/>
      <c r="X35" s="541" t="s">
        <v>185</v>
      </c>
      <c r="Y35" s="551" t="s">
        <v>185</v>
      </c>
      <c r="AA35" s="522" t="s">
        <v>947</v>
      </c>
    </row>
    <row r="36" spans="1:27" ht="26.4" x14ac:dyDescent="0.25">
      <c r="A36" s="139" t="str">
        <f t="shared" ca="1" si="0"/>
        <v>KW22 / 19</v>
      </c>
      <c r="B36" s="428" t="str">
        <f ca="1">OFFSET(Sprachen!A390,0,'Allg. Informationen'!$B$4-1,1,1)</f>
        <v>Jahresenergie zur Verfügung der Energiebezüger</v>
      </c>
      <c r="C36" s="100" t="s">
        <v>8</v>
      </c>
      <c r="D36" s="142">
        <f>D34+D33</f>
        <v>0</v>
      </c>
      <c r="E36" s="352"/>
      <c r="F36" s="352"/>
      <c r="G36" s="352"/>
      <c r="H36" s="805"/>
      <c r="I36" s="805"/>
      <c r="J36" s="805"/>
      <c r="K36" s="805"/>
      <c r="L36" s="805"/>
      <c r="M36" s="807"/>
      <c r="N36" s="807"/>
      <c r="O36" s="807"/>
      <c r="P36" s="807"/>
      <c r="Q36" s="807"/>
      <c r="R36" s="807"/>
      <c r="S36" s="807"/>
      <c r="T36" s="807"/>
      <c r="U36" s="807"/>
      <c r="V36" s="548"/>
      <c r="W36" s="300"/>
      <c r="X36" s="548"/>
      <c r="Y36" s="548"/>
      <c r="AA36" s="422" t="s">
        <v>536</v>
      </c>
    </row>
    <row r="37" spans="1:27" ht="30.75" hidden="1" customHeight="1" x14ac:dyDescent="0.25">
      <c r="A37" s="139" t="str">
        <f t="shared" ca="1" si="0"/>
        <v>KW22 / 19-G</v>
      </c>
      <c r="B37" s="448" t="str">
        <f ca="1">OFFSET(Sprachen!A391,0,'Allg. Informationen'!$B$4-1,1,1)</f>
        <v>Jahresenergie zur Verfügung der Energiebezüger (Angabe Gesuchsteller)</v>
      </c>
      <c r="C37" s="100" t="s">
        <v>8</v>
      </c>
      <c r="D37" s="423"/>
      <c r="E37" s="352"/>
      <c r="F37" s="352"/>
      <c r="G37" s="352"/>
      <c r="H37" s="833" t="str">
        <f ca="1">OFFSET(Sprachen!A484,0,'Allg. Informationen'!$B$4-1,1,1)</f>
        <v>Zahl aus Position xxx / 19 einzutragen, kommuniziert durch Kraftwerksbevollmächtigter</v>
      </c>
      <c r="I37" s="833"/>
      <c r="J37" s="833"/>
      <c r="K37" s="833"/>
      <c r="L37" s="833"/>
      <c r="M37" s="807"/>
      <c r="N37" s="807"/>
      <c r="O37" s="807"/>
      <c r="P37" s="807"/>
      <c r="Q37" s="807"/>
      <c r="R37" s="807"/>
      <c r="S37" s="807"/>
      <c r="T37" s="807"/>
      <c r="U37" s="807"/>
      <c r="V37" s="548"/>
      <c r="W37" s="300"/>
      <c r="X37" s="548"/>
      <c r="Y37" s="548"/>
      <c r="AA37" s="422" t="s">
        <v>535</v>
      </c>
    </row>
    <row r="38" spans="1:27" ht="134.25" customHeight="1" x14ac:dyDescent="0.25">
      <c r="A38" s="139" t="str">
        <f t="shared" ca="1" si="0"/>
        <v>KW22 / 20</v>
      </c>
      <c r="B38" s="159" t="str">
        <f ca="1">OFFSET(Sprachen!A392,0,'Allg. Informationen'!$B$4-1,1,1)</f>
        <v>Eigentümerstruktur</v>
      </c>
      <c r="C38" s="100"/>
      <c r="D38" s="681"/>
      <c r="E38" s="349"/>
      <c r="F38" s="349"/>
      <c r="G38" s="349"/>
      <c r="H38" s="832"/>
      <c r="I38" s="832"/>
      <c r="J38" s="832"/>
      <c r="K38" s="832"/>
      <c r="L38" s="832"/>
      <c r="M38" s="807"/>
      <c r="N38" s="807"/>
      <c r="O38" s="807"/>
      <c r="P38" s="807"/>
      <c r="Q38" s="807"/>
      <c r="R38" s="807"/>
      <c r="S38" s="807"/>
      <c r="T38" s="807"/>
      <c r="U38" s="807"/>
      <c r="V38" s="541"/>
      <c r="W38" s="297"/>
      <c r="X38" s="541" t="s">
        <v>185</v>
      </c>
      <c r="Y38" s="152"/>
      <c r="AA38" s="466">
        <v>20</v>
      </c>
    </row>
    <row r="39" spans="1:27" ht="32.25" customHeight="1" x14ac:dyDescent="0.25">
      <c r="A39" s="139" t="str">
        <f t="shared" ca="1" si="0"/>
        <v>KW22 / 21</v>
      </c>
      <c r="B39" s="159" t="str">
        <f ca="1">OFFSET(Sprachen!A393,0,'Allg. Informationen'!$B$4-1,1,1)</f>
        <v>Struktur Energiebezug Kraftwerk</v>
      </c>
      <c r="C39" s="100"/>
      <c r="D39" s="193"/>
      <c r="E39" s="349"/>
      <c r="F39" s="349"/>
      <c r="G39" s="349"/>
      <c r="H39" s="834" t="str">
        <f ca="1">OFFSET(Sprachen!A485,0,'Allg. Informationen'!$B$4-1,1,1)</f>
        <v>Angabe aller Energiebezüger Kraftwerk; 
wenn leer = wie Eigentümerstruktur.</v>
      </c>
      <c r="I39" s="834"/>
      <c r="J39" s="834"/>
      <c r="K39" s="834"/>
      <c r="L39" s="834"/>
      <c r="M39" s="807"/>
      <c r="N39" s="807"/>
      <c r="O39" s="807"/>
      <c r="P39" s="807"/>
      <c r="Q39" s="807"/>
      <c r="R39" s="807"/>
      <c r="S39" s="807"/>
      <c r="T39" s="807"/>
      <c r="U39" s="807"/>
      <c r="V39" s="541"/>
      <c r="W39" s="297"/>
      <c r="X39" s="541" t="s">
        <v>185</v>
      </c>
      <c r="Y39" s="152"/>
      <c r="AA39" s="466">
        <f t="shared" si="1"/>
        <v>21</v>
      </c>
    </row>
    <row r="40" spans="1:27" x14ac:dyDescent="0.25">
      <c r="A40" s="139" t="str">
        <f t="shared" ca="1" si="0"/>
        <v>KW22 / 22</v>
      </c>
      <c r="B40" s="538" t="str">
        <f ca="1">OFFSET(Sprachen!A394,0,'Allg. Informationen'!$B$4-1,1,1)</f>
        <v>Anteil Energiebezug Gesuchsteller</v>
      </c>
      <c r="C40" s="100" t="s">
        <v>4</v>
      </c>
      <c r="D40" s="555"/>
      <c r="E40" s="556"/>
      <c r="F40" s="556"/>
      <c r="G40" s="556"/>
      <c r="H40" s="805"/>
      <c r="I40" s="805"/>
      <c r="J40" s="805"/>
      <c r="K40" s="805"/>
      <c r="L40" s="805"/>
      <c r="M40" s="807"/>
      <c r="N40" s="807"/>
      <c r="O40" s="807"/>
      <c r="P40" s="807"/>
      <c r="Q40" s="807"/>
      <c r="R40" s="807"/>
      <c r="S40" s="807"/>
      <c r="T40" s="807"/>
      <c r="U40" s="807"/>
      <c r="V40" s="541"/>
      <c r="W40" s="297"/>
      <c r="X40" s="541" t="s">
        <v>185</v>
      </c>
      <c r="Y40" s="152"/>
      <c r="AA40" s="466">
        <f t="shared" si="1"/>
        <v>22</v>
      </c>
    </row>
    <row r="41" spans="1:27" x14ac:dyDescent="0.25">
      <c r="A41" s="139" t="str">
        <f t="shared" ca="1" si="0"/>
        <v>KW22 / 23</v>
      </c>
      <c r="B41" s="538" t="str">
        <f ca="1">OFFSET(Sprachen!A395,0,'Allg. Informationen'!$B$4-1,1,1)</f>
        <v>Jahresenergie Anteil Gesuchsteller</v>
      </c>
      <c r="C41" s="100" t="s">
        <v>8</v>
      </c>
      <c r="D41" s="143">
        <f>IF(D5="Ja/Oui/Si",D36*D40,D37*D40)</f>
        <v>0</v>
      </c>
      <c r="E41" s="353"/>
      <c r="F41" s="353"/>
      <c r="G41" s="353"/>
      <c r="H41" s="805"/>
      <c r="I41" s="805"/>
      <c r="J41" s="805"/>
      <c r="K41" s="805"/>
      <c r="L41" s="805"/>
      <c r="M41" s="807"/>
      <c r="N41" s="807"/>
      <c r="O41" s="807"/>
      <c r="P41" s="807"/>
      <c r="Q41" s="807"/>
      <c r="R41" s="807"/>
      <c r="S41" s="807"/>
      <c r="T41" s="807"/>
      <c r="U41" s="807"/>
      <c r="V41" s="541"/>
      <c r="W41" s="297"/>
      <c r="X41" s="541" t="s">
        <v>185</v>
      </c>
      <c r="Y41" s="152"/>
      <c r="AA41" s="466">
        <v>23</v>
      </c>
    </row>
    <row r="42" spans="1:27" ht="37.5" customHeight="1" x14ac:dyDescent="0.25">
      <c r="A42" s="139" t="str">
        <f t="shared" ca="1" si="0"/>
        <v>KW22 / 24</v>
      </c>
      <c r="B42" s="159" t="str">
        <f ca="1">OFFSET(Sprachen!A396,0,'Allg. Informationen'!$B$4-1,1,1)</f>
        <v>Bezug Gesuchsteller zum Kraftwerk</v>
      </c>
      <c r="C42" s="100"/>
      <c r="D42" s="194"/>
      <c r="E42" s="557"/>
      <c r="F42" s="557"/>
      <c r="G42" s="557"/>
      <c r="H42" s="833" t="str">
        <f ca="1">OFFSET(Sprachen!A486,0,'Allg. Informationen'!$B$4-1,1,1)</f>
        <v>Abnahmevertrag und Bestätgigung der Riskotragung von Betreiber und Eigentümer / Partner in Anhang beilegen</v>
      </c>
      <c r="I42" s="833"/>
      <c r="J42" s="833"/>
      <c r="K42" s="833"/>
      <c r="L42" s="833"/>
      <c r="M42" s="807"/>
      <c r="N42" s="807"/>
      <c r="O42" s="807"/>
      <c r="P42" s="807"/>
      <c r="Q42" s="807"/>
      <c r="R42" s="807"/>
      <c r="S42" s="807"/>
      <c r="T42" s="807"/>
      <c r="U42" s="807"/>
      <c r="V42" s="541"/>
      <c r="W42" s="297"/>
      <c r="X42" s="541" t="s">
        <v>185</v>
      </c>
      <c r="Y42" s="558"/>
      <c r="AA42" s="466">
        <v>24</v>
      </c>
    </row>
    <row r="43" spans="1:27" ht="30.75" customHeight="1" x14ac:dyDescent="0.25">
      <c r="A43" s="139" t="str">
        <f t="shared" ca="1" si="0"/>
        <v>KW22 / 25</v>
      </c>
      <c r="B43" s="159" t="str">
        <f ca="1">OFFSET(Sprachen!A397,0,'Allg. Informationen'!$B$4-1,1,1)</f>
        <v>Geschäftsperiode</v>
      </c>
      <c r="C43" s="100"/>
      <c r="D43" s="144">
        <f ca="1">C119</f>
        <v>0</v>
      </c>
      <c r="E43" s="354"/>
      <c r="F43" s="354"/>
      <c r="G43" s="354"/>
      <c r="H43" s="833" t="str">
        <f ca="1">OFFSET(Sprachen!A487,0,'Allg. Informationen'!$B$4-1,1,1)</f>
        <v>Nur Kalenderjahr oder hydrologisches Jahr (1. Okt. – 30. ‎Sept.) möglich, für alle Zentralen ‎gleich.</v>
      </c>
      <c r="I43" s="833"/>
      <c r="J43" s="833"/>
      <c r="K43" s="833"/>
      <c r="L43" s="833"/>
      <c r="M43" s="807"/>
      <c r="N43" s="807"/>
      <c r="O43" s="807"/>
      <c r="P43" s="807"/>
      <c r="Q43" s="807"/>
      <c r="R43" s="807"/>
      <c r="S43" s="807"/>
      <c r="T43" s="807"/>
      <c r="U43" s="807"/>
      <c r="V43" s="541"/>
      <c r="W43" s="297"/>
      <c r="X43" s="541" t="s">
        <v>185</v>
      </c>
      <c r="Y43" s="558"/>
      <c r="AA43" s="466">
        <f t="shared" si="1"/>
        <v>25</v>
      </c>
    </row>
    <row r="44" spans="1:27" x14ac:dyDescent="0.25">
      <c r="A44" s="139" t="str">
        <f t="shared" ca="1" si="0"/>
        <v>KW22 / 26</v>
      </c>
      <c r="B44" s="538" t="str">
        <f ca="1">OFFSET(Sprachen!A398,0,'Allg. Informationen'!$B$4-1,1,1)</f>
        <v>Datum testierter Einzelabschluss Kraftwerk</v>
      </c>
      <c r="C44" s="100"/>
      <c r="D44" s="195"/>
      <c r="E44" s="355"/>
      <c r="F44" s="355"/>
      <c r="G44" s="355"/>
      <c r="H44" s="806" t="str">
        <f ca="1">OFFSET(Sprachen!A488,0,'Allg. Informationen'!$B$4-1,1,1)</f>
        <v>Einzelabschluss Kraftwerk in Anhang beilegen.</v>
      </c>
      <c r="I44" s="806"/>
      <c r="J44" s="806"/>
      <c r="K44" s="806"/>
      <c r="L44" s="806"/>
      <c r="M44" s="807"/>
      <c r="N44" s="807"/>
      <c r="O44" s="807"/>
      <c r="P44" s="807"/>
      <c r="Q44" s="807"/>
      <c r="R44" s="807"/>
      <c r="S44" s="807"/>
      <c r="T44" s="807"/>
      <c r="U44" s="807"/>
      <c r="V44" s="541"/>
      <c r="W44" s="297"/>
      <c r="X44" s="541" t="s">
        <v>185</v>
      </c>
      <c r="Y44" s="152"/>
      <c r="AA44" s="466">
        <f t="shared" si="1"/>
        <v>26</v>
      </c>
    </row>
    <row r="45" spans="1:27" x14ac:dyDescent="0.25">
      <c r="A45" s="139" t="str">
        <f t="shared" ca="1" si="0"/>
        <v>KW22 / 27</v>
      </c>
      <c r="B45" s="538" t="str">
        <f ca="1">OFFSET(Sprachen!A399,0,'Allg. Informationen'!$B$4-1,1,1)</f>
        <v>Rechnungslegungsstandard</v>
      </c>
      <c r="C45" s="145"/>
      <c r="D45" s="559"/>
      <c r="E45" s="560"/>
      <c r="F45" s="560"/>
      <c r="G45" s="560"/>
      <c r="H45" s="858"/>
      <c r="I45" s="858"/>
      <c r="J45" s="858"/>
      <c r="K45" s="858"/>
      <c r="L45" s="858"/>
      <c r="M45" s="807"/>
      <c r="N45" s="807"/>
      <c r="O45" s="807"/>
      <c r="P45" s="807"/>
      <c r="Q45" s="807"/>
      <c r="R45" s="807"/>
      <c r="S45" s="807"/>
      <c r="T45" s="807"/>
      <c r="U45" s="807"/>
      <c r="V45" s="541"/>
      <c r="W45" s="297"/>
      <c r="X45" s="541" t="s">
        <v>185</v>
      </c>
      <c r="Y45" s="152"/>
      <c r="AA45" s="466">
        <f t="shared" si="1"/>
        <v>27</v>
      </c>
    </row>
    <row r="46" spans="1:27" ht="15.6" x14ac:dyDescent="0.3">
      <c r="A46" s="146"/>
      <c r="B46" s="147"/>
      <c r="C46" s="147"/>
      <c r="D46" s="147"/>
      <c r="E46" s="147"/>
      <c r="F46" s="147"/>
      <c r="G46" s="147"/>
      <c r="H46" s="147"/>
      <c r="I46" s="147"/>
      <c r="J46" s="147"/>
      <c r="K46" s="147"/>
      <c r="L46" s="147"/>
      <c r="M46" s="147"/>
      <c r="N46" s="147"/>
      <c r="O46" s="147"/>
      <c r="P46" s="147"/>
      <c r="Q46" s="147"/>
      <c r="R46" s="147"/>
      <c r="S46" s="147"/>
      <c r="T46" s="147"/>
      <c r="U46" s="147"/>
      <c r="V46" s="147"/>
      <c r="W46" s="561"/>
      <c r="X46" s="147"/>
      <c r="Y46" s="147"/>
      <c r="Z46" s="562"/>
    </row>
    <row r="47" spans="1:27" ht="26.4" x14ac:dyDescent="0.25">
      <c r="A47" s="139"/>
      <c r="B47" s="148" t="str">
        <f ca="1">OFFSET(Sprachen!A400,0,'Allg. Informationen'!$B$4-1,1,1)</f>
        <v>A2. Angaben zu den Zentralen</v>
      </c>
      <c r="C47" s="100"/>
      <c r="D47" s="100"/>
      <c r="E47" s="356"/>
      <c r="F47" s="356"/>
      <c r="G47" s="356"/>
      <c r="H47" s="673" t="str">
        <f ca="1">OFFSET(Sprachen!A336,0,'Allg. Informationen'!$B$4-1,1,1)</f>
        <v>Zentrale 1</v>
      </c>
      <c r="I47" s="673" t="str">
        <f ca="1">OFFSET(Sprachen!A337,0,'Allg. Informationen'!$B$4-1,1,1)</f>
        <v>Zentrale 2</v>
      </c>
      <c r="J47" s="673" t="str">
        <f ca="1">OFFSET(Sprachen!A338,0,'Allg. Informationen'!$B$4-1,1,1)</f>
        <v>Zentrale 3</v>
      </c>
      <c r="K47" s="673" t="str">
        <f ca="1">OFFSET(Sprachen!A339,0,'Allg. Informationen'!$B$4-1,1,1)</f>
        <v>Zentrale 4</v>
      </c>
      <c r="L47" s="673" t="str">
        <f ca="1">OFFSET(Sprachen!A340,0,'Allg. Informationen'!$B$4-1,1,1)</f>
        <v>Zentrale 5</v>
      </c>
      <c r="M47" s="673" t="str">
        <f ca="1">OFFSET(Sprachen!A341,0,'Allg. Informationen'!$B$4-1,1,1)</f>
        <v>Zentrale 6</v>
      </c>
      <c r="N47" s="673" t="str">
        <f ca="1">OFFSET(Sprachen!A342,0,'Allg. Informationen'!$B$4-1,1,1)</f>
        <v>Zentrale 7</v>
      </c>
      <c r="O47" s="673" t="str">
        <f ca="1">OFFSET(Sprachen!A343,0,'Allg. Informationen'!$B$4-1,1,1)</f>
        <v>Zentrale 8</v>
      </c>
      <c r="P47" s="673" t="str">
        <f ca="1">OFFSET(Sprachen!A344,0,'Allg. Informationen'!$B$4-1,1,1)</f>
        <v>Zentrale 9</v>
      </c>
      <c r="Q47" s="673" t="str">
        <f ca="1">OFFSET(Sprachen!A345,0,'Allg. Informationen'!$B$4-1,1,1)</f>
        <v>Zentrale 10</v>
      </c>
      <c r="R47" s="830" t="str">
        <f ca="1">H12</f>
        <v>Anmerkungen BFE</v>
      </c>
      <c r="S47" s="831"/>
      <c r="T47" s="676" t="str">
        <f ca="1">M12</f>
        <v>Bemerkungen Gesuchsteller</v>
      </c>
      <c r="U47" s="677"/>
      <c r="V47" s="450" t="str">
        <f ca="1">V12</f>
        <v>Prüfung auf Plausibilität</v>
      </c>
      <c r="W47" s="450" t="str">
        <f t="shared" ref="W47:Y47" ca="1" si="2">W12</f>
        <v>Bemerkungen Plausibilität</v>
      </c>
      <c r="X47" s="450" t="str">
        <f t="shared" ca="1" si="2"/>
        <v>Materielle Prüfung</v>
      </c>
      <c r="Y47" s="450" t="str">
        <f t="shared" ca="1" si="2"/>
        <v>Bemerkungen Materielle Prüfung</v>
      </c>
      <c r="Z47" s="562"/>
    </row>
    <row r="48" spans="1:27" ht="81.75" customHeight="1" x14ac:dyDescent="0.25">
      <c r="A48" s="139" t="str">
        <f t="shared" ref="A48:A59" ca="1" si="3">CONCATENATE($A$2," / ",AA48)</f>
        <v>KW22 / 28</v>
      </c>
      <c r="B48" s="150" t="str">
        <f ca="1">OFFSET(Sprachen!A401,0,'Allg. Informationen'!$B$4-1,1,1)</f>
        <v>Name Zentrale (oder Einzelanlage im Sinne von Art. 88 EnFV)</v>
      </c>
      <c r="C48" s="100"/>
      <c r="D48" s="388"/>
      <c r="E48" s="356"/>
      <c r="F48" s="356"/>
      <c r="G48" s="356"/>
      <c r="H48" s="635">
        <f ca="1">IFERROR(IF($D$5="Nein","-",VLOOKUP(H$47,E_prod_Eingabe!$A$10:$AA$19,HLOOKUP($A$2,E_prod_Eingabe!$C$5:$AS$6,2,FALSE)+2,FALSE)),"")</f>
        <v>0</v>
      </c>
      <c r="I48" s="635">
        <f ca="1">IFERROR(IF($D$5="Nein","-",VLOOKUP(I$47,E_prod_Eingabe!$A$10:$AA$19,HLOOKUP($A$2,E_prod_Eingabe!$C$5:$AS$6,2,FALSE)+2,FALSE)),"")</f>
        <v>0</v>
      </c>
      <c r="J48" s="635">
        <f ca="1">IFERROR(IF($D$5="Nein","-",VLOOKUP(J$47,E_prod_Eingabe!$A$10:$AA$19,HLOOKUP($A$2,E_prod_Eingabe!$C$5:$AS$6,2,FALSE)+2,FALSE)),"")</f>
        <v>0</v>
      </c>
      <c r="K48" s="635">
        <f ca="1">IFERROR(IF($D$5="Nein","-",VLOOKUP(K$47,E_prod_Eingabe!$A$10:$AA$19,HLOOKUP($A$2,E_prod_Eingabe!$C$5:$AS$6,2,FALSE)+2,FALSE)),"")</f>
        <v>0</v>
      </c>
      <c r="L48" s="635">
        <f ca="1">IFERROR(IF($D$5="Nein","-",VLOOKUP(L$47,E_prod_Eingabe!$A$10:$AA$19,HLOOKUP($A$2,E_prod_Eingabe!$C$5:$AS$6,2,FALSE)+2,FALSE)),"")</f>
        <v>0</v>
      </c>
      <c r="M48" s="635">
        <f ca="1">IFERROR(IF($D$5="Nein","-",VLOOKUP(M$47,E_prod_Eingabe!$A$10:$AA$19,HLOOKUP($A$2,E_prod_Eingabe!$C$5:$AS$6,2,FALSE)+2,FALSE)),"")</f>
        <v>0</v>
      </c>
      <c r="N48" s="635">
        <f ca="1">IFERROR(IF($D$5="Nein","-",VLOOKUP(N$47,E_prod_Eingabe!$A$10:$AA$19,HLOOKUP($A$2,E_prod_Eingabe!$C$5:$AS$6,2,FALSE)+2,FALSE)),"")</f>
        <v>0</v>
      </c>
      <c r="O48" s="635">
        <f ca="1">IFERROR(IF($D$5="Nein","-",VLOOKUP(O$47,E_prod_Eingabe!$A$10:$AA$19,HLOOKUP($A$2,E_prod_Eingabe!$C$5:$AS$6,2,FALSE)+2,FALSE)),"")</f>
        <v>0</v>
      </c>
      <c r="P48" s="635">
        <f ca="1">IFERROR(IF($D$5="Nein","-",VLOOKUP(P$47,E_prod_Eingabe!$A$10:$AA$19,HLOOKUP($A$2,E_prod_Eingabe!$C$5:$AS$6,2,FALSE)+2,FALSE)),"")</f>
        <v>0</v>
      </c>
      <c r="Q48" s="635">
        <f ca="1">IFERROR(IF($D$5="Nein","-",VLOOKUP(Q$47,E_prod_Eingabe!$A$10:$AA$19,HLOOKUP($A$2,E_prod_Eingabe!$C$5:$AS$6,2,FALSE)+2,FALSE)),"")</f>
        <v>0</v>
      </c>
      <c r="R48" s="867" t="str">
        <f ca="1">OFFSET(Sprachen!A491,0,'Allg. Informationen'!$B$4-1,1,1)</f>
        <v>Vertrag für Nutzungsrecht beilegen.</v>
      </c>
      <c r="S48" s="868"/>
      <c r="T48" s="828"/>
      <c r="U48" s="829"/>
      <c r="V48" s="541"/>
      <c r="W48" s="297"/>
      <c r="X48" s="541" t="s">
        <v>185</v>
      </c>
      <c r="Y48" s="152"/>
      <c r="Z48" s="562"/>
      <c r="AA48" s="466">
        <f>+AA45+1</f>
        <v>28</v>
      </c>
    </row>
    <row r="49" spans="1:27" x14ac:dyDescent="0.25">
      <c r="A49" s="139" t="str">
        <f t="shared" ca="1" si="3"/>
        <v>KW22 / 29</v>
      </c>
      <c r="B49" s="136" t="str">
        <f ca="1">OFFSET(Sprachen!A402,0,'Allg. Informationen'!$B$4-1,1,1)</f>
        <v>Nr. Zentrale aus WASTA</v>
      </c>
      <c r="C49" s="100"/>
      <c r="D49" s="388"/>
      <c r="E49" s="356"/>
      <c r="F49" s="356"/>
      <c r="G49" s="356"/>
      <c r="H49" s="193"/>
      <c r="I49" s="193"/>
      <c r="J49" s="193"/>
      <c r="K49" s="193"/>
      <c r="L49" s="193"/>
      <c r="M49" s="193"/>
      <c r="N49" s="563"/>
      <c r="O49" s="563"/>
      <c r="P49" s="563"/>
      <c r="Q49" s="563"/>
      <c r="R49" s="859"/>
      <c r="S49" s="860"/>
      <c r="T49" s="828"/>
      <c r="U49" s="829"/>
      <c r="V49" s="541"/>
      <c r="W49" s="297"/>
      <c r="X49" s="541" t="s">
        <v>185</v>
      </c>
      <c r="Y49" s="152"/>
      <c r="Z49" s="562"/>
      <c r="AA49" s="466">
        <f>+AA48+1</f>
        <v>29</v>
      </c>
    </row>
    <row r="50" spans="1:27" ht="26.4" x14ac:dyDescent="0.25">
      <c r="A50" s="139" t="str">
        <f t="shared" ca="1" si="3"/>
        <v>KW22 / 30</v>
      </c>
      <c r="B50" s="136" t="str">
        <f ca="1">OFFSET(Sprachen!A403,0,'Allg. Informationen'!$B$4-1,1,1)</f>
        <v>Hydraulische Verknüpfung und gemeinsame Optimierung vorhanden</v>
      </c>
      <c r="C50" s="100" t="str">
        <f ca="1">OFFSET(Sprachen!A404,0,'Allg. Informationen'!$B$4-1,1,1)</f>
        <v>[Ja/Nein]</v>
      </c>
      <c r="D50" s="153"/>
      <c r="E50" s="357"/>
      <c r="F50" s="357"/>
      <c r="G50" s="357"/>
      <c r="H50" s="564"/>
      <c r="I50" s="564"/>
      <c r="J50" s="564"/>
      <c r="K50" s="564"/>
      <c r="L50" s="564"/>
      <c r="M50" s="564"/>
      <c r="N50" s="564"/>
      <c r="O50" s="564"/>
      <c r="P50" s="564"/>
      <c r="Q50" s="564"/>
      <c r="R50" s="824" t="str">
        <f ca="1">OFFSET(Sprachen!A492,0,'Allg. Informationen'!$B$4-1,1,1)</f>
        <v>Plan der Kraftwerksanlage beilegen.</v>
      </c>
      <c r="S50" s="825"/>
      <c r="T50" s="828"/>
      <c r="U50" s="829"/>
      <c r="V50" s="541"/>
      <c r="W50" s="297"/>
      <c r="X50" s="541" t="s">
        <v>185</v>
      </c>
      <c r="Y50" s="565"/>
      <c r="Z50" s="562"/>
      <c r="AA50" s="466">
        <f t="shared" ref="AA50:AA57" si="4">+AA49+1</f>
        <v>30</v>
      </c>
    </row>
    <row r="51" spans="1:27" x14ac:dyDescent="0.25">
      <c r="A51" s="139" t="str">
        <f t="shared" ca="1" si="3"/>
        <v>KW22 / 31</v>
      </c>
      <c r="B51" s="136" t="str">
        <f ca="1">OFFSET(Sprachen!A405,0,'Allg. Informationen'!$B$4-1,1,1)</f>
        <v>mittlere mechanische Bruttoleistung</v>
      </c>
      <c r="C51" s="100" t="s">
        <v>6</v>
      </c>
      <c r="D51" s="646">
        <f>SUMIF($H$50:$Q$50,"Ja",H51:Q51)+SUMIF($H$50:$Q$50,"Oui",H51:Q51)+SUMIF($H$50:$Q$50,"Si",H51:Q51)</f>
        <v>0</v>
      </c>
      <c r="E51" s="351"/>
      <c r="F51" s="351"/>
      <c r="G51" s="351"/>
      <c r="H51" s="566"/>
      <c r="I51" s="566"/>
      <c r="J51" s="566"/>
      <c r="K51" s="566"/>
      <c r="L51" s="566"/>
      <c r="M51" s="566"/>
      <c r="N51" s="566"/>
      <c r="O51" s="566"/>
      <c r="P51" s="566"/>
      <c r="Q51" s="566"/>
      <c r="R51" s="859"/>
      <c r="S51" s="860"/>
      <c r="T51" s="828"/>
      <c r="U51" s="829"/>
      <c r="V51" s="541"/>
      <c r="W51" s="297"/>
      <c r="X51" s="541" t="s">
        <v>185</v>
      </c>
      <c r="Y51" s="565" t="s">
        <v>185</v>
      </c>
      <c r="Z51" s="562"/>
      <c r="AA51" s="466">
        <f t="shared" si="4"/>
        <v>31</v>
      </c>
    </row>
    <row r="52" spans="1:27" x14ac:dyDescent="0.25">
      <c r="A52" s="139" t="str">
        <f t="shared" ca="1" si="3"/>
        <v>KW22 / 32</v>
      </c>
      <c r="B52" s="136" t="str">
        <f ca="1">OFFSET(Sprachen!A406,0,'Allg. Informationen'!$B$4-1,1,1)</f>
        <v>Installierte Turbinenleistung</v>
      </c>
      <c r="C52" s="100" t="s">
        <v>6</v>
      </c>
      <c r="D52" s="646">
        <f>SUMIF($H$50:$Q$50,"Ja",H52:Q52)+SUMIF($H$50:$Q$50,"Oui",H52:Q52)+SUMIF($H$50:$Q$50,"Si",H52:Q52)</f>
        <v>0</v>
      </c>
      <c r="E52" s="351"/>
      <c r="F52" s="351"/>
      <c r="G52" s="351"/>
      <c r="H52" s="566"/>
      <c r="I52" s="566"/>
      <c r="J52" s="566"/>
      <c r="K52" s="566"/>
      <c r="L52" s="566"/>
      <c r="M52" s="566"/>
      <c r="N52" s="566"/>
      <c r="O52" s="566"/>
      <c r="P52" s="566"/>
      <c r="Q52" s="566"/>
      <c r="R52" s="859"/>
      <c r="S52" s="860"/>
      <c r="T52" s="828"/>
      <c r="U52" s="829"/>
      <c r="V52" s="541"/>
      <c r="W52" s="297"/>
      <c r="X52" s="541" t="s">
        <v>185</v>
      </c>
      <c r="Y52" s="152"/>
      <c r="Z52" s="562"/>
      <c r="AA52" s="466">
        <f t="shared" si="4"/>
        <v>32</v>
      </c>
    </row>
    <row r="53" spans="1:27" x14ac:dyDescent="0.25">
      <c r="A53" s="139" t="str">
        <f t="shared" ca="1" si="3"/>
        <v>KW22 / 33</v>
      </c>
      <c r="B53" s="136" t="str">
        <f ca="1">OFFSET(Sprachen!A407,0,'Allg. Informationen'!$B$4-1,1,1)</f>
        <v>Max. mögliche Leistung ab Generator</v>
      </c>
      <c r="C53" s="100" t="s">
        <v>6</v>
      </c>
      <c r="D53" s="646">
        <f>SUMIF($H$50:$Q$50,"Ja",H53:Q53)+SUMIF($H$50:$Q$50,"Oui",H53:Q53)+SUMIF($H$50:$Q$50,"Si",H53:Q53)</f>
        <v>0</v>
      </c>
      <c r="E53" s="351"/>
      <c r="F53" s="351"/>
      <c r="G53" s="351"/>
      <c r="H53" s="566"/>
      <c r="I53" s="566"/>
      <c r="J53" s="566"/>
      <c r="K53" s="566"/>
      <c r="L53" s="566"/>
      <c r="M53" s="566"/>
      <c r="N53" s="566"/>
      <c r="O53" s="566"/>
      <c r="P53" s="566"/>
      <c r="Q53" s="566"/>
      <c r="R53" s="859"/>
      <c r="S53" s="860"/>
      <c r="T53" s="828"/>
      <c r="U53" s="829"/>
      <c r="V53" s="541"/>
      <c r="W53" s="297"/>
      <c r="X53" s="541" t="s">
        <v>185</v>
      </c>
      <c r="Y53" s="152"/>
      <c r="Z53" s="562"/>
      <c r="AA53" s="466">
        <f t="shared" si="4"/>
        <v>33</v>
      </c>
    </row>
    <row r="54" spans="1:27" ht="31.5" customHeight="1" x14ac:dyDescent="0.25">
      <c r="A54" s="139" t="str">
        <f t="shared" ca="1" si="3"/>
        <v>KW22 / 34</v>
      </c>
      <c r="B54" s="136" t="str">
        <f ca="1">OFFSET(Sprachen!A408,0,'Allg. Informationen'!$B$4-1,1,1)</f>
        <v>Nettoproduktion alle Zentralen</v>
      </c>
      <c r="C54" s="100" t="s">
        <v>8</v>
      </c>
      <c r="D54" s="647">
        <f ca="1">IFERROR(SUM(H54:Q54),"")</f>
        <v>0</v>
      </c>
      <c r="E54" s="358"/>
      <c r="F54" s="358"/>
      <c r="G54" s="358"/>
      <c r="H54" s="154">
        <f ca="1">IFERROR(IF($D$5="Nein/Non/No","-",VLOOKUP(H$47,E_prod_Eingabe!$A$21:$AA$30,HLOOKUP($A$2,E_prod_Eingabe!$C$5:$AS$6,2,FALSE)+2,FALSE)),"")</f>
        <v>0</v>
      </c>
      <c r="I54" s="154">
        <f ca="1">IFERROR(IF($D$5="Nein/Non/No","-",VLOOKUP(I$47,E_prod_Eingabe!$A$21:$AA$30,HLOOKUP($A$2,E_prod_Eingabe!$C$5:$AS$6,2,FALSE)+2,FALSE)),"")</f>
        <v>0</v>
      </c>
      <c r="J54" s="154">
        <f ca="1">IFERROR(IF($D$5="Nein/Non/No","-",VLOOKUP(J$47,E_prod_Eingabe!$A$21:$AA$30,HLOOKUP($A$2,E_prod_Eingabe!$C$5:$AS$6,2,FALSE)+2,FALSE)),"")</f>
        <v>0</v>
      </c>
      <c r="K54" s="154">
        <f ca="1">IFERROR(IF($D$5="Nein/Non/No","-",VLOOKUP(K$47,E_prod_Eingabe!$A$21:$AA$30,HLOOKUP($A$2,E_prod_Eingabe!$C$5:$AS$6,2,FALSE)+2,FALSE)),"")</f>
        <v>0</v>
      </c>
      <c r="L54" s="154">
        <f ca="1">IFERROR(IF($D$5="Nein/Non/No","-",VLOOKUP(L$47,E_prod_Eingabe!$A$21:$AA$30,HLOOKUP($A$2,E_prod_Eingabe!$C$5:$AS$6,2,FALSE)+2,FALSE)),"")</f>
        <v>0</v>
      </c>
      <c r="M54" s="154">
        <f ca="1">IFERROR(IF($D$5="Nein/Non/No","-",VLOOKUP(M$47,E_prod_Eingabe!$A$21:$AA$30,HLOOKUP($A$2,E_prod_Eingabe!$C$5:$AS$6,2,FALSE)+2,FALSE)),"")</f>
        <v>0</v>
      </c>
      <c r="N54" s="154">
        <f ca="1">IFERROR(IF($D$5="Nein/Non/No","-",VLOOKUP(N$47,E_prod_Eingabe!$A$21:$AA$30,HLOOKUP($A$2,E_prod_Eingabe!$C$5:$AS$6,2,FALSE)+2,FALSE)),"")</f>
        <v>0</v>
      </c>
      <c r="O54" s="154">
        <f ca="1">IFERROR(IF($D$5="Nein/Non/No","-",VLOOKUP(O$47,E_prod_Eingabe!$A$21:$AA$30,HLOOKUP($A$2,E_prod_Eingabe!$C$5:$AS$6,2,FALSE)+2,FALSE)),"")</f>
        <v>0</v>
      </c>
      <c r="P54" s="154">
        <f ca="1">IFERROR(IF($D$5="Nein/Non/No","-",VLOOKUP(P$47,E_prod_Eingabe!$A$21:$AA$30,HLOOKUP($A$2,E_prod_Eingabe!$C$5:$AS$6,2,FALSE)+2,FALSE)),"")</f>
        <v>0</v>
      </c>
      <c r="Q54" s="154">
        <f ca="1">IFERROR(IF($D$5="Nein/Non/No","-",VLOOKUP(Q$47,E_prod_Eingabe!$A$21:$AA$30,HLOOKUP($A$2,E_prod_Eingabe!$C$5:$AS$6,2,FALSE)+2,FALSE)),"")</f>
        <v>0</v>
      </c>
      <c r="R54" s="862" t="str">
        <f ca="1">OFFSET(Sprachen!A493,0,'Allg. Informationen'!$B$4-1,1,1)</f>
        <v>Nur hydraulisch verknüpfte und gemeinsam optimierte Anlagen werden berücksichtigt.</v>
      </c>
      <c r="S54" s="863"/>
      <c r="T54" s="861"/>
      <c r="U54" s="861"/>
      <c r="V54" s="567"/>
      <c r="W54" s="300"/>
      <c r="X54" s="567"/>
      <c r="Y54" s="400"/>
      <c r="Z54" s="562"/>
      <c r="AA54" s="466">
        <f t="shared" si="4"/>
        <v>34</v>
      </c>
    </row>
    <row r="55" spans="1:27" ht="31.5" customHeight="1" x14ac:dyDescent="0.25">
      <c r="A55" s="139" t="str">
        <f t="shared" ca="1" si="3"/>
        <v>KW22 / 35</v>
      </c>
      <c r="B55" s="136" t="str">
        <f ca="1">OFFSET(Sprachen!A409,0,'Allg. Informationen'!$B$4-1,1,1)</f>
        <v>Nettoproduktion hydraulisch verknüpfter und gemeinsam optimierter Anlagen</v>
      </c>
      <c r="C55" s="100" t="s">
        <v>8</v>
      </c>
      <c r="D55" s="647">
        <f>SUM(H55:Q55)</f>
        <v>0</v>
      </c>
      <c r="E55" s="358"/>
      <c r="F55" s="358"/>
      <c r="G55" s="358"/>
      <c r="H55" s="154">
        <f>+IF(H50="Ja",H54,0)+IF(H50="Oui",H54,0)+IF(H50="Si",H54,0)</f>
        <v>0</v>
      </c>
      <c r="I55" s="154">
        <f t="shared" ref="I55:Q55" si="5">+IF(I50="Ja",I54,0)+IF(I50="Oui",I54,0)+IF(I50="Si",I54,0)</f>
        <v>0</v>
      </c>
      <c r="J55" s="154">
        <f t="shared" si="5"/>
        <v>0</v>
      </c>
      <c r="K55" s="154">
        <f t="shared" si="5"/>
        <v>0</v>
      </c>
      <c r="L55" s="154">
        <f t="shared" si="5"/>
        <v>0</v>
      </c>
      <c r="M55" s="154">
        <f t="shared" si="5"/>
        <v>0</v>
      </c>
      <c r="N55" s="154">
        <f t="shared" si="5"/>
        <v>0</v>
      </c>
      <c r="O55" s="154">
        <f t="shared" si="5"/>
        <v>0</v>
      </c>
      <c r="P55" s="154">
        <f t="shared" si="5"/>
        <v>0</v>
      </c>
      <c r="Q55" s="154">
        <f t="shared" si="5"/>
        <v>0</v>
      </c>
      <c r="R55" s="864"/>
      <c r="S55" s="865"/>
      <c r="T55" s="861"/>
      <c r="U55" s="861"/>
      <c r="V55" s="567"/>
      <c r="W55" s="300"/>
      <c r="X55" s="567"/>
      <c r="Y55" s="400"/>
      <c r="Z55" s="562"/>
      <c r="AA55" s="466">
        <f t="shared" si="4"/>
        <v>35</v>
      </c>
    </row>
    <row r="56" spans="1:27" x14ac:dyDescent="0.25">
      <c r="A56" s="139" t="str">
        <f t="shared" ca="1" si="3"/>
        <v>KW22 / 36</v>
      </c>
      <c r="B56" s="136" t="str">
        <f ca="1">OFFSET(Sprachen!A410,0,'Allg. Informationen'!$B$4-1,1,1)</f>
        <v>Bezug EV/KEV</v>
      </c>
      <c r="C56" s="100" t="str">
        <f ca="1">OFFSET(Sprachen!A404,0,'Allg. Informationen'!$B$4-1,1,1)</f>
        <v>[Ja/Nein]</v>
      </c>
      <c r="D56" s="648">
        <f>IF(COUNTIF(H56:Q56,"Ja")&gt;0,COUNTIF(H56:Q56,"Ja"),0)</f>
        <v>0</v>
      </c>
      <c r="E56" s="359"/>
      <c r="F56" s="359"/>
      <c r="G56" s="359"/>
      <c r="H56" s="564"/>
      <c r="I56" s="564"/>
      <c r="J56" s="564"/>
      <c r="K56" s="564"/>
      <c r="L56" s="564"/>
      <c r="M56" s="564"/>
      <c r="N56" s="564"/>
      <c r="O56" s="564"/>
      <c r="P56" s="564"/>
      <c r="Q56" s="564"/>
      <c r="R56" s="824"/>
      <c r="S56" s="825"/>
      <c r="T56" s="828"/>
      <c r="U56" s="829"/>
      <c r="V56" s="541"/>
      <c r="W56" s="297"/>
      <c r="X56" s="541" t="s">
        <v>185</v>
      </c>
      <c r="Y56" s="565" t="s">
        <v>185</v>
      </c>
      <c r="Z56" s="562"/>
      <c r="AA56" s="466">
        <f t="shared" si="4"/>
        <v>36</v>
      </c>
    </row>
    <row r="57" spans="1:27" x14ac:dyDescent="0.25">
      <c r="A57" s="139" t="str">
        <f t="shared" ca="1" si="3"/>
        <v>KW22 / 37</v>
      </c>
      <c r="B57" s="136" t="str">
        <f ca="1">OFFSET(Sprachen!A411,0,'Allg. Informationen'!$B$4-1,1,1)</f>
        <v>Erlös EV/KEV Jahr</v>
      </c>
      <c r="C57" s="100" t="s">
        <v>24</v>
      </c>
      <c r="D57" s="649">
        <f>SUMIF(H50:Q50,"Ja",H57:Q57)+SUMIF(H50:Q50,"Oui",H57:Q57)+SUMIF(H50:Q50,"Si",H57:Q57)</f>
        <v>0</v>
      </c>
      <c r="E57" s="360"/>
      <c r="F57" s="360"/>
      <c r="G57" s="360"/>
      <c r="H57" s="207"/>
      <c r="I57" s="207"/>
      <c r="J57" s="207"/>
      <c r="K57" s="207"/>
      <c r="L57" s="207"/>
      <c r="M57" s="207"/>
      <c r="N57" s="207"/>
      <c r="O57" s="207"/>
      <c r="P57" s="207"/>
      <c r="Q57" s="207"/>
      <c r="R57" s="859"/>
      <c r="S57" s="860"/>
      <c r="T57" s="828"/>
      <c r="U57" s="829"/>
      <c r="V57" s="541"/>
      <c r="W57" s="297"/>
      <c r="X57" s="541" t="s">
        <v>185</v>
      </c>
      <c r="Y57" s="565" t="s">
        <v>185</v>
      </c>
      <c r="Z57" s="562"/>
      <c r="AA57" s="466">
        <f t="shared" si="4"/>
        <v>37</v>
      </c>
    </row>
    <row r="58" spans="1:27" ht="26.4" x14ac:dyDescent="0.25">
      <c r="A58" s="139" t="str">
        <f t="shared" ca="1" si="3"/>
        <v>KW22 / 39</v>
      </c>
      <c r="B58" s="136" t="str">
        <f ca="1">OFFSET(Sprachen!A412,0,'Allg. Informationen'!$B$4-1,1,1)</f>
        <v>Erlös aus Entschädigungen Sanierungen nach Gewässerschutzgesetz</v>
      </c>
      <c r="C58" s="157" t="s">
        <v>24</v>
      </c>
      <c r="D58" s="649">
        <f>SUMIF($H$50:$Q$50,"Ja",H58:Q58)+SUMIF($H$50:$Q$50,"Oui",H58:Q58)+SUMIF($H$50:$Q$50,"Si",H58:Q58)</f>
        <v>0</v>
      </c>
      <c r="E58" s="360"/>
      <c r="F58" s="360"/>
      <c r="G58" s="360"/>
      <c r="H58" s="207"/>
      <c r="I58" s="207"/>
      <c r="J58" s="207"/>
      <c r="K58" s="207"/>
      <c r="L58" s="207"/>
      <c r="M58" s="207"/>
      <c r="N58" s="207"/>
      <c r="O58" s="207"/>
      <c r="P58" s="207"/>
      <c r="Q58" s="207"/>
      <c r="R58" s="813"/>
      <c r="S58" s="814"/>
      <c r="T58" s="828"/>
      <c r="U58" s="829"/>
      <c r="V58" s="541"/>
      <c r="W58" s="297"/>
      <c r="X58" s="541" t="s">
        <v>185</v>
      </c>
      <c r="Y58" s="565" t="s">
        <v>185</v>
      </c>
      <c r="Z58" s="562"/>
      <c r="AA58" s="466">
        <v>39</v>
      </c>
    </row>
    <row r="59" spans="1:27" ht="26.4" x14ac:dyDescent="0.25">
      <c r="A59" s="139" t="str">
        <f t="shared" ca="1" si="3"/>
        <v>KW22 / 41</v>
      </c>
      <c r="B59" s="136" t="str">
        <f ca="1">OFFSET(Sprachen!A413,0,'Allg. Informationen'!$B$4-1,1,1)</f>
        <v>Erlös aus weiterer Förderung der öffentlichen Hand</v>
      </c>
      <c r="C59" s="157" t="s">
        <v>24</v>
      </c>
      <c r="D59" s="649">
        <f>SUMIF(H50:Q50,"Ja",H59:Q59)+SUMIF(H50:Q50,"Qui",H59:Q59)+SUMIF(H50:Q50,"Si",H59:Q59)</f>
        <v>0</v>
      </c>
      <c r="E59" s="360"/>
      <c r="F59" s="360"/>
      <c r="G59" s="360"/>
      <c r="H59" s="207"/>
      <c r="I59" s="207"/>
      <c r="J59" s="207"/>
      <c r="K59" s="207"/>
      <c r="L59" s="207"/>
      <c r="M59" s="207"/>
      <c r="N59" s="207"/>
      <c r="O59" s="207"/>
      <c r="P59" s="207"/>
      <c r="Q59" s="207"/>
      <c r="R59" s="813"/>
      <c r="S59" s="814"/>
      <c r="T59" s="828"/>
      <c r="U59" s="829"/>
      <c r="V59" s="541"/>
      <c r="W59" s="297"/>
      <c r="X59" s="541" t="s">
        <v>185</v>
      </c>
      <c r="Y59" s="152"/>
      <c r="Z59" s="562"/>
      <c r="AA59" s="466">
        <v>41</v>
      </c>
    </row>
    <row r="60" spans="1:27" ht="15.6" x14ac:dyDescent="0.3">
      <c r="A60" s="146"/>
      <c r="B60" s="147"/>
      <c r="C60" s="147"/>
      <c r="D60" s="147"/>
      <c r="E60" s="147"/>
      <c r="F60" s="147"/>
      <c r="G60" s="147"/>
      <c r="H60" s="147"/>
      <c r="I60" s="147"/>
      <c r="J60" s="147"/>
      <c r="K60" s="147"/>
      <c r="L60" s="147"/>
      <c r="M60" s="147"/>
      <c r="N60" s="147"/>
      <c r="O60" s="147"/>
      <c r="P60" s="147"/>
      <c r="Q60" s="147"/>
      <c r="R60" s="147"/>
      <c r="S60" s="147"/>
      <c r="T60" s="147"/>
      <c r="U60" s="147"/>
      <c r="V60" s="147"/>
      <c r="W60" s="561"/>
      <c r="X60" s="147"/>
      <c r="Y60" s="147"/>
      <c r="Z60" s="562"/>
    </row>
    <row r="61" spans="1:27" ht="26.4" x14ac:dyDescent="0.25">
      <c r="A61" s="158" t="str">
        <f ca="1">OFFSET(Sprachen!A414,0,'Allg. Informationen'!$B$4-1,1,1)</f>
        <v>B. Angaben zu den Gestehungskosten</v>
      </c>
      <c r="B61" s="158"/>
      <c r="C61" s="159"/>
      <c r="D61" s="160"/>
      <c r="E61" s="361"/>
      <c r="F61" s="361"/>
      <c r="G61" s="361"/>
      <c r="H61" s="866" t="str">
        <f ca="1">R47</f>
        <v>Anmerkungen BFE</v>
      </c>
      <c r="I61" s="866"/>
      <c r="J61" s="866"/>
      <c r="K61" s="866"/>
      <c r="L61" s="866"/>
      <c r="M61" s="809" t="str">
        <f ca="1">T47</f>
        <v>Bemerkungen Gesuchsteller</v>
      </c>
      <c r="N61" s="810"/>
      <c r="O61" s="810"/>
      <c r="P61" s="810"/>
      <c r="Q61" s="810"/>
      <c r="R61" s="810"/>
      <c r="S61" s="810"/>
      <c r="T61" s="810"/>
      <c r="U61" s="811"/>
      <c r="V61" s="450" t="str">
        <f ca="1">V47</f>
        <v>Prüfung auf Plausibilität</v>
      </c>
      <c r="W61" s="450" t="str">
        <f t="shared" ref="W61:Y61" ca="1" si="6">W47</f>
        <v>Bemerkungen Plausibilität</v>
      </c>
      <c r="X61" s="450" t="str">
        <f t="shared" ca="1" si="6"/>
        <v>Materielle Prüfung</v>
      </c>
      <c r="Y61" s="450" t="str">
        <f t="shared" ca="1" si="6"/>
        <v>Bemerkungen Materielle Prüfung</v>
      </c>
    </row>
    <row r="62" spans="1:27" ht="27.75" customHeight="1" x14ac:dyDescent="0.25">
      <c r="A62" s="139"/>
      <c r="B62" s="161" t="str">
        <f ca="1">OFFSET(Sprachen!A415,0,'Allg. Informationen'!$B$4-1,1,1)</f>
        <v>B 1. Betriebserträge und -kosten</v>
      </c>
      <c r="C62" s="100"/>
      <c r="D62" s="100"/>
      <c r="E62" s="362"/>
      <c r="F62" s="362"/>
      <c r="G62" s="362"/>
      <c r="H62" s="808"/>
      <c r="I62" s="808"/>
      <c r="J62" s="808"/>
      <c r="K62" s="808"/>
      <c r="L62" s="808"/>
      <c r="M62" s="812"/>
      <c r="N62" s="812"/>
      <c r="O62" s="812"/>
      <c r="P62" s="812"/>
      <c r="Q62" s="812"/>
      <c r="R62" s="812"/>
      <c r="S62" s="812"/>
      <c r="T62" s="812"/>
      <c r="U62" s="812"/>
      <c r="V62" s="541"/>
      <c r="W62" s="297"/>
      <c r="X62" s="541" t="s">
        <v>185</v>
      </c>
      <c r="Y62" s="551" t="s">
        <v>185</v>
      </c>
    </row>
    <row r="63" spans="1:27" ht="26.4" x14ac:dyDescent="0.25">
      <c r="A63" s="139" t="str">
        <f t="shared" ref="A63:A72" ca="1" si="7">CONCATENATE($A$2," / ",AA63)</f>
        <v>KW22 / 42</v>
      </c>
      <c r="B63" s="136" t="str">
        <f ca="1">OFFSET(Sprachen!A416,0,'Allg. Informationen'!$B$4-1,1,1)</f>
        <v>Summe Förderungen/Vergütungen der öffentlichen Hand</v>
      </c>
      <c r="C63" s="100"/>
      <c r="D63" s="634">
        <f>D59+D57</f>
        <v>0</v>
      </c>
      <c r="E63" s="633"/>
      <c r="F63" s="633"/>
      <c r="G63" s="633"/>
      <c r="H63" s="815"/>
      <c r="I63" s="816"/>
      <c r="J63" s="816"/>
      <c r="K63" s="816"/>
      <c r="L63" s="817"/>
      <c r="M63" s="818"/>
      <c r="N63" s="819"/>
      <c r="O63" s="819"/>
      <c r="P63" s="819"/>
      <c r="Q63" s="819"/>
      <c r="R63" s="819"/>
      <c r="S63" s="819"/>
      <c r="T63" s="819"/>
      <c r="U63" s="820"/>
      <c r="V63" s="541"/>
      <c r="W63" s="297"/>
      <c r="X63" s="541" t="s">
        <v>185</v>
      </c>
      <c r="Y63" s="551" t="s">
        <v>185</v>
      </c>
      <c r="AA63" s="466">
        <v>42</v>
      </c>
    </row>
    <row r="64" spans="1:27" ht="33" customHeight="1" x14ac:dyDescent="0.25">
      <c r="A64" s="139" t="str">
        <f t="shared" ca="1" si="7"/>
        <v>KW22 / 43</v>
      </c>
      <c r="B64" s="136" t="str">
        <f ca="1">OFFSET(Sprachen!A417,0,'Allg. Informationen'!$B$4-1,1,1)</f>
        <v>Übriger Betriebsertrag (ohne Förderungen)</v>
      </c>
      <c r="C64" s="673" t="s">
        <v>24</v>
      </c>
      <c r="D64" s="196"/>
      <c r="E64" s="363"/>
      <c r="F64" s="363"/>
      <c r="G64" s="363"/>
      <c r="H64" s="893" t="str">
        <f ca="1">CONCATENATE(OFFSET(Sprachen!A495,0,'Allg. Informationen'!$B$4-1,1,1)," 5.",A2,".7")</f>
        <v>Gemäss Richtlinie des BFE zu anrechenbaren Betriebs- und Kapitalkosten. Bei abweichenden Angaben zum Geschäftsbericht ist das folgende Anhangsformular auszufüllen: 5.KW22.7</v>
      </c>
      <c r="I64" s="894"/>
      <c r="J64" s="894"/>
      <c r="K64" s="894"/>
      <c r="L64" s="895"/>
      <c r="M64" s="812"/>
      <c r="N64" s="812"/>
      <c r="O64" s="812"/>
      <c r="P64" s="812"/>
      <c r="Q64" s="812"/>
      <c r="R64" s="812"/>
      <c r="S64" s="812"/>
      <c r="T64" s="812"/>
      <c r="U64" s="812"/>
      <c r="V64" s="541"/>
      <c r="W64" s="297"/>
      <c r="X64" s="541" t="s">
        <v>185</v>
      </c>
      <c r="Y64" s="551" t="s">
        <v>185</v>
      </c>
      <c r="AA64" s="466">
        <v>43</v>
      </c>
    </row>
    <row r="65" spans="1:27" x14ac:dyDescent="0.25">
      <c r="A65" s="139" t="str">
        <f t="shared" ca="1" si="7"/>
        <v>KW22 / 44</v>
      </c>
      <c r="B65" s="136" t="str">
        <f ca="1">OFFSET(Sprachen!A418,0,'Allg. Informationen'!$B$4-1,1,1)</f>
        <v>Aktivierte Eigenleistungen</v>
      </c>
      <c r="C65" s="673" t="s">
        <v>24</v>
      </c>
      <c r="D65" s="196"/>
      <c r="E65" s="364"/>
      <c r="F65" s="364"/>
      <c r="G65" s="364"/>
      <c r="H65" s="893"/>
      <c r="I65" s="894"/>
      <c r="J65" s="894"/>
      <c r="K65" s="894"/>
      <c r="L65" s="895"/>
      <c r="M65" s="812"/>
      <c r="N65" s="812"/>
      <c r="O65" s="812"/>
      <c r="P65" s="812"/>
      <c r="Q65" s="812"/>
      <c r="R65" s="812"/>
      <c r="S65" s="812"/>
      <c r="T65" s="812"/>
      <c r="U65" s="812"/>
      <c r="V65" s="541"/>
      <c r="W65" s="297"/>
      <c r="X65" s="541" t="s">
        <v>185</v>
      </c>
      <c r="Y65" s="551" t="s">
        <v>185</v>
      </c>
      <c r="AA65" s="466">
        <f t="shared" ref="AA65:AA72" si="8">AA64+1</f>
        <v>44</v>
      </c>
    </row>
    <row r="66" spans="1:27" x14ac:dyDescent="0.25">
      <c r="A66" s="139" t="str">
        <f t="shared" ca="1" si="7"/>
        <v>KW22 / 45</v>
      </c>
      <c r="B66" s="136" t="str">
        <f ca="1">OFFSET(Sprachen!A419,0,'Allg. Informationen'!$B$4-1,1,1)</f>
        <v>Pumpenergie</v>
      </c>
      <c r="C66" s="673" t="s">
        <v>8</v>
      </c>
      <c r="D66" s="644">
        <f ca="1">IFERROR(IF($D$5="Nein/Non/No","-",INDIRECT(CONCATENATE(E_prod_Eingabe!$A$2,"!")&amp;CONCATENATE(MID("CDEFGHIJKLMNOPQRSTUVWXYZ",HLOOKUP($A$2,E_prod_Eingabe!$C$5:$AS$6,2,FALSE),1),"55"))),"")</f>
        <v>0</v>
      </c>
      <c r="E66" s="353"/>
      <c r="F66" s="353"/>
      <c r="G66" s="353"/>
      <c r="H66" s="893"/>
      <c r="I66" s="894"/>
      <c r="J66" s="894"/>
      <c r="K66" s="894"/>
      <c r="L66" s="895"/>
      <c r="M66" s="812"/>
      <c r="N66" s="812"/>
      <c r="O66" s="812"/>
      <c r="P66" s="812"/>
      <c r="Q66" s="812"/>
      <c r="R66" s="812"/>
      <c r="S66" s="812"/>
      <c r="T66" s="812"/>
      <c r="U66" s="812"/>
      <c r="V66" s="541"/>
      <c r="W66" s="297"/>
      <c r="X66" s="541" t="s">
        <v>185</v>
      </c>
      <c r="Y66" s="551" t="s">
        <v>185</v>
      </c>
      <c r="AA66" s="466">
        <f t="shared" si="8"/>
        <v>45</v>
      </c>
    </row>
    <row r="67" spans="1:27" ht="26.4" x14ac:dyDescent="0.25">
      <c r="A67" s="139" t="str">
        <f t="shared" ca="1" si="7"/>
        <v>KW22 / 46</v>
      </c>
      <c r="B67" s="136" t="str">
        <f ca="1">OFFSET(Sprachen!A420,0,'Allg. Informationen'!$B$4-1,1,1)</f>
        <v>Spezif. Kosten Pumpenergie zu Marktpreisen</v>
      </c>
      <c r="C67" s="673" t="s">
        <v>39</v>
      </c>
      <c r="D67" s="645" t="str">
        <f ca="1">IFERROR(D68*100/(D66*1000000),"")</f>
        <v/>
      </c>
      <c r="E67" s="365"/>
      <c r="F67" s="365"/>
      <c r="G67" s="365"/>
      <c r="H67" s="893"/>
      <c r="I67" s="894"/>
      <c r="J67" s="894"/>
      <c r="K67" s="894"/>
      <c r="L67" s="895"/>
      <c r="M67" s="812"/>
      <c r="N67" s="812"/>
      <c r="O67" s="812"/>
      <c r="P67" s="812"/>
      <c r="Q67" s="812"/>
      <c r="R67" s="812"/>
      <c r="S67" s="812"/>
      <c r="T67" s="812"/>
      <c r="U67" s="812"/>
      <c r="V67" s="541"/>
      <c r="W67" s="297"/>
      <c r="X67" s="541" t="s">
        <v>185</v>
      </c>
      <c r="Y67" s="551" t="s">
        <v>185</v>
      </c>
      <c r="AA67" s="466">
        <f t="shared" si="8"/>
        <v>46</v>
      </c>
    </row>
    <row r="68" spans="1:27" ht="26.4" x14ac:dyDescent="0.25">
      <c r="A68" s="139" t="str">
        <f t="shared" ca="1" si="7"/>
        <v>KW22 / 47</v>
      </c>
      <c r="B68" s="136" t="str">
        <f ca="1">OFFSET(Sprachen!A421,0,'Allg. Informationen'!$B$4-1,1,1)</f>
        <v>Pumpenergie zu Marktpreisen</v>
      </c>
      <c r="C68" s="673" t="s">
        <v>24</v>
      </c>
      <c r="D68" s="644">
        <f ca="1">IFERROR(IF($D$5="Nein/Non/No","-",INDIRECT(CONCATENATE(E_prod_Eingabe!$A$2,"!")&amp;CONCATENATE(MID("CDEFGHIJKLMNOPQRSTUVWXYZ",HLOOKUP($A$2,E_prod_Eingabe!$C$5:$AS$6,2,FALSE),1),"67"))),"")</f>
        <v>0</v>
      </c>
      <c r="E68" s="366"/>
      <c r="F68" s="366"/>
      <c r="G68" s="366"/>
      <c r="H68" s="893"/>
      <c r="I68" s="894"/>
      <c r="J68" s="894"/>
      <c r="K68" s="894"/>
      <c r="L68" s="895"/>
      <c r="M68" s="812"/>
      <c r="N68" s="812"/>
      <c r="O68" s="812"/>
      <c r="P68" s="812"/>
      <c r="Q68" s="812"/>
      <c r="R68" s="812"/>
      <c r="S68" s="812"/>
      <c r="T68" s="812"/>
      <c r="U68" s="812"/>
      <c r="V68" s="541"/>
      <c r="W68" s="297"/>
      <c r="X68" s="541" t="s">
        <v>185</v>
      </c>
      <c r="Y68" s="551" t="s">
        <v>185</v>
      </c>
      <c r="AA68" s="466">
        <f t="shared" si="8"/>
        <v>47</v>
      </c>
    </row>
    <row r="69" spans="1:27" x14ac:dyDescent="0.25">
      <c r="A69" s="139" t="str">
        <f t="shared" ca="1" si="7"/>
        <v>KW22 / 48</v>
      </c>
      <c r="B69" s="136" t="str">
        <f ca="1">OFFSET(Sprachen!A422,0,'Allg. Informationen'!$B$4-1,1,1)</f>
        <v>Energieaufwand</v>
      </c>
      <c r="C69" s="673" t="s">
        <v>24</v>
      </c>
      <c r="D69" s="196"/>
      <c r="E69" s="364"/>
      <c r="F69" s="364"/>
      <c r="G69" s="364"/>
      <c r="H69" s="893"/>
      <c r="I69" s="894"/>
      <c r="J69" s="894"/>
      <c r="K69" s="894"/>
      <c r="L69" s="895"/>
      <c r="M69" s="812"/>
      <c r="N69" s="812"/>
      <c r="O69" s="812"/>
      <c r="P69" s="812"/>
      <c r="Q69" s="812"/>
      <c r="R69" s="812"/>
      <c r="S69" s="812"/>
      <c r="T69" s="812"/>
      <c r="U69" s="812"/>
      <c r="V69" s="541"/>
      <c r="W69" s="297"/>
      <c r="X69" s="541" t="s">
        <v>185</v>
      </c>
      <c r="Y69" s="551" t="s">
        <v>185</v>
      </c>
      <c r="AA69" s="466">
        <f t="shared" si="8"/>
        <v>48</v>
      </c>
    </row>
    <row r="70" spans="1:27" x14ac:dyDescent="0.25">
      <c r="A70" s="139" t="str">
        <f t="shared" ca="1" si="7"/>
        <v>KW22 / 49</v>
      </c>
      <c r="B70" s="136" t="str">
        <f ca="1">OFFSET(Sprachen!A423,0,'Allg. Informationen'!$B$4-1,1,1)</f>
        <v>Netznutzungsaufwand</v>
      </c>
      <c r="C70" s="673" t="s">
        <v>24</v>
      </c>
      <c r="D70" s="196"/>
      <c r="E70" s="364"/>
      <c r="F70" s="364"/>
      <c r="G70" s="364"/>
      <c r="H70" s="893"/>
      <c r="I70" s="894"/>
      <c r="J70" s="894"/>
      <c r="K70" s="894"/>
      <c r="L70" s="895"/>
      <c r="M70" s="812"/>
      <c r="N70" s="812"/>
      <c r="O70" s="812"/>
      <c r="P70" s="812"/>
      <c r="Q70" s="812"/>
      <c r="R70" s="812"/>
      <c r="S70" s="812"/>
      <c r="T70" s="812"/>
      <c r="U70" s="812"/>
      <c r="V70" s="541"/>
      <c r="W70" s="297"/>
      <c r="X70" s="541" t="s">
        <v>185</v>
      </c>
      <c r="Y70" s="551" t="s">
        <v>185</v>
      </c>
      <c r="AA70" s="466">
        <f t="shared" si="8"/>
        <v>49</v>
      </c>
    </row>
    <row r="71" spans="1:27" x14ac:dyDescent="0.25">
      <c r="A71" s="139" t="str">
        <f t="shared" ca="1" si="7"/>
        <v>KW22 / 50</v>
      </c>
      <c r="B71" s="136" t="str">
        <f ca="1">OFFSET(Sprachen!A424,0,'Allg. Informationen'!$B$4-1,1,1)</f>
        <v>Material und Fremdleistungen</v>
      </c>
      <c r="C71" s="673" t="s">
        <v>24</v>
      </c>
      <c r="D71" s="196"/>
      <c r="E71" s="364"/>
      <c r="F71" s="364"/>
      <c r="G71" s="364"/>
      <c r="H71" s="893"/>
      <c r="I71" s="894"/>
      <c r="J71" s="894"/>
      <c r="K71" s="894"/>
      <c r="L71" s="895"/>
      <c r="M71" s="812"/>
      <c r="N71" s="812"/>
      <c r="O71" s="812"/>
      <c r="P71" s="812"/>
      <c r="Q71" s="812"/>
      <c r="R71" s="812"/>
      <c r="S71" s="812"/>
      <c r="T71" s="812"/>
      <c r="U71" s="812"/>
      <c r="V71" s="541"/>
      <c r="W71" s="297"/>
      <c r="X71" s="541" t="s">
        <v>185</v>
      </c>
      <c r="Y71" s="551" t="s">
        <v>185</v>
      </c>
      <c r="AA71" s="466">
        <f t="shared" si="8"/>
        <v>50</v>
      </c>
    </row>
    <row r="72" spans="1:27" x14ac:dyDescent="0.25">
      <c r="A72" s="139" t="str">
        <f t="shared" ca="1" si="7"/>
        <v>KW22 / 51</v>
      </c>
      <c r="B72" s="136" t="str">
        <f ca="1">OFFSET(Sprachen!A425,0,'Allg. Informationen'!$B$4-1,1,1)</f>
        <v>Personalaufwand</v>
      </c>
      <c r="C72" s="673" t="s">
        <v>24</v>
      </c>
      <c r="D72" s="196"/>
      <c r="E72" s="367"/>
      <c r="F72" s="367"/>
      <c r="G72" s="367"/>
      <c r="H72" s="893"/>
      <c r="I72" s="894"/>
      <c r="J72" s="894"/>
      <c r="K72" s="894"/>
      <c r="L72" s="895"/>
      <c r="M72" s="812"/>
      <c r="N72" s="812"/>
      <c r="O72" s="812"/>
      <c r="P72" s="812"/>
      <c r="Q72" s="812"/>
      <c r="R72" s="812"/>
      <c r="S72" s="812"/>
      <c r="T72" s="812"/>
      <c r="U72" s="812"/>
      <c r="V72" s="541"/>
      <c r="W72" s="297"/>
      <c r="X72" s="541" t="s">
        <v>185</v>
      </c>
      <c r="Y72" s="551" t="s">
        <v>185</v>
      </c>
      <c r="AA72" s="466">
        <f t="shared" si="8"/>
        <v>51</v>
      </c>
    </row>
    <row r="73" spans="1:27" x14ac:dyDescent="0.25">
      <c r="A73" s="139" t="str">
        <f ca="1">CONCATENATE($A$2," / ",AA73)</f>
        <v>KW22 / 52</v>
      </c>
      <c r="B73" s="136" t="str">
        <f ca="1">OFFSET(Sprachen!A426,0,'Allg. Informationen'!$B$4-1,1,1)</f>
        <v>übriger Betriebsaufwand (inkl. HKN)</v>
      </c>
      <c r="C73" s="673" t="s">
        <v>24</v>
      </c>
      <c r="D73" s="196"/>
      <c r="E73" s="368"/>
      <c r="F73" s="368"/>
      <c r="G73" s="368"/>
      <c r="H73" s="896"/>
      <c r="I73" s="897"/>
      <c r="J73" s="897"/>
      <c r="K73" s="897"/>
      <c r="L73" s="898"/>
      <c r="M73" s="812"/>
      <c r="N73" s="812"/>
      <c r="O73" s="812"/>
      <c r="P73" s="812"/>
      <c r="Q73" s="812"/>
      <c r="R73" s="812"/>
      <c r="S73" s="812"/>
      <c r="T73" s="812"/>
      <c r="U73" s="812"/>
      <c r="V73" s="541"/>
      <c r="W73" s="297"/>
      <c r="X73" s="541" t="s">
        <v>185</v>
      </c>
      <c r="Y73" s="551" t="s">
        <v>185</v>
      </c>
      <c r="AA73" s="466">
        <f>AA72+1</f>
        <v>52</v>
      </c>
    </row>
    <row r="74" spans="1:27" x14ac:dyDescent="0.25">
      <c r="A74" s="139" t="str">
        <f ca="1">CONCATENATE($A$2," / ",AA74)</f>
        <v>KW22 / 54</v>
      </c>
      <c r="B74" s="136" t="str">
        <f ca="1">OFFSET(Sprachen!A427,0,'Allg. Informationen'!$B$4-1,1,1)</f>
        <v>Total Betriebskosten</v>
      </c>
      <c r="C74" s="673" t="s">
        <v>24</v>
      </c>
      <c r="D74" s="643">
        <f ca="1">SUM(D68:D73)-SUM(D63:G65)</f>
        <v>0</v>
      </c>
      <c r="E74" s="369"/>
      <c r="F74" s="369"/>
      <c r="G74" s="369"/>
      <c r="H74" s="853" t="s">
        <v>613</v>
      </c>
      <c r="I74" s="853"/>
      <c r="J74" s="853"/>
      <c r="K74" s="853"/>
      <c r="L74" s="854"/>
      <c r="M74" s="883"/>
      <c r="N74" s="883"/>
      <c r="O74" s="883"/>
      <c r="P74" s="883"/>
      <c r="Q74" s="883"/>
      <c r="R74" s="883"/>
      <c r="S74" s="883"/>
      <c r="T74" s="883"/>
      <c r="U74" s="883"/>
      <c r="V74" s="541"/>
      <c r="W74" s="297"/>
      <c r="X74" s="541" t="s">
        <v>185</v>
      </c>
      <c r="Y74" s="551" t="s">
        <v>442</v>
      </c>
      <c r="AA74" s="568">
        <f>AA73+2</f>
        <v>54</v>
      </c>
    </row>
    <row r="75" spans="1:27" ht="15.6" x14ac:dyDescent="0.3">
      <c r="A75" s="146"/>
      <c r="B75" s="147"/>
      <c r="C75" s="147"/>
      <c r="D75" s="147"/>
      <c r="E75" s="147"/>
      <c r="F75" s="147"/>
      <c r="G75" s="147"/>
      <c r="H75" s="147"/>
      <c r="I75" s="147"/>
      <c r="J75" s="147"/>
      <c r="K75" s="147"/>
      <c r="L75" s="147"/>
      <c r="M75" s="147"/>
      <c r="N75" s="147"/>
      <c r="O75" s="147"/>
      <c r="P75" s="147"/>
      <c r="Q75" s="147"/>
      <c r="R75" s="147"/>
      <c r="S75" s="147"/>
      <c r="T75" s="147"/>
      <c r="U75" s="147"/>
      <c r="V75" s="147"/>
      <c r="W75" s="561"/>
      <c r="X75" s="147"/>
      <c r="Y75" s="147"/>
    </row>
    <row r="76" spans="1:27" ht="26.4" x14ac:dyDescent="0.25">
      <c r="A76" s="164"/>
      <c r="B76" s="165" t="str">
        <f ca="1">OFFSET(Sprachen!A428,0,'Allg. Informationen'!$B$4-1,1,1)</f>
        <v>B2. Kapitalkosten</v>
      </c>
      <c r="C76" s="159"/>
      <c r="D76" s="678">
        <v>2022</v>
      </c>
      <c r="E76" s="637"/>
      <c r="F76" s="637"/>
      <c r="G76" s="637"/>
      <c r="H76" s="678">
        <v>2022</v>
      </c>
      <c r="I76" s="678">
        <v>2021</v>
      </c>
      <c r="J76" s="678">
        <v>2020</v>
      </c>
      <c r="K76" s="678">
        <v>2019</v>
      </c>
      <c r="L76" s="838" t="str">
        <f ca="1">H61</f>
        <v>Anmerkungen BFE</v>
      </c>
      <c r="M76" s="839"/>
      <c r="N76" s="839"/>
      <c r="O76" s="839"/>
      <c r="P76" s="840"/>
      <c r="Q76" s="880" t="str">
        <f ca="1">M61</f>
        <v>Bemerkungen Gesuchsteller</v>
      </c>
      <c r="R76" s="881"/>
      <c r="S76" s="881"/>
      <c r="T76" s="881"/>
      <c r="U76" s="882"/>
      <c r="V76" s="450" t="str">
        <f ca="1">V61</f>
        <v>Prüfung auf Plausibilität</v>
      </c>
      <c r="W76" s="450" t="str">
        <f t="shared" ref="W76:Y76" ca="1" si="9">W61</f>
        <v>Bemerkungen Plausibilität</v>
      </c>
      <c r="X76" s="450" t="str">
        <f t="shared" ca="1" si="9"/>
        <v>Materielle Prüfung</v>
      </c>
      <c r="Y76" s="450" t="str">
        <f t="shared" ca="1" si="9"/>
        <v>Bemerkungen Materielle Prüfung</v>
      </c>
    </row>
    <row r="77" spans="1:27" ht="39" customHeight="1" x14ac:dyDescent="0.25">
      <c r="A77" s="139" t="str">
        <f t="shared" ref="A77:A87" ca="1" si="10">CONCATENATE($A$2," / ",AA77)</f>
        <v>KW22 / 55</v>
      </c>
      <c r="B77" s="136" t="str">
        <f ca="1">OFFSET(Sprachen!A429,0,'Allg. Informationen'!$B$4-1,1,1)</f>
        <v>Abschreibungsmethodik</v>
      </c>
      <c r="C77" s="100"/>
      <c r="D77" s="569"/>
      <c r="E77" s="570"/>
      <c r="F77" s="570"/>
      <c r="G77" s="570"/>
      <c r="H77" s="197"/>
      <c r="I77" s="197"/>
      <c r="J77" s="197"/>
      <c r="K77" s="197"/>
      <c r="L77" s="701" t="str">
        <f ca="1">CONCATENATE(OFFSET(Sprachen!A496,0,'Allg. Informationen'!$B$4-1,1,1)," 5.",$A$2,".7")</f>
        <v>Für alle Kostenarten jeweils positive Werte eingeben. Die Vorzeichen werden in der Summenformel korrigiert. Negative Werte bedeuten negative Erträge respektive negative Aufwände. Bei abweichenden Angaben zum Geschäftsbericht ist das folgende Anhangsformular  auszufüllen:  5.KW22.7</v>
      </c>
      <c r="M77" s="702"/>
      <c r="N77" s="702"/>
      <c r="O77" s="702"/>
      <c r="P77" s="703"/>
      <c r="Q77" s="812"/>
      <c r="R77" s="812"/>
      <c r="S77" s="812"/>
      <c r="T77" s="812"/>
      <c r="U77" s="812"/>
      <c r="V77" s="541"/>
      <c r="W77" s="297"/>
      <c r="X77" s="541" t="s">
        <v>185</v>
      </c>
      <c r="Y77" s="162"/>
      <c r="AA77" s="466">
        <f>AA74+1</f>
        <v>55</v>
      </c>
    </row>
    <row r="78" spans="1:27" ht="22.5" customHeight="1" x14ac:dyDescent="0.25">
      <c r="A78" s="139" t="str">
        <f t="shared" ca="1" si="10"/>
        <v>KW22 / 56</v>
      </c>
      <c r="B78" s="136" t="str">
        <f ca="1">OFFSET(Sprachen!A430,0,'Allg. Informationen'!$B$4-1,1,1)</f>
        <v>Ordentliche Abschreibungen</v>
      </c>
      <c r="C78" s="100" t="s">
        <v>24</v>
      </c>
      <c r="D78" s="198"/>
      <c r="E78" s="370"/>
      <c r="F78" s="370"/>
      <c r="G78" s="370"/>
      <c r="H78" s="198"/>
      <c r="I78" s="198"/>
      <c r="J78" s="198"/>
      <c r="K78" s="198"/>
      <c r="L78" s="704"/>
      <c r="M78" s="705"/>
      <c r="N78" s="705"/>
      <c r="O78" s="705"/>
      <c r="P78" s="706"/>
      <c r="Q78" s="812"/>
      <c r="R78" s="812"/>
      <c r="S78" s="812"/>
      <c r="T78" s="812"/>
      <c r="U78" s="812"/>
      <c r="V78" s="541"/>
      <c r="W78" s="297"/>
      <c r="X78" s="541" t="s">
        <v>185</v>
      </c>
      <c r="Y78" s="162"/>
      <c r="AA78" s="466">
        <f>AA77+1</f>
        <v>56</v>
      </c>
    </row>
    <row r="79" spans="1:27" ht="22.5" customHeight="1" x14ac:dyDescent="0.25">
      <c r="A79" s="139" t="str">
        <f t="shared" ca="1" si="10"/>
        <v>KW22 / 57</v>
      </c>
      <c r="B79" s="136" t="str">
        <f ca="1">OFFSET(Sprachen!A431,0,'Allg. Informationen'!$B$4-1,1,1)</f>
        <v>Ausserordentliche Abschreibungen</v>
      </c>
      <c r="C79" s="100" t="s">
        <v>24</v>
      </c>
      <c r="D79" s="196"/>
      <c r="E79" s="364"/>
      <c r="F79" s="364"/>
      <c r="G79" s="364"/>
      <c r="H79" s="199"/>
      <c r="I79" s="199"/>
      <c r="J79" s="199"/>
      <c r="K79" s="199"/>
      <c r="L79" s="704"/>
      <c r="M79" s="705"/>
      <c r="N79" s="705"/>
      <c r="O79" s="705"/>
      <c r="P79" s="706"/>
      <c r="Q79" s="812"/>
      <c r="R79" s="812"/>
      <c r="S79" s="812"/>
      <c r="T79" s="812"/>
      <c r="U79" s="812"/>
      <c r="V79" s="541"/>
      <c r="W79" s="297"/>
      <c r="X79" s="541" t="s">
        <v>185</v>
      </c>
      <c r="Y79" s="162"/>
      <c r="AA79" s="466">
        <f t="shared" ref="AA79:AA87" si="11">AA78+1</f>
        <v>57</v>
      </c>
    </row>
    <row r="80" spans="1:27" ht="26.4" x14ac:dyDescent="0.25">
      <c r="A80" s="139" t="str">
        <f t="shared" ca="1" si="10"/>
        <v>KW22 / 58</v>
      </c>
      <c r="B80" s="136" t="str">
        <f ca="1">OFFSET(Sprachen!A432,0,'Allg. Informationen'!$B$4-1,1,1)</f>
        <v>Anlagenrestwert per 30.09.2023 oder 31.12.2023</v>
      </c>
      <c r="C80" s="100" t="s">
        <v>24</v>
      </c>
      <c r="D80" s="196"/>
      <c r="E80" s="370"/>
      <c r="F80" s="370"/>
      <c r="G80" s="370"/>
      <c r="H80" s="166"/>
      <c r="I80" s="167"/>
      <c r="J80" s="571"/>
      <c r="K80" s="572"/>
      <c r="L80" s="853" t="s">
        <v>613</v>
      </c>
      <c r="M80" s="853"/>
      <c r="N80" s="853"/>
      <c r="O80" s="853"/>
      <c r="P80" s="854"/>
      <c r="Q80" s="812"/>
      <c r="R80" s="812"/>
      <c r="S80" s="812"/>
      <c r="T80" s="812"/>
      <c r="U80" s="812"/>
      <c r="V80" s="541"/>
      <c r="W80" s="297"/>
      <c r="X80" s="541" t="s">
        <v>185</v>
      </c>
      <c r="Y80" s="162"/>
      <c r="AA80" s="466">
        <f t="shared" si="11"/>
        <v>58</v>
      </c>
    </row>
    <row r="81" spans="1:27" ht="31.5" customHeight="1" x14ac:dyDescent="0.25">
      <c r="A81" s="139" t="str">
        <f t="shared" ca="1" si="10"/>
        <v>KW22 / 59</v>
      </c>
      <c r="B81" s="136" t="str">
        <f ca="1">OFFSET(Sprachen!A433,0,'Allg. Informationen'!$B$4-1,1,1)</f>
        <v>Restwert anrechenbare immaterielle Anlagen per 30.09.2023 oder 31.12.2023</v>
      </c>
      <c r="C81" s="100" t="s">
        <v>24</v>
      </c>
      <c r="D81" s="196"/>
      <c r="E81" s="370"/>
      <c r="F81" s="370"/>
      <c r="G81" s="370"/>
      <c r="H81" s="168"/>
      <c r="I81" s="169"/>
      <c r="J81" s="573"/>
      <c r="K81" s="574"/>
      <c r="L81" s="884" t="str">
        <f ca="1">OFFSET(Sprachen!A498,0,'Allg. Informationen'!$B$4-1,1,1)</f>
        <v>Restwert von Konzessionen dürfen berücksichtigt werden.</v>
      </c>
      <c r="M81" s="885"/>
      <c r="N81" s="885"/>
      <c r="O81" s="885"/>
      <c r="P81" s="885"/>
      <c r="Q81" s="812"/>
      <c r="R81" s="812"/>
      <c r="S81" s="812"/>
      <c r="T81" s="812"/>
      <c r="U81" s="812"/>
      <c r="V81" s="541"/>
      <c r="W81" s="297"/>
      <c r="X81" s="541" t="s">
        <v>185</v>
      </c>
      <c r="Y81" s="162"/>
      <c r="AA81" s="466">
        <f t="shared" si="11"/>
        <v>59</v>
      </c>
    </row>
    <row r="82" spans="1:27" ht="26.4" x14ac:dyDescent="0.25">
      <c r="A82" s="139" t="str">
        <f t="shared" ca="1" si="10"/>
        <v>KW22 / 60</v>
      </c>
      <c r="B82" s="136" t="str">
        <f ca="1">OFFSET(Sprachen!A434,0,'Allg. Informationen'!$B$4-1,1,1)</f>
        <v>Umlaufvermögen Kraftwerk</v>
      </c>
      <c r="C82" s="100" t="s">
        <v>24</v>
      </c>
      <c r="D82" s="196"/>
      <c r="E82" s="370"/>
      <c r="F82" s="370"/>
      <c r="G82" s="370"/>
      <c r="H82" s="170"/>
      <c r="I82" s="171"/>
      <c r="J82" s="575"/>
      <c r="K82" s="576"/>
      <c r="L82" s="855"/>
      <c r="M82" s="855"/>
      <c r="N82" s="855"/>
      <c r="O82" s="855"/>
      <c r="P82" s="856"/>
      <c r="Q82" s="812"/>
      <c r="R82" s="812"/>
      <c r="S82" s="812"/>
      <c r="T82" s="812"/>
      <c r="U82" s="812"/>
      <c r="V82" s="541"/>
      <c r="W82" s="297"/>
      <c r="X82" s="541" t="s">
        <v>185</v>
      </c>
      <c r="Y82" s="162"/>
      <c r="AA82" s="466">
        <f t="shared" si="11"/>
        <v>60</v>
      </c>
    </row>
    <row r="83" spans="1:27" ht="33" customHeight="1" x14ac:dyDescent="0.25">
      <c r="A83" s="139" t="str">
        <f t="shared" ca="1" si="10"/>
        <v>KW22 / 61</v>
      </c>
      <c r="B83" s="136" t="str">
        <f ca="1">OFFSET(Sprachen!A435,0,'Allg. Informationen'!$B$4-1,1,1)</f>
        <v>Kurzfristige Verbindlichkeiten Kraftwerk</v>
      </c>
      <c r="C83" s="100" t="s">
        <v>24</v>
      </c>
      <c r="D83" s="196"/>
      <c r="E83" s="370"/>
      <c r="F83" s="370"/>
      <c r="G83" s="370"/>
      <c r="H83" s="707" t="str">
        <f ca="1">OFFSET(Sprachen!A499,0,'Allg. Informationen'!$B$4-1,1,1)</f>
        <v>Anzugeben sind kurzfristige, nicht verzinsliche Darlehen. Kurzfristige verzinsliche Kapitalien (darunter auch langfrisitge Darlehen mit Fälligkeit unter 1 Jahr) müssen nicht angegeben werden. Siehe Richtlinie Punkt 3.2.2.</v>
      </c>
      <c r="I83" s="708"/>
      <c r="J83" s="708"/>
      <c r="K83" s="708"/>
      <c r="L83" s="708"/>
      <c r="M83" s="708"/>
      <c r="N83" s="708"/>
      <c r="O83" s="708"/>
      <c r="P83" s="709"/>
      <c r="Q83" s="812"/>
      <c r="R83" s="812"/>
      <c r="S83" s="812"/>
      <c r="T83" s="812"/>
      <c r="U83" s="812"/>
      <c r="V83" s="541"/>
      <c r="W83" s="297"/>
      <c r="X83" s="541" t="s">
        <v>185</v>
      </c>
      <c r="Y83" s="162"/>
      <c r="AA83" s="466">
        <f t="shared" si="11"/>
        <v>61</v>
      </c>
    </row>
    <row r="84" spans="1:27" ht="32.25" customHeight="1" x14ac:dyDescent="0.25">
      <c r="A84" s="139" t="str">
        <f t="shared" ca="1" si="10"/>
        <v>KW22 / 62</v>
      </c>
      <c r="B84" s="136" t="str">
        <f ca="1">OFFSET(Sprachen!A436,0,'Allg. Informationen'!$B$4-1,1,1)</f>
        <v>Nettoumlaufvermögen Kraftwerk</v>
      </c>
      <c r="C84" s="100" t="s">
        <v>24</v>
      </c>
      <c r="D84" s="642">
        <f>D82-D83</f>
        <v>0</v>
      </c>
      <c r="E84" s="360"/>
      <c r="F84" s="360"/>
      <c r="G84" s="360"/>
      <c r="H84" s="857" t="str">
        <f ca="1">OFFSET(Sprachen!A500,0,'Allg. Informationen'!$B$4-1,1,1)</f>
        <v>Gemäss der Richtlinie Punkt 3.2.2. ist das Nettoumlaufvermögen (Umlaufvermögen minus kurzfristiges, nicht verzinsliches Fremdkapital) für den Betrieb notwendig und kann im Gesuch berücksichtigt werden.</v>
      </c>
      <c r="I84" s="857"/>
      <c r="J84" s="857"/>
      <c r="K84" s="857"/>
      <c r="L84" s="857"/>
      <c r="M84" s="857"/>
      <c r="N84" s="857"/>
      <c r="O84" s="857"/>
      <c r="P84" s="857"/>
      <c r="Q84" s="812"/>
      <c r="R84" s="812"/>
      <c r="S84" s="812"/>
      <c r="T84" s="812"/>
      <c r="U84" s="812"/>
      <c r="V84" s="548"/>
      <c r="W84" s="300"/>
      <c r="X84" s="548"/>
      <c r="Y84" s="400"/>
      <c r="AA84" s="466">
        <f t="shared" si="11"/>
        <v>62</v>
      </c>
    </row>
    <row r="85" spans="1:27" x14ac:dyDescent="0.25">
      <c r="A85" s="139" t="str">
        <f t="shared" ca="1" si="10"/>
        <v>KW22 / 63</v>
      </c>
      <c r="B85" s="136" t="str">
        <f ca="1">OFFSET(Sprachen!A437,0,'Allg. Informationen'!$B$4-1,1,1)</f>
        <v>WACC</v>
      </c>
      <c r="C85" s="100" t="s">
        <v>4</v>
      </c>
      <c r="D85" s="172">
        <v>5.11E-2</v>
      </c>
      <c r="E85" s="371"/>
      <c r="F85" s="371"/>
      <c r="G85" s="371"/>
      <c r="H85" s="813"/>
      <c r="I85" s="878"/>
      <c r="J85" s="878"/>
      <c r="K85" s="878"/>
      <c r="L85" s="878"/>
      <c r="M85" s="878"/>
      <c r="N85" s="878"/>
      <c r="O85" s="878"/>
      <c r="P85" s="814"/>
      <c r="Q85" s="812"/>
      <c r="R85" s="812"/>
      <c r="S85" s="812"/>
      <c r="T85" s="812"/>
      <c r="U85" s="812"/>
      <c r="V85" s="548"/>
      <c r="W85" s="300"/>
      <c r="X85" s="548"/>
      <c r="Y85" s="400"/>
      <c r="AA85" s="466">
        <f t="shared" si="11"/>
        <v>63</v>
      </c>
    </row>
    <row r="86" spans="1:27" x14ac:dyDescent="0.25">
      <c r="A86" s="139" t="str">
        <f t="shared" ca="1" si="10"/>
        <v>KW22 / 64</v>
      </c>
      <c r="B86" s="136" t="str">
        <f ca="1">OFFSET(Sprachen!A438,0,'Allg. Informationen'!$B$4-1,1,1)</f>
        <v>Kalkulatorische Kapitalkosten</v>
      </c>
      <c r="C86" s="100" t="s">
        <v>24</v>
      </c>
      <c r="D86" s="642">
        <f>(D80+D81+D84)*D85</f>
        <v>0</v>
      </c>
      <c r="E86" s="360"/>
      <c r="F86" s="360"/>
      <c r="G86" s="360"/>
      <c r="H86" s="813"/>
      <c r="I86" s="878"/>
      <c r="J86" s="878"/>
      <c r="K86" s="878"/>
      <c r="L86" s="878"/>
      <c r="M86" s="878"/>
      <c r="N86" s="878"/>
      <c r="O86" s="878"/>
      <c r="P86" s="814"/>
      <c r="Q86" s="812"/>
      <c r="R86" s="812"/>
      <c r="S86" s="812"/>
      <c r="T86" s="812"/>
      <c r="U86" s="812"/>
      <c r="V86" s="548"/>
      <c r="W86" s="300"/>
      <c r="X86" s="548"/>
      <c r="Y86" s="400"/>
      <c r="AA86" s="466">
        <f t="shared" si="11"/>
        <v>64</v>
      </c>
    </row>
    <row r="87" spans="1:27" x14ac:dyDescent="0.25">
      <c r="A87" s="139" t="str">
        <f t="shared" ca="1" si="10"/>
        <v>KW22 / 65</v>
      </c>
      <c r="B87" s="136" t="str">
        <f ca="1">OFFSET(Sprachen!A439,0,'Allg. Informationen'!$B$4-1,1,1)</f>
        <v>Anrechenbare Kapitalkosten total</v>
      </c>
      <c r="C87" s="100" t="s">
        <v>24</v>
      </c>
      <c r="D87" s="642">
        <f>D86+D78</f>
        <v>0</v>
      </c>
      <c r="E87" s="360"/>
      <c r="F87" s="360"/>
      <c r="G87" s="360"/>
      <c r="H87" s="813"/>
      <c r="I87" s="878"/>
      <c r="J87" s="878"/>
      <c r="K87" s="878"/>
      <c r="L87" s="878"/>
      <c r="M87" s="878"/>
      <c r="N87" s="878"/>
      <c r="O87" s="878"/>
      <c r="P87" s="814"/>
      <c r="Q87" s="812"/>
      <c r="R87" s="812"/>
      <c r="S87" s="812"/>
      <c r="T87" s="812"/>
      <c r="U87" s="812"/>
      <c r="V87" s="541"/>
      <c r="W87" s="297"/>
      <c r="X87" s="541" t="s">
        <v>185</v>
      </c>
      <c r="Y87" s="551" t="s">
        <v>442</v>
      </c>
      <c r="AA87" s="466">
        <f t="shared" si="11"/>
        <v>65</v>
      </c>
    </row>
    <row r="88" spans="1:27" ht="15.6" x14ac:dyDescent="0.3">
      <c r="A88" s="146"/>
      <c r="B88" s="147"/>
      <c r="C88" s="147"/>
      <c r="D88" s="147"/>
      <c r="E88" s="147"/>
      <c r="F88" s="147"/>
      <c r="G88" s="147"/>
      <c r="H88" s="147"/>
      <c r="I88" s="147"/>
      <c r="J88" s="147"/>
      <c r="K88" s="147"/>
      <c r="L88" s="147"/>
      <c r="M88" s="147"/>
      <c r="N88" s="147"/>
      <c r="O88" s="147"/>
      <c r="P88" s="147"/>
      <c r="Q88" s="147"/>
      <c r="R88" s="147"/>
      <c r="S88" s="147"/>
      <c r="T88" s="147"/>
      <c r="U88" s="147"/>
      <c r="V88" s="147"/>
      <c r="W88" s="561"/>
      <c r="X88" s="147"/>
      <c r="Y88" s="147"/>
    </row>
    <row r="89" spans="1:27" ht="26.4" x14ac:dyDescent="0.25">
      <c r="A89" s="139"/>
      <c r="B89" s="148" t="str">
        <f ca="1">OFFSET(Sprachen!A440,0,'Allg. Informationen'!$B$4-1,1,1)</f>
        <v>B3. Abgaben und Steuern</v>
      </c>
      <c r="C89" s="100"/>
      <c r="D89" s="577"/>
      <c r="E89" s="372"/>
      <c r="F89" s="372"/>
      <c r="G89" s="372"/>
      <c r="H89" s="836" t="str">
        <f ca="1">L76</f>
        <v>Anmerkungen BFE</v>
      </c>
      <c r="I89" s="836"/>
      <c r="J89" s="836"/>
      <c r="K89" s="836"/>
      <c r="L89" s="836"/>
      <c r="M89" s="870" t="str">
        <f ca="1">Q76</f>
        <v>Bemerkungen Gesuchsteller</v>
      </c>
      <c r="N89" s="870"/>
      <c r="O89" s="870"/>
      <c r="P89" s="870"/>
      <c r="Q89" s="870"/>
      <c r="R89" s="870"/>
      <c r="S89" s="870"/>
      <c r="T89" s="870"/>
      <c r="U89" s="870"/>
      <c r="V89" s="450" t="str">
        <f ca="1">V76</f>
        <v>Prüfung auf Plausibilität</v>
      </c>
      <c r="W89" s="450" t="str">
        <f t="shared" ref="W89:Y89" ca="1" si="12">W76</f>
        <v>Bemerkungen Plausibilität</v>
      </c>
      <c r="X89" s="450" t="str">
        <f t="shared" ca="1" si="12"/>
        <v>Materielle Prüfung</v>
      </c>
      <c r="Y89" s="450" t="str">
        <f t="shared" ca="1" si="12"/>
        <v>Bemerkungen Materielle Prüfung</v>
      </c>
    </row>
    <row r="90" spans="1:27" ht="26.4" x14ac:dyDescent="0.25">
      <c r="A90" s="139" t="str">
        <f t="shared" ref="A90:A102" ca="1" si="13">CONCATENATE($A$2," / ",AA90)</f>
        <v>KW22 / 66</v>
      </c>
      <c r="B90" s="136" t="str">
        <f ca="1">OFFSET(Sprachen!A441,0,'Allg. Informationen'!$B$4-1,1,1)</f>
        <v>Entgangener Erlös für Gratis- und Vorzugsenergie</v>
      </c>
      <c r="C90" s="100" t="s">
        <v>24</v>
      </c>
      <c r="D90" s="196"/>
      <c r="E90" s="578"/>
      <c r="F90" s="578"/>
      <c r="G90" s="578"/>
      <c r="H90" s="869"/>
      <c r="I90" s="869"/>
      <c r="J90" s="869"/>
      <c r="K90" s="869"/>
      <c r="L90" s="869"/>
      <c r="M90" s="730"/>
      <c r="N90" s="730"/>
      <c r="O90" s="730"/>
      <c r="P90" s="730"/>
      <c r="Q90" s="730"/>
      <c r="R90" s="730"/>
      <c r="S90" s="730"/>
      <c r="T90" s="730"/>
      <c r="U90" s="730"/>
      <c r="V90" s="541"/>
      <c r="W90" s="297"/>
      <c r="X90" s="541" t="s">
        <v>185</v>
      </c>
      <c r="Y90" s="152"/>
      <c r="AA90" s="466">
        <f>AA87+1</f>
        <v>66</v>
      </c>
    </row>
    <row r="91" spans="1:27" ht="26.4" x14ac:dyDescent="0.25">
      <c r="A91" s="139" t="str">
        <f t="shared" ca="1" si="13"/>
        <v>KW22 / 67</v>
      </c>
      <c r="B91" s="136" t="str">
        <f ca="1">OFFSET(Sprachen!A442,0,'Allg. Informationen'!$B$4-1,1,1)</f>
        <v>Aufwand für Konzessionsleistungen</v>
      </c>
      <c r="C91" s="100" t="s">
        <v>24</v>
      </c>
      <c r="D91" s="196"/>
      <c r="E91" s="578"/>
      <c r="F91" s="578"/>
      <c r="G91" s="578"/>
      <c r="H91" s="869" t="str">
        <f ca="1">OFFSET(Sprachen!A501,0,'Allg. Informationen'!$B$4-1,1,1)</f>
        <v>Wird angerechnet.</v>
      </c>
      <c r="I91" s="869"/>
      <c r="J91" s="869"/>
      <c r="K91" s="869"/>
      <c r="L91" s="869"/>
      <c r="M91" s="730"/>
      <c r="N91" s="730"/>
      <c r="O91" s="730"/>
      <c r="P91" s="730"/>
      <c r="Q91" s="730"/>
      <c r="R91" s="730"/>
      <c r="S91" s="730"/>
      <c r="T91" s="730"/>
      <c r="U91" s="730"/>
      <c r="V91" s="541"/>
      <c r="W91" s="297"/>
      <c r="X91" s="541" t="s">
        <v>185</v>
      </c>
      <c r="Y91" s="152"/>
      <c r="AA91" s="466">
        <f t="shared" ref="AA91:AA99" si="14">AA90+1</f>
        <v>67</v>
      </c>
    </row>
    <row r="92" spans="1:27" ht="26.4" x14ac:dyDescent="0.25">
      <c r="A92" s="139" t="str">
        <f t="shared" ca="1" si="13"/>
        <v>KW22 / 68</v>
      </c>
      <c r="B92" s="136" t="str">
        <f ca="1">OFFSET(Sprachen!A443,0,'Allg. Informationen'!$B$4-1,1,1)</f>
        <v>Gewinnsteuer auf Stufe Partnerwerk</v>
      </c>
      <c r="C92" s="100" t="s">
        <v>24</v>
      </c>
      <c r="D92" s="196"/>
      <c r="E92" s="370"/>
      <c r="F92" s="370"/>
      <c r="G92" s="370"/>
      <c r="H92" s="869" t="str">
        <f ca="1">OFFSET(Sprachen!A502,0,'Allg. Informationen'!$B$4-1,1,1)</f>
        <v>Wird nicht angerechnet. Der Vollständigkeit halber aufgeführt.</v>
      </c>
      <c r="I92" s="869"/>
      <c r="J92" s="869"/>
      <c r="K92" s="869"/>
      <c r="L92" s="869"/>
      <c r="M92" s="730"/>
      <c r="N92" s="730"/>
      <c r="O92" s="730"/>
      <c r="P92" s="730"/>
      <c r="Q92" s="730"/>
      <c r="R92" s="730"/>
      <c r="S92" s="730"/>
      <c r="T92" s="730"/>
      <c r="U92" s="730"/>
      <c r="V92" s="541"/>
      <c r="W92" s="297"/>
      <c r="X92" s="541" t="s">
        <v>185</v>
      </c>
      <c r="Y92" s="152"/>
      <c r="AA92" s="466">
        <f t="shared" si="14"/>
        <v>68</v>
      </c>
    </row>
    <row r="93" spans="1:27" ht="49.5" customHeight="1" x14ac:dyDescent="0.25">
      <c r="A93" s="139" t="str">
        <f t="shared" ca="1" si="13"/>
        <v>KW22 / 69</v>
      </c>
      <c r="B93" s="136" t="str">
        <f ca="1">OFFSET(Sprachen!A444,0,'Allg. Informationen'!$B$4-1,1,1)</f>
        <v>anrechenbare Gewinnsteuer gemäss Art. 90 EnFV</v>
      </c>
      <c r="C93" s="100" t="s">
        <v>24</v>
      </c>
      <c r="D93" s="196"/>
      <c r="E93" s="578"/>
      <c r="F93" s="578"/>
      <c r="G93" s="578"/>
      <c r="H93" s="857" t="str">
        <f ca="1">OFFSET(Sprachen!A503,0,'Allg. Informationen'!$B$4-1,1,1)</f>
        <v>Falls Gewinnsteuer angerechnet werden soll, Begründung in Anhang darlegen, wieso trotz Differenz von Gestehungskosten und Marktpreisen ein effektiver Gewinn vorliegt.</v>
      </c>
      <c r="I93" s="857"/>
      <c r="J93" s="857"/>
      <c r="K93" s="857"/>
      <c r="L93" s="857"/>
      <c r="M93" s="730"/>
      <c r="N93" s="730"/>
      <c r="O93" s="730"/>
      <c r="P93" s="730"/>
      <c r="Q93" s="730"/>
      <c r="R93" s="730"/>
      <c r="S93" s="730"/>
      <c r="T93" s="730"/>
      <c r="U93" s="730"/>
      <c r="V93" s="541"/>
      <c r="W93" s="297"/>
      <c r="X93" s="541" t="s">
        <v>185</v>
      </c>
      <c r="Y93" s="152"/>
      <c r="AA93" s="466">
        <f t="shared" si="14"/>
        <v>69</v>
      </c>
    </row>
    <row r="94" spans="1:27" x14ac:dyDescent="0.25">
      <c r="A94" s="139" t="str">
        <f t="shared" ca="1" si="13"/>
        <v>KW22 / 70</v>
      </c>
      <c r="B94" s="136" t="str">
        <f ca="1">OFFSET(Sprachen!A445,0,'Allg. Informationen'!$B$4-1,1,1)</f>
        <v>Kapitalsteuern</v>
      </c>
      <c r="C94" s="100" t="s">
        <v>24</v>
      </c>
      <c r="D94" s="198"/>
      <c r="E94" s="370"/>
      <c r="F94" s="370"/>
      <c r="G94" s="370"/>
      <c r="H94" s="869"/>
      <c r="I94" s="869"/>
      <c r="J94" s="869"/>
      <c r="K94" s="869"/>
      <c r="L94" s="869"/>
      <c r="M94" s="730"/>
      <c r="N94" s="730"/>
      <c r="O94" s="730"/>
      <c r="P94" s="730"/>
      <c r="Q94" s="730"/>
      <c r="R94" s="730"/>
      <c r="S94" s="730"/>
      <c r="T94" s="730"/>
      <c r="U94" s="730"/>
      <c r="V94" s="541"/>
      <c r="W94" s="297"/>
      <c r="X94" s="541" t="s">
        <v>185</v>
      </c>
      <c r="Y94" s="152"/>
      <c r="AA94" s="466">
        <f t="shared" si="14"/>
        <v>70</v>
      </c>
    </row>
    <row r="95" spans="1:27" x14ac:dyDescent="0.25">
      <c r="A95" s="139" t="str">
        <f t="shared" ca="1" si="13"/>
        <v>KW22 / 71</v>
      </c>
      <c r="B95" s="136" t="str">
        <f ca="1">OFFSET(Sprachen!A446,0,'Allg. Informationen'!$B$4-1,1,1)</f>
        <v>weitere anrechenbare Steuern</v>
      </c>
      <c r="C95" s="100" t="s">
        <v>24</v>
      </c>
      <c r="D95" s="196"/>
      <c r="E95" s="578"/>
      <c r="F95" s="578"/>
      <c r="G95" s="578"/>
      <c r="H95" s="874" t="str">
        <f ca="1">OFFSET(Sprachen!A504,0,'Allg. Informationen'!$B$4-1,1,1)</f>
        <v>Liegenschaftssteuer. Sonstige Steuern.</v>
      </c>
      <c r="I95" s="874"/>
      <c r="J95" s="874"/>
      <c r="K95" s="874"/>
      <c r="L95" s="874"/>
      <c r="M95" s="730"/>
      <c r="N95" s="730"/>
      <c r="O95" s="730"/>
      <c r="P95" s="730"/>
      <c r="Q95" s="730"/>
      <c r="R95" s="730"/>
      <c r="S95" s="730"/>
      <c r="T95" s="730"/>
      <c r="U95" s="730"/>
      <c r="V95" s="541"/>
      <c r="W95" s="297"/>
      <c r="X95" s="541" t="s">
        <v>185</v>
      </c>
      <c r="Y95" s="152"/>
      <c r="AA95" s="466">
        <f t="shared" si="14"/>
        <v>71</v>
      </c>
    </row>
    <row r="96" spans="1:27" ht="26.4" x14ac:dyDescent="0.25">
      <c r="A96" s="139" t="str">
        <f t="shared" ca="1" si="13"/>
        <v>KW22 / 72</v>
      </c>
      <c r="B96" s="136" t="str">
        <f ca="1">OFFSET(Sprachen!A447,0,'Allg. Informationen'!$B$4-1,1,1)</f>
        <v>Wasserzinsen (inkl. Wasserwerksteuern und andere äquivalente Abgaben)</v>
      </c>
      <c r="C96" s="100" t="s">
        <v>24</v>
      </c>
      <c r="D96" s="196"/>
      <c r="E96" s="370"/>
      <c r="F96" s="370"/>
      <c r="G96" s="370"/>
      <c r="H96" s="869"/>
      <c r="I96" s="869"/>
      <c r="J96" s="869"/>
      <c r="K96" s="869"/>
      <c r="L96" s="869"/>
      <c r="M96" s="730"/>
      <c r="N96" s="730"/>
      <c r="O96" s="730"/>
      <c r="P96" s="730"/>
      <c r="Q96" s="730"/>
      <c r="R96" s="730"/>
      <c r="S96" s="730"/>
      <c r="T96" s="730"/>
      <c r="U96" s="730"/>
      <c r="V96" s="541"/>
      <c r="W96" s="297"/>
      <c r="X96" s="541" t="s">
        <v>185</v>
      </c>
      <c r="Y96" s="152"/>
      <c r="AA96" s="466">
        <f t="shared" si="14"/>
        <v>72</v>
      </c>
    </row>
    <row r="97" spans="1:27" x14ac:dyDescent="0.25">
      <c r="A97" s="139" t="str">
        <f t="shared" ca="1" si="13"/>
        <v>KW22 / 73</v>
      </c>
      <c r="B97" s="136" t="str">
        <f ca="1">OFFSET(Sprachen!A448,0,'Allg. Informationen'!$B$4-1,1,1)</f>
        <v>Abgaben und Steuern Total</v>
      </c>
      <c r="C97" s="100" t="s">
        <v>24</v>
      </c>
      <c r="D97" s="641">
        <f>D90+D91+D93+D94+D95+D96</f>
        <v>0</v>
      </c>
      <c r="E97" s="373"/>
      <c r="F97" s="373"/>
      <c r="G97" s="373"/>
      <c r="H97" s="906"/>
      <c r="I97" s="906"/>
      <c r="J97" s="906"/>
      <c r="K97" s="906"/>
      <c r="L97" s="906"/>
      <c r="M97" s="730"/>
      <c r="N97" s="730"/>
      <c r="O97" s="730"/>
      <c r="P97" s="730"/>
      <c r="Q97" s="730"/>
      <c r="R97" s="730"/>
      <c r="S97" s="730"/>
      <c r="T97" s="730"/>
      <c r="U97" s="730"/>
      <c r="V97" s="579"/>
      <c r="W97" s="580"/>
      <c r="X97" s="579"/>
      <c r="Y97" s="579"/>
      <c r="AA97" s="466">
        <f t="shared" si="14"/>
        <v>73</v>
      </c>
    </row>
    <row r="98" spans="1:27" x14ac:dyDescent="0.25">
      <c r="A98" s="139" t="str">
        <f t="shared" ca="1" si="13"/>
        <v>KW22 / 74</v>
      </c>
      <c r="B98" s="136" t="str">
        <f ca="1">OFFSET(Sprachen!A449,0,'Allg. Informationen'!$B$4-1,1,1)</f>
        <v>Jahresgewinn</v>
      </c>
      <c r="C98" s="100" t="s">
        <v>24</v>
      </c>
      <c r="D98" s="196"/>
      <c r="E98" s="581"/>
      <c r="F98" s="581"/>
      <c r="G98" s="581"/>
      <c r="H98" s="874" t="str">
        <f ca="1">OFFSET(Sprachen!A505,0,'Allg. Informationen'!$B$4-1,1,1)</f>
        <v>Wird nicht angerechnet. Der Vollständigkeit halber aufgeführt.</v>
      </c>
      <c r="I98" s="874"/>
      <c r="J98" s="874"/>
      <c r="K98" s="874"/>
      <c r="L98" s="874"/>
      <c r="M98" s="730"/>
      <c r="N98" s="730"/>
      <c r="O98" s="730"/>
      <c r="P98" s="730"/>
      <c r="Q98" s="730"/>
      <c r="R98" s="730"/>
      <c r="S98" s="730"/>
      <c r="T98" s="730"/>
      <c r="U98" s="730"/>
      <c r="V98" s="541"/>
      <c r="W98" s="297"/>
      <c r="X98" s="541" t="s">
        <v>185</v>
      </c>
      <c r="Y98" s="152"/>
      <c r="AA98" s="466">
        <f t="shared" si="14"/>
        <v>74</v>
      </c>
    </row>
    <row r="99" spans="1:27" x14ac:dyDescent="0.25">
      <c r="A99" s="139" t="str">
        <f t="shared" ca="1" si="13"/>
        <v>KW22 / 75</v>
      </c>
      <c r="B99" s="136" t="str">
        <f ca="1">OFFSET(Sprachen!A450,0,'Allg. Informationen'!$B$4-1,1,1)</f>
        <v>Anrechenbare Gestehungskosten total</v>
      </c>
      <c r="C99" s="100" t="s">
        <v>24</v>
      </c>
      <c r="D99" s="639">
        <f ca="1">D74+D87+D97</f>
        <v>0</v>
      </c>
      <c r="E99" s="374"/>
      <c r="F99" s="374"/>
      <c r="G99" s="374"/>
      <c r="H99" s="869"/>
      <c r="I99" s="869"/>
      <c r="J99" s="869"/>
      <c r="K99" s="869"/>
      <c r="L99" s="869"/>
      <c r="M99" s="730"/>
      <c r="N99" s="730"/>
      <c r="O99" s="730"/>
      <c r="P99" s="730"/>
      <c r="Q99" s="730"/>
      <c r="R99" s="730"/>
      <c r="S99" s="730"/>
      <c r="T99" s="730"/>
      <c r="U99" s="730"/>
      <c r="V99" s="579"/>
      <c r="W99" s="580"/>
      <c r="X99" s="579"/>
      <c r="Y99" s="579"/>
      <c r="AA99" s="466">
        <f t="shared" si="14"/>
        <v>75</v>
      </c>
    </row>
    <row r="100" spans="1:27" x14ac:dyDescent="0.25">
      <c r="A100" s="139" t="str">
        <f t="shared" ca="1" si="13"/>
        <v>KW22 / 76</v>
      </c>
      <c r="B100" s="136" t="str">
        <f ca="1">OFFSET(Sprachen!A451,0,'Allg. Informationen'!$B$4-1,1,1)</f>
        <v>Spezifische Gestehungskosten total</v>
      </c>
      <c r="C100" s="156" t="s">
        <v>39</v>
      </c>
      <c r="D100" s="640">
        <f ca="1">IFERROR(D99*100/(D36*1000000),0)</f>
        <v>0</v>
      </c>
      <c r="E100" s="375"/>
      <c r="F100" s="375"/>
      <c r="G100" s="375"/>
      <c r="H100" s="869"/>
      <c r="I100" s="869"/>
      <c r="J100" s="869"/>
      <c r="K100" s="869"/>
      <c r="L100" s="869"/>
      <c r="M100" s="730"/>
      <c r="N100" s="730"/>
      <c r="O100" s="730"/>
      <c r="P100" s="730"/>
      <c r="Q100" s="730"/>
      <c r="R100" s="730"/>
      <c r="S100" s="730"/>
      <c r="T100" s="730"/>
      <c r="U100" s="730"/>
      <c r="V100" s="541"/>
      <c r="W100" s="297"/>
      <c r="X100" s="541" t="s">
        <v>185</v>
      </c>
      <c r="Y100" s="551" t="s">
        <v>442</v>
      </c>
      <c r="AA100" s="466">
        <f>AA99+1</f>
        <v>76</v>
      </c>
    </row>
    <row r="101" spans="1:27" ht="15.75" hidden="1" customHeight="1" x14ac:dyDescent="0.25">
      <c r="A101" s="139" t="str">
        <f t="shared" ca="1" si="13"/>
        <v>KW22 / 76-G</v>
      </c>
      <c r="B101" s="136" t="str">
        <f ca="1">OFFSET(Sprachen!A452,0,'Allg. Informationen'!$B$4-1,1,1)</f>
        <v>Spezifische Gestehungskosten total</v>
      </c>
      <c r="C101" s="156" t="s">
        <v>39</v>
      </c>
      <c r="D101" s="435"/>
      <c r="E101" s="434"/>
      <c r="F101" s="434"/>
      <c r="G101" s="434"/>
      <c r="H101" s="869"/>
      <c r="I101" s="869"/>
      <c r="J101" s="869"/>
      <c r="K101" s="869"/>
      <c r="L101" s="869"/>
      <c r="M101" s="730"/>
      <c r="N101" s="730"/>
      <c r="O101" s="730"/>
      <c r="P101" s="730"/>
      <c r="Q101" s="730"/>
      <c r="R101" s="730"/>
      <c r="S101" s="730"/>
      <c r="T101" s="730"/>
      <c r="U101" s="730"/>
      <c r="V101" s="541"/>
      <c r="W101" s="582"/>
      <c r="X101" s="541"/>
      <c r="Y101" s="551"/>
      <c r="AA101" s="424" t="s">
        <v>545</v>
      </c>
    </row>
    <row r="102" spans="1:27" x14ac:dyDescent="0.25">
      <c r="A102" s="139" t="str">
        <f t="shared" ca="1" si="13"/>
        <v>KW22 / 77</v>
      </c>
      <c r="B102" s="136" t="str">
        <f ca="1">OFFSET(Sprachen!A453,0,'Allg. Informationen'!$B$4-1,1,1)</f>
        <v>Gestehungskosten Anteil Gesuchsteller</v>
      </c>
      <c r="C102" s="156" t="s">
        <v>24</v>
      </c>
      <c r="D102" s="174">
        <f ca="1">D99*D40</f>
        <v>0</v>
      </c>
      <c r="E102" s="376"/>
      <c r="F102" s="376"/>
      <c r="G102" s="376"/>
      <c r="H102" s="869"/>
      <c r="I102" s="869"/>
      <c r="J102" s="869"/>
      <c r="K102" s="869"/>
      <c r="L102" s="869"/>
      <c r="M102" s="730"/>
      <c r="N102" s="730"/>
      <c r="O102" s="730"/>
      <c r="P102" s="730"/>
      <c r="Q102" s="730"/>
      <c r="R102" s="730"/>
      <c r="S102" s="730"/>
      <c r="T102" s="730"/>
      <c r="U102" s="730"/>
      <c r="V102" s="548"/>
      <c r="W102" s="300"/>
      <c r="X102" s="548"/>
      <c r="Y102" s="548"/>
      <c r="AA102" s="466">
        <f>AA100+1</f>
        <v>77</v>
      </c>
    </row>
    <row r="103" spans="1:27" x14ac:dyDescent="0.25">
      <c r="A103" s="679"/>
      <c r="B103" s="583"/>
      <c r="C103" s="433"/>
      <c r="D103" s="466"/>
      <c r="E103" s="466"/>
      <c r="F103" s="466"/>
      <c r="G103" s="466"/>
      <c r="H103" s="466"/>
      <c r="I103" s="466"/>
    </row>
    <row r="104" spans="1:27" ht="15.6" x14ac:dyDescent="0.3">
      <c r="A104" s="181"/>
      <c r="B104" s="182"/>
      <c r="C104" s="182"/>
      <c r="D104" s="183"/>
      <c r="E104" s="175"/>
      <c r="F104" s="175"/>
      <c r="G104" s="175"/>
      <c r="H104" s="584"/>
      <c r="I104" s="584"/>
      <c r="J104" s="584"/>
      <c r="K104" s="584"/>
      <c r="L104" s="584"/>
      <c r="M104" s="584"/>
      <c r="N104" s="584"/>
      <c r="O104" s="584"/>
      <c r="P104" s="584"/>
      <c r="Q104" s="584"/>
      <c r="R104" s="584"/>
    </row>
    <row r="105" spans="1:27" ht="17.399999999999999" x14ac:dyDescent="0.25">
      <c r="A105" s="176" t="str">
        <f ca="1">OFFSET(Sprachen!A454,0,'Allg. Informationen'!$B$4-1,1,1)</f>
        <v>C. Angaben zu Erlösen</v>
      </c>
      <c r="B105" s="176"/>
      <c r="C105" s="100"/>
      <c r="D105" s="100"/>
      <c r="E105" s="356"/>
      <c r="F105" s="356"/>
      <c r="G105" s="356"/>
      <c r="H105" s="177"/>
      <c r="I105" s="177"/>
      <c r="J105" s="585"/>
      <c r="K105" s="584"/>
      <c r="L105" s="584"/>
      <c r="M105" s="586"/>
      <c r="N105" s="584"/>
      <c r="O105" s="584"/>
      <c r="P105" s="584"/>
      <c r="Q105" s="584"/>
      <c r="R105" s="584"/>
    </row>
    <row r="106" spans="1:27" x14ac:dyDescent="0.25">
      <c r="A106" s="139" t="str">
        <f ca="1">CONCATENATE($A$2," / ",AA106)</f>
        <v>KW22 / 78</v>
      </c>
      <c r="B106" s="100" t="str">
        <f ca="1">OFFSET(Sprachen!A467,0,'Allg. Informationen'!$B$4-1,1,1)</f>
        <v>Referenzmarkterlös  [CHF]</v>
      </c>
      <c r="C106" s="100" t="s">
        <v>24</v>
      </c>
      <c r="D106" s="389">
        <f ca="1">D124</f>
        <v>0</v>
      </c>
      <c r="E106" s="381"/>
      <c r="F106" s="381"/>
      <c r="G106" s="381"/>
      <c r="H106" s="13"/>
      <c r="M106" s="587"/>
      <c r="AA106" s="466">
        <f>AA102+1</f>
        <v>78</v>
      </c>
    </row>
    <row r="107" spans="1:27" x14ac:dyDescent="0.25">
      <c r="A107" s="139" t="str">
        <f ca="1">CONCATENATE($A$2," / ",AA107)</f>
        <v>KW22 / 79</v>
      </c>
      <c r="B107" s="100" t="str">
        <f ca="1">OFFSET(Sprachen!A456,0,'Allg. Informationen'!$B$4-1,1,1)</f>
        <v>Spezifischer Referenzmarkterlös</v>
      </c>
      <c r="C107" s="100" t="s">
        <v>39</v>
      </c>
      <c r="D107" s="390">
        <f ca="1">IFERROR(D124*100/(D36*10^6),0)</f>
        <v>0</v>
      </c>
      <c r="E107" s="382"/>
      <c r="F107" s="382"/>
      <c r="G107" s="382"/>
      <c r="AA107" s="466">
        <f>AA106+1</f>
        <v>79</v>
      </c>
    </row>
    <row r="108" spans="1:27" hidden="1" x14ac:dyDescent="0.25">
      <c r="A108" s="139" t="str">
        <f ca="1">CONCATENATE($A$2," / ",AA108)</f>
        <v>KW22 / 79-G</v>
      </c>
      <c r="B108" s="100" t="str">
        <f ca="1">OFFSET(Sprachen!A457,0,'Allg. Informationen'!$B$4-1,1,1)</f>
        <v>Spezifischer Referenzmarkterlös</v>
      </c>
      <c r="C108" s="100" t="s">
        <v>39</v>
      </c>
      <c r="D108" s="425"/>
      <c r="E108" s="382"/>
      <c r="F108" s="382"/>
      <c r="G108" s="382"/>
      <c r="AA108" s="424" t="s">
        <v>539</v>
      </c>
    </row>
    <row r="109" spans="1:27" x14ac:dyDescent="0.25">
      <c r="A109" s="139" t="str">
        <f ca="1">CONCATENATE($A$2," / ",AA109)</f>
        <v>KW22 / 80</v>
      </c>
      <c r="B109" s="100" t="str">
        <f ca="1">OFFSET(Sprachen!A458,0,'Allg. Informationen'!$B$4-1,1,1)</f>
        <v>Erlös Anteil Gesuchsteller</v>
      </c>
      <c r="C109" s="156" t="s">
        <v>24</v>
      </c>
      <c r="D109" s="389">
        <f ca="1">D106*D40</f>
        <v>0</v>
      </c>
      <c r="E109" s="382"/>
      <c r="F109" s="382"/>
      <c r="G109" s="382"/>
      <c r="AA109" s="466">
        <v>80</v>
      </c>
    </row>
    <row r="110" spans="1:27" ht="15.6" x14ac:dyDescent="0.3">
      <c r="A110" s="181"/>
      <c r="B110" s="182"/>
      <c r="C110" s="182"/>
      <c r="D110" s="183"/>
      <c r="E110" s="178"/>
      <c r="F110" s="178"/>
      <c r="G110" s="178"/>
      <c r="H110" s="179"/>
      <c r="I110" s="131"/>
      <c r="J110" s="131"/>
      <c r="K110" s="131"/>
      <c r="L110" s="131"/>
      <c r="M110" s="131"/>
      <c r="N110" s="131"/>
      <c r="O110" s="131"/>
      <c r="P110" s="131"/>
      <c r="Q110" s="131"/>
    </row>
    <row r="111" spans="1:27" ht="17.399999999999999" x14ac:dyDescent="0.25">
      <c r="A111" s="665" t="str">
        <f ca="1">OFFSET(Sprachen!A459,0,'Allg. Informationen'!$B$4-1,1,1)</f>
        <v>D. Angaben zu den ungedeckten Gestehungskosten</v>
      </c>
      <c r="C111" s="159"/>
      <c r="D111" s="666"/>
      <c r="E111" s="356"/>
      <c r="F111" s="356"/>
      <c r="G111" s="356"/>
    </row>
    <row r="112" spans="1:27" x14ac:dyDescent="0.25">
      <c r="A112" s="139" t="str">
        <f ca="1">CONCATENATE($A$2," / ",AA112)</f>
        <v>KW22 / 81</v>
      </c>
      <c r="B112" s="100" t="str">
        <f ca="1">OFFSET(Sprachen!A460,0,'Allg. Informationen'!$B$4-1,1,1)</f>
        <v>ungedeckte Gestehungskosten</v>
      </c>
      <c r="C112" s="100" t="s">
        <v>24</v>
      </c>
      <c r="D112" s="174">
        <f ca="1">D99-D106</f>
        <v>0</v>
      </c>
      <c r="E112" s="383"/>
      <c r="F112" s="383"/>
      <c r="G112" s="383"/>
      <c r="AA112" s="466">
        <f>AA109+1</f>
        <v>81</v>
      </c>
    </row>
    <row r="113" spans="1:27" x14ac:dyDescent="0.25">
      <c r="A113" s="139" t="str">
        <f ca="1">CONCATENATE($A$2," / ",AA113)</f>
        <v>KW22 / 82</v>
      </c>
      <c r="B113" s="100" t="str">
        <f ca="1">OFFSET(Sprachen!A461,0,'Allg. Informationen'!$B$4-1,1,1)</f>
        <v>Spezifische ungedeckte Gestehungskosten</v>
      </c>
      <c r="C113" s="100" t="s">
        <v>39</v>
      </c>
      <c r="D113" s="390">
        <f ca="1">D100-D107</f>
        <v>0</v>
      </c>
      <c r="E113" s="375"/>
      <c r="F113" s="375"/>
      <c r="G113" s="375"/>
      <c r="I113" s="180"/>
      <c r="AA113" s="466">
        <f>AA112+1</f>
        <v>82</v>
      </c>
    </row>
    <row r="114" spans="1:27" x14ac:dyDescent="0.25">
      <c r="A114" s="139" t="str">
        <f ca="1">CONCATENATE($A$2," / ",AA114)</f>
        <v>KW22 / 83</v>
      </c>
      <c r="B114" s="100" t="str">
        <f ca="1">OFFSET(Sprachen!A462,0,'Allg. Informationen'!$B$4-1,1,1)</f>
        <v>Spez. ungedeckte Gestehungskosten gekürzt</v>
      </c>
      <c r="C114" s="100" t="s">
        <v>39</v>
      </c>
      <c r="D114" s="390">
        <f ca="1">MIN(1,D113)</f>
        <v>0</v>
      </c>
      <c r="E114" s="375"/>
      <c r="F114" s="375"/>
      <c r="G114" s="375"/>
      <c r="I114" s="180"/>
      <c r="Q114" s="584"/>
      <c r="AA114" s="466">
        <f>AA113+1</f>
        <v>83</v>
      </c>
    </row>
    <row r="115" spans="1:27" ht="28.5" customHeight="1" x14ac:dyDescent="0.3">
      <c r="A115" s="139" t="str">
        <f ca="1">CONCATENATE($A$2," / ",AA115)</f>
        <v>KW22 / 84</v>
      </c>
      <c r="B115" s="136" t="str">
        <f ca="1">OFFSET(Sprachen!A463,0,'Allg. Informationen'!$B$4-1,1,1)</f>
        <v>ungedeckte Gestehungskosten Anteil Gesuchsteller</v>
      </c>
      <c r="C115" s="100" t="s">
        <v>24</v>
      </c>
      <c r="D115" s="173">
        <f ca="1">D102-D109</f>
        <v>0</v>
      </c>
      <c r="E115" s="374"/>
      <c r="F115" s="374"/>
      <c r="G115" s="374"/>
      <c r="H115" s="131"/>
      <c r="I115" s="131"/>
      <c r="J115" s="131"/>
      <c r="K115" s="131"/>
      <c r="L115" s="131"/>
      <c r="M115" s="131"/>
      <c r="N115" s="131"/>
      <c r="O115" s="131"/>
      <c r="P115" s="131"/>
      <c r="Q115" s="588"/>
      <c r="R115" s="131"/>
      <c r="S115" s="131"/>
      <c r="AA115" s="466">
        <f>AA114+1</f>
        <v>84</v>
      </c>
    </row>
    <row r="116" spans="1:27" ht="15.6" x14ac:dyDescent="0.3">
      <c r="A116" s="181"/>
      <c r="B116" s="182"/>
      <c r="C116" s="182"/>
      <c r="D116" s="182"/>
      <c r="E116" s="178"/>
      <c r="F116" s="178"/>
      <c r="G116" s="178"/>
      <c r="H116" s="182"/>
      <c r="I116" s="182"/>
      <c r="J116" s="182"/>
      <c r="K116" s="182"/>
      <c r="L116" s="182"/>
      <c r="M116" s="182"/>
      <c r="N116" s="182"/>
      <c r="O116" s="182"/>
      <c r="P116" s="182"/>
      <c r="Q116" s="183"/>
      <c r="R116" s="131"/>
      <c r="S116" s="131"/>
    </row>
    <row r="117" spans="1:27" ht="17.399999999999999" x14ac:dyDescent="0.3">
      <c r="A117" s="184" t="str">
        <f ca="1">OFFSET(Sprachen!A464,0,'Allg. Informationen'!$B$4-1,1,1)</f>
        <v>E. Referenzmarkterlös</v>
      </c>
      <c r="C117" s="589"/>
      <c r="D117" s="589"/>
      <c r="E117" s="590"/>
      <c r="F117" s="590"/>
      <c r="G117" s="590"/>
      <c r="H117" s="907" t="str">
        <f ca="1">H89</f>
        <v>Anmerkungen BFE</v>
      </c>
      <c r="I117" s="879"/>
      <c r="J117" s="879"/>
      <c r="K117" s="879"/>
      <c r="L117" s="879"/>
      <c r="M117" s="879" t="str">
        <f ca="1">M89</f>
        <v>Bemerkungen Gesuchsteller</v>
      </c>
      <c r="N117" s="879"/>
      <c r="O117" s="879"/>
      <c r="P117" s="879"/>
      <c r="Q117" s="879"/>
      <c r="R117" s="131"/>
      <c r="S117" s="163"/>
    </row>
    <row r="118" spans="1:27" ht="15.6" x14ac:dyDescent="0.3">
      <c r="A118" s="139" t="str">
        <f t="shared" ref="A118:A124" ca="1" si="15">CONCATENATE($A$2," / ",AA118)</f>
        <v>KW22 / 85</v>
      </c>
      <c r="B118" s="591" t="str">
        <f ca="1">OFFSET(Sprachen!A465,0,'Allg. Informationen'!$B$4-1,1,1)</f>
        <v xml:space="preserve">Strompreise bei EEX herungergeladen am: </v>
      </c>
      <c r="C118" s="185">
        <v>44615</v>
      </c>
      <c r="D118" s="378">
        <v>0.45833333333333331</v>
      </c>
      <c r="E118" s="384"/>
      <c r="F118" s="384"/>
      <c r="G118" s="384"/>
      <c r="H118" s="856"/>
      <c r="I118" s="869"/>
      <c r="J118" s="869"/>
      <c r="K118" s="869"/>
      <c r="L118" s="869"/>
      <c r="M118" s="871"/>
      <c r="N118" s="872"/>
      <c r="O118" s="872"/>
      <c r="P118" s="872"/>
      <c r="Q118" s="873"/>
      <c r="R118" s="131"/>
      <c r="S118" s="131"/>
      <c r="AA118" s="466">
        <f>AA115+1</f>
        <v>85</v>
      </c>
    </row>
    <row r="119" spans="1:27" ht="15.6" x14ac:dyDescent="0.3">
      <c r="A119" s="139" t="str">
        <f t="shared" ca="1" si="15"/>
        <v>KW22 / 86</v>
      </c>
      <c r="B119" s="186" t="str">
        <f ca="1">OFFSET(Sprachen!A466,0,'Allg. Informationen'!$B$4-1,1,1)</f>
        <v>Jahr</v>
      </c>
      <c r="C119" s="904">
        <f ca="1">IFERROR(IF($D$5="Nein/Non/No","-",INDIRECT(CONCATENATE(E_prod_Eingabe!A2,"!")&amp;CONCATENATE(MID("CDEFGHIJKLMNOPQRSTUVWXYZ",HLOOKUP($A$2,E_prod_Eingabe!$C$5:$AS$6,2,FALSE),1),"8"))),"")</f>
        <v>0</v>
      </c>
      <c r="D119" s="905"/>
      <c r="E119" s="385"/>
      <c r="F119" s="385"/>
      <c r="G119" s="385"/>
      <c r="H119" s="856"/>
      <c r="I119" s="869"/>
      <c r="J119" s="869"/>
      <c r="K119" s="869"/>
      <c r="L119" s="869"/>
      <c r="M119" s="871"/>
      <c r="N119" s="872"/>
      <c r="O119" s="872"/>
      <c r="P119" s="872"/>
      <c r="Q119" s="873"/>
      <c r="R119" s="131"/>
      <c r="S119" s="131"/>
      <c r="AA119" s="466">
        <f t="shared" ref="AA119:AA124" si="16">AA118+1</f>
        <v>86</v>
      </c>
    </row>
    <row r="120" spans="1:27" ht="15.6" x14ac:dyDescent="0.3">
      <c r="A120" s="139" t="str">
        <f t="shared" ca="1" si="15"/>
        <v>KW22 / 87</v>
      </c>
      <c r="B120" s="187" t="str">
        <f ca="1">OFFSET(Sprachen!A467,0,'Allg. Informationen'!$B$4-1,1,1)</f>
        <v>Referenzmarkterlös  [CHF]</v>
      </c>
      <c r="C120" s="638" t="s">
        <v>24</v>
      </c>
      <c r="D120" s="379" t="s">
        <v>82</v>
      </c>
      <c r="E120" s="377"/>
      <c r="F120" s="377"/>
      <c r="G120" s="377"/>
      <c r="H120" s="380" t="str">
        <f ca="1">OFFSET(Sprachen!A336,0,'Allg. Informationen'!$B$4-1,1,1)</f>
        <v>Zentrale 1</v>
      </c>
      <c r="I120" s="186" t="str">
        <f ca="1">OFFSET(Sprachen!A337,0,'Allg. Informationen'!$B$4-1,1,1)</f>
        <v>Zentrale 2</v>
      </c>
      <c r="J120" s="592" t="str">
        <f ca="1">OFFSET(Sprachen!A338,0,'Allg. Informationen'!$B$4-1,1,1)</f>
        <v>Zentrale 3</v>
      </c>
      <c r="K120" s="592" t="str">
        <f ca="1">OFFSET(Sprachen!A339,0,'Allg. Informationen'!$B$4-1,1,1)</f>
        <v>Zentrale 4</v>
      </c>
      <c r="L120" s="592" t="str">
        <f ca="1">OFFSET(Sprachen!A340,0,'Allg. Informationen'!$B$4-1,1,1)</f>
        <v>Zentrale 5</v>
      </c>
      <c r="M120" s="592" t="str">
        <f ca="1">OFFSET(Sprachen!A341,0,'Allg. Informationen'!$B$4-1,1,1)</f>
        <v>Zentrale 6</v>
      </c>
      <c r="N120" s="592" t="str">
        <f ca="1">OFFSET(Sprachen!A342,0,'Allg. Informationen'!$B$4-1,1,1)</f>
        <v>Zentrale 7</v>
      </c>
      <c r="O120" s="592" t="str">
        <f ca="1">OFFSET(Sprachen!A343,0,'Allg. Informationen'!$B$4-1,1,1)</f>
        <v>Zentrale 8</v>
      </c>
      <c r="P120" s="592" t="str">
        <f ca="1">OFFSET(Sprachen!A344,0,'Allg. Informationen'!$B$4-1,1,1)</f>
        <v>Zentrale 9</v>
      </c>
      <c r="Q120" s="592" t="str">
        <f ca="1">OFFSET(Sprachen!A345,0,'Allg. Informationen'!$B$4-1,1,1)</f>
        <v>Zentrale 10</v>
      </c>
      <c r="R120" s="131"/>
      <c r="S120" s="131"/>
      <c r="AA120" s="466">
        <f t="shared" si="16"/>
        <v>87</v>
      </c>
    </row>
    <row r="121" spans="1:27" ht="15.6" x14ac:dyDescent="0.3">
      <c r="A121" s="139" t="str">
        <f t="shared" ca="1" si="15"/>
        <v>KW22 / 88</v>
      </c>
      <c r="B121" s="188" t="str">
        <f ca="1">OFFSET(Sprachen!A468,0,'Allg. Informationen'!$B$4-1,1,1)</f>
        <v>alle Zentralen</v>
      </c>
      <c r="C121" s="189"/>
      <c r="D121" s="593">
        <f ca="1">+SUM(H121:Q121)</f>
        <v>0</v>
      </c>
      <c r="E121" s="594"/>
      <c r="F121" s="594"/>
      <c r="G121" s="594"/>
      <c r="H121" s="595">
        <f ca="1">IFERROR(IF($D$5="Nein/Non/No","-",VLOOKUP(H$120,E_prod_Eingabe!$A$33:$AA$42,HLOOKUP($A$2,E_prod_Eingabe!$C$5:$AS$6,2,FALSE)+2,FALSE)),"")</f>
        <v>0</v>
      </c>
      <c r="I121" s="595">
        <f ca="1">IFERROR(IF($D$5="Nein/Non/No","-",VLOOKUP(I$120,E_prod_Eingabe!$A$33:$AA$42,HLOOKUP($A$2,E_prod_Eingabe!$C$5:$AS$6,2,FALSE)+2,FALSE)),"")</f>
        <v>0</v>
      </c>
      <c r="J121" s="595">
        <f ca="1">IFERROR(IF($D$5="Nein/Non/No","-",VLOOKUP(J$120,E_prod_Eingabe!$A$33:$AA$42,HLOOKUP($A$2,E_prod_Eingabe!$C$5:$AS$6,2,FALSE)+2,FALSE)),"")</f>
        <v>0</v>
      </c>
      <c r="K121" s="595">
        <f ca="1">IFERROR(IF($D$5="Nein/Non/No","-",VLOOKUP(K$120,E_prod_Eingabe!$A$33:$AA$42,HLOOKUP($A$2,E_prod_Eingabe!$C$5:$AS$6,2,FALSE)+2,FALSE)),"")</f>
        <v>0</v>
      </c>
      <c r="L121" s="595">
        <f ca="1">IFERROR(IF($D$5="Nein/Non/No","-",VLOOKUP(L$120,E_prod_Eingabe!$A$33:$AA$42,HLOOKUP($A$2,E_prod_Eingabe!$C$5:$AS$6,2,FALSE)+2,FALSE)),"")</f>
        <v>0</v>
      </c>
      <c r="M121" s="595">
        <f ca="1">IFERROR(IF($D$5="Nein/Non/No","-",VLOOKUP(M$120,E_prod_Eingabe!$A$33:$AA$42,HLOOKUP($A$2,E_prod_Eingabe!$C$5:$AS$6,2,FALSE)+2,FALSE)),"")</f>
        <v>0</v>
      </c>
      <c r="N121" s="595">
        <f ca="1">IFERROR(IF($D$5="Nein/Non/No","-",VLOOKUP(N$120,E_prod_Eingabe!$A$33:$AA$42,HLOOKUP($A$2,E_prod_Eingabe!$C$5:$AS$6,2,FALSE)+2,FALSE)),"")</f>
        <v>0</v>
      </c>
      <c r="O121" s="595">
        <f ca="1">IFERROR(IF($D$5="Nein/Non/No","-",VLOOKUP(O$120,E_prod_Eingabe!$A$33:$AA$42,HLOOKUP($A$2,E_prod_Eingabe!$C$5:$AS$6,2,FALSE)+2,FALSE)),"")</f>
        <v>0</v>
      </c>
      <c r="P121" s="595">
        <f ca="1">IFERROR(IF($D$5="Nein/Non/No","-",VLOOKUP(P$120,E_prod_Eingabe!$A$33:$AA$42,HLOOKUP($A$2,E_prod_Eingabe!$C$5:$AS$6,2,FALSE)+2,FALSE)),"")</f>
        <v>0</v>
      </c>
      <c r="Q121" s="595">
        <f ca="1">IFERROR(IF($D$5="Nein/Non/No","-",VLOOKUP(Q$120,E_prod_Eingabe!$A$33:$AA$42,HLOOKUP($A$2,E_prod_Eingabe!$C$5:$AS$6,2,FALSE)+2,FALSE)),"")</f>
        <v>0</v>
      </c>
      <c r="R121" s="131"/>
      <c r="S121" s="190"/>
      <c r="AA121" s="466">
        <f t="shared" si="16"/>
        <v>88</v>
      </c>
    </row>
    <row r="122" spans="1:27" ht="39.6" x14ac:dyDescent="0.3">
      <c r="A122" s="139" t="str">
        <f t="shared" ca="1" si="15"/>
        <v>KW22 / 89</v>
      </c>
      <c r="B122" s="529" t="str">
        <f ca="1">OFFSET(Sprachen!A469,0,'Allg. Informationen'!$B$4-1,1,1)</f>
        <v>Abzüglich nicht hydraulisch verbundener oder gemeinsam optimierter Anlagen</v>
      </c>
      <c r="C122" s="191"/>
      <c r="D122" s="593">
        <f>+SUM(H122:Q122)</f>
        <v>0</v>
      </c>
      <c r="E122" s="594"/>
      <c r="F122" s="594"/>
      <c r="G122" s="594"/>
      <c r="H122" s="595">
        <f>+IF(OR(H50="Nein",H50="Non",H50="No"),-H121,0)</f>
        <v>0</v>
      </c>
      <c r="I122" s="595">
        <f t="shared" ref="I122:Q122" si="17">+IF(OR(I50="Nein",I50="Non",I50="No"),-I121,0)</f>
        <v>0</v>
      </c>
      <c r="J122" s="595">
        <f t="shared" si="17"/>
        <v>0</v>
      </c>
      <c r="K122" s="595">
        <f t="shared" si="17"/>
        <v>0</v>
      </c>
      <c r="L122" s="595">
        <f t="shared" si="17"/>
        <v>0</v>
      </c>
      <c r="M122" s="595">
        <f t="shared" si="17"/>
        <v>0</v>
      </c>
      <c r="N122" s="595">
        <f t="shared" si="17"/>
        <v>0</v>
      </c>
      <c r="O122" s="595">
        <f t="shared" si="17"/>
        <v>0</v>
      </c>
      <c r="P122" s="595">
        <f t="shared" si="17"/>
        <v>0</v>
      </c>
      <c r="Q122" s="595">
        <f t="shared" si="17"/>
        <v>0</v>
      </c>
      <c r="R122" s="131"/>
      <c r="S122" s="163"/>
      <c r="AA122" s="466">
        <f t="shared" si="16"/>
        <v>89</v>
      </c>
    </row>
    <row r="123" spans="1:27" ht="16.2" thickBot="1" x14ac:dyDescent="0.35">
      <c r="A123" s="139" t="str">
        <f t="shared" ca="1" si="15"/>
        <v>KW22 / 90</v>
      </c>
      <c r="B123" s="188" t="str">
        <f ca="1">OFFSET(Sprachen!A470,0,'Allg. Informationen'!$B$4-1,1,1)</f>
        <v>Abzüglich KEV-Anlagen</v>
      </c>
      <c r="C123" s="192"/>
      <c r="D123" s="596">
        <f>+SUM(H123:Q123)</f>
        <v>0</v>
      </c>
      <c r="E123" s="594"/>
      <c r="F123" s="594"/>
      <c r="G123" s="594"/>
      <c r="H123" s="595">
        <f>+IF(OR(H56="Ja",H56="Oui",H56="Si"),IF(OR(H50="Ja",H50="Oui",H50="Si"),-H121,0),0)</f>
        <v>0</v>
      </c>
      <c r="I123" s="595">
        <f t="shared" ref="I123:Q123" si="18">+IF(OR(I56="Ja",I56="Oui",I56="Si"),IF(OR(I50="Ja",I50="Oui",I50="Si"),-I121,0),0)</f>
        <v>0</v>
      </c>
      <c r="J123" s="595">
        <f t="shared" si="18"/>
        <v>0</v>
      </c>
      <c r="K123" s="595">
        <f t="shared" si="18"/>
        <v>0</v>
      </c>
      <c r="L123" s="595">
        <f t="shared" si="18"/>
        <v>0</v>
      </c>
      <c r="M123" s="595">
        <f t="shared" si="18"/>
        <v>0</v>
      </c>
      <c r="N123" s="595">
        <f t="shared" si="18"/>
        <v>0</v>
      </c>
      <c r="O123" s="595">
        <f t="shared" si="18"/>
        <v>0</v>
      </c>
      <c r="P123" s="595">
        <f t="shared" si="18"/>
        <v>0</v>
      </c>
      <c r="Q123" s="595">
        <f t="shared" si="18"/>
        <v>0</v>
      </c>
      <c r="R123" s="131"/>
      <c r="S123" s="163"/>
      <c r="AA123" s="466">
        <f t="shared" si="16"/>
        <v>90</v>
      </c>
    </row>
    <row r="124" spans="1:27" ht="26.25" customHeight="1" thickBot="1" x14ac:dyDescent="0.35">
      <c r="A124" s="139" t="str">
        <f t="shared" ca="1" si="15"/>
        <v>KW22 / 91</v>
      </c>
      <c r="B124" s="891" t="str">
        <f ca="1">+CONCATENATE(OFFSET(Sprachen!A471,0,'Allg. Informationen'!$B$4-1,1,1)," ",IF(D13=0,"",D13))</f>
        <v>gültig für KW Bitte auswählen, Prière de sélectionner, Prego selezionare</v>
      </c>
      <c r="C124" s="892"/>
      <c r="D124" s="597">
        <f ca="1">IFERROR(+MAX(SUM(D121:D123),0),"")</f>
        <v>0</v>
      </c>
      <c r="E124" s="598"/>
      <c r="F124" s="598"/>
      <c r="G124" s="599"/>
      <c r="H124" s="595">
        <f ca="1">+IF(H121&lt;0,H121,MAX(SUM(H121:H123),0))</f>
        <v>0</v>
      </c>
      <c r="I124" s="595">
        <f t="shared" ref="I124:Q124" ca="1" si="19">+IF(I121&lt;0,I121,MAX(SUM(I121:I123),0))</f>
        <v>0</v>
      </c>
      <c r="J124" s="595">
        <f t="shared" ca="1" si="19"/>
        <v>0</v>
      </c>
      <c r="K124" s="595">
        <f t="shared" ca="1" si="19"/>
        <v>0</v>
      </c>
      <c r="L124" s="595">
        <f t="shared" ca="1" si="19"/>
        <v>0</v>
      </c>
      <c r="M124" s="595">
        <f t="shared" ca="1" si="19"/>
        <v>0</v>
      </c>
      <c r="N124" s="595">
        <f t="shared" ca="1" si="19"/>
        <v>0</v>
      </c>
      <c r="O124" s="595">
        <f t="shared" ca="1" si="19"/>
        <v>0</v>
      </c>
      <c r="P124" s="595">
        <f t="shared" ca="1" si="19"/>
        <v>0</v>
      </c>
      <c r="Q124" s="595">
        <f t="shared" ca="1" si="19"/>
        <v>0</v>
      </c>
      <c r="R124" s="131"/>
      <c r="S124" s="131"/>
      <c r="AA124" s="466">
        <f t="shared" si="16"/>
        <v>91</v>
      </c>
    </row>
    <row r="125" spans="1:27" ht="15.6" x14ac:dyDescent="0.3">
      <c r="D125" s="600"/>
      <c r="E125" s="600"/>
      <c r="F125" s="600"/>
      <c r="G125" s="600"/>
      <c r="R125" s="131"/>
      <c r="S125" s="131"/>
    </row>
    <row r="126" spans="1:27" ht="15.6" x14ac:dyDescent="0.3">
      <c r="R126" s="131"/>
      <c r="S126" s="131"/>
    </row>
    <row r="127" spans="1:27" ht="15.6" x14ac:dyDescent="0.3">
      <c r="R127" s="131"/>
      <c r="S127" s="131"/>
    </row>
    <row r="128" spans="1:27" ht="15.6" x14ac:dyDescent="0.3">
      <c r="D128" s="652"/>
      <c r="R128" s="131"/>
      <c r="S128" s="131"/>
    </row>
    <row r="129" spans="18:19" ht="15.6" x14ac:dyDescent="0.3">
      <c r="R129" s="131"/>
      <c r="S129" s="131"/>
    </row>
    <row r="130" spans="18:19" ht="15.6" x14ac:dyDescent="0.3">
      <c r="R130" s="131"/>
      <c r="S130" s="131"/>
    </row>
    <row r="131" spans="18:19" ht="15.6" x14ac:dyDescent="0.3">
      <c r="R131" s="131"/>
      <c r="S131" s="131"/>
    </row>
  </sheetData>
  <sheetProtection algorithmName="SHA-512" hashValue="tquckdvM8sheRXMi5DdOUfDzwxYxAEqkuZSWho5aDaKaJuiIA68w7lBfeqYf5Zz/Y05UflYc5J4xeNt5BRgcjA==" saltValue="8zPoAg+IQ4paU73kQBHXwQ==" spinCount="100000" sheet="1" objects="1" scenarios="1"/>
  <protectedRanges>
    <protectedRange sqref="C5 L15 B14:B15 D16:D24 D26 D31:D32 D34:D35 D38:D40 D42 D44:D45 H49:Q53 H56:Q59 D64:D65 D69:D73 D77:K79 D80:D83 D90:D96 D98" name="Bereichzahlenfelder"/>
    <protectedRange sqref="C5 H6:J7 L6:N7 P6:R7 T6:U7 M13:U45 T48:U59 M62:U73 M74 Q77:U87 M90:U102 M118:Q119" name="Bereichvoll_kommentarfelder"/>
    <protectedRange sqref="C5 H8 L8 B14:B15 D16:D17 D29 D37 D40 D42 D101 D108 L15 M13 M16:M17 M29 M37 M40:M42 M101" name="bereichleer"/>
  </protectedRanges>
  <mergeCells count="192">
    <mergeCell ref="C119:D119"/>
    <mergeCell ref="H119:L119"/>
    <mergeCell ref="M119:Q119"/>
    <mergeCell ref="B124:C124"/>
    <mergeCell ref="H102:L102"/>
    <mergeCell ref="M102:U102"/>
    <mergeCell ref="H117:L117"/>
    <mergeCell ref="M117:Q117"/>
    <mergeCell ref="H118:L118"/>
    <mergeCell ref="M118:Q118"/>
    <mergeCell ref="H99:L99"/>
    <mergeCell ref="M99:U99"/>
    <mergeCell ref="H100:L100"/>
    <mergeCell ref="M100:U100"/>
    <mergeCell ref="H101:L101"/>
    <mergeCell ref="M101:U101"/>
    <mergeCell ref="H96:L96"/>
    <mergeCell ref="M96:U96"/>
    <mergeCell ref="H97:L97"/>
    <mergeCell ref="M97:U97"/>
    <mergeCell ref="H98:L98"/>
    <mergeCell ref="M98:U98"/>
    <mergeCell ref="H93:L93"/>
    <mergeCell ref="M93:U93"/>
    <mergeCell ref="H94:L94"/>
    <mergeCell ref="M94:U94"/>
    <mergeCell ref="H95:L95"/>
    <mergeCell ref="M95:U95"/>
    <mergeCell ref="H90:L90"/>
    <mergeCell ref="M90:U90"/>
    <mergeCell ref="H91:L91"/>
    <mergeCell ref="M91:U91"/>
    <mergeCell ref="H92:L92"/>
    <mergeCell ref="M92:U92"/>
    <mergeCell ref="H86:P86"/>
    <mergeCell ref="Q86:U86"/>
    <mergeCell ref="H87:P87"/>
    <mergeCell ref="Q87:U87"/>
    <mergeCell ref="H89:L89"/>
    <mergeCell ref="M89:U89"/>
    <mergeCell ref="H83:P83"/>
    <mergeCell ref="Q83:U83"/>
    <mergeCell ref="H84:P84"/>
    <mergeCell ref="Q84:U84"/>
    <mergeCell ref="H85:P85"/>
    <mergeCell ref="Q85:U85"/>
    <mergeCell ref="L80:P80"/>
    <mergeCell ref="Q80:U80"/>
    <mergeCell ref="L81:P81"/>
    <mergeCell ref="Q81:U81"/>
    <mergeCell ref="L82:P82"/>
    <mergeCell ref="Q82:U82"/>
    <mergeCell ref="M73:U73"/>
    <mergeCell ref="H74:L74"/>
    <mergeCell ref="M74:U74"/>
    <mergeCell ref="L76:P76"/>
    <mergeCell ref="Q76:U76"/>
    <mergeCell ref="L77:P79"/>
    <mergeCell ref="Q77:U79"/>
    <mergeCell ref="H64:L73"/>
    <mergeCell ref="M64:U64"/>
    <mergeCell ref="M65:U65"/>
    <mergeCell ref="M66:U66"/>
    <mergeCell ref="M67:U67"/>
    <mergeCell ref="M68:U68"/>
    <mergeCell ref="M69:U69"/>
    <mergeCell ref="M70:U70"/>
    <mergeCell ref="M71:U71"/>
    <mergeCell ref="M72:U72"/>
    <mergeCell ref="H61:L61"/>
    <mergeCell ref="M61:U61"/>
    <mergeCell ref="H62:L62"/>
    <mergeCell ref="M62:U62"/>
    <mergeCell ref="H63:L63"/>
    <mergeCell ref="M63:U63"/>
    <mergeCell ref="R57:S57"/>
    <mergeCell ref="T57:U57"/>
    <mergeCell ref="R58:S58"/>
    <mergeCell ref="T58:U58"/>
    <mergeCell ref="R59:S59"/>
    <mergeCell ref="T59:U59"/>
    <mergeCell ref="R53:S53"/>
    <mergeCell ref="T53:U53"/>
    <mergeCell ref="R54:S55"/>
    <mergeCell ref="T54:U54"/>
    <mergeCell ref="T55:U55"/>
    <mergeCell ref="R56:S56"/>
    <mergeCell ref="T56:U56"/>
    <mergeCell ref="R50:S50"/>
    <mergeCell ref="T50:U50"/>
    <mergeCell ref="R51:S51"/>
    <mergeCell ref="T51:U51"/>
    <mergeCell ref="R52:S52"/>
    <mergeCell ref="T52:U52"/>
    <mergeCell ref="H45:L45"/>
    <mergeCell ref="M45:U45"/>
    <mergeCell ref="R47:S47"/>
    <mergeCell ref="R48:S48"/>
    <mergeCell ref="T48:U48"/>
    <mergeCell ref="R49:S49"/>
    <mergeCell ref="T49:U49"/>
    <mergeCell ref="H42:L42"/>
    <mergeCell ref="M42:U42"/>
    <mergeCell ref="H43:L43"/>
    <mergeCell ref="M43:U43"/>
    <mergeCell ref="H44:L44"/>
    <mergeCell ref="M44:U44"/>
    <mergeCell ref="H39:L39"/>
    <mergeCell ref="M39:U39"/>
    <mergeCell ref="H40:L40"/>
    <mergeCell ref="M40:U40"/>
    <mergeCell ref="H41:L41"/>
    <mergeCell ref="M41:U41"/>
    <mergeCell ref="H36:L36"/>
    <mergeCell ref="M36:U36"/>
    <mergeCell ref="H37:L37"/>
    <mergeCell ref="M37:U37"/>
    <mergeCell ref="H38:L38"/>
    <mergeCell ref="M38:U38"/>
    <mergeCell ref="H33:L33"/>
    <mergeCell ref="M33:U33"/>
    <mergeCell ref="H34:L34"/>
    <mergeCell ref="M34:U34"/>
    <mergeCell ref="H35:L35"/>
    <mergeCell ref="M35:U35"/>
    <mergeCell ref="H30:L30"/>
    <mergeCell ref="M30:U30"/>
    <mergeCell ref="H31:L31"/>
    <mergeCell ref="M31:U31"/>
    <mergeCell ref="H32:L32"/>
    <mergeCell ref="M32:U32"/>
    <mergeCell ref="H27:L27"/>
    <mergeCell ref="M27:U27"/>
    <mergeCell ref="H28:L28"/>
    <mergeCell ref="M28:U28"/>
    <mergeCell ref="H29:L29"/>
    <mergeCell ref="M29:U29"/>
    <mergeCell ref="H24:L24"/>
    <mergeCell ref="M24:U24"/>
    <mergeCell ref="H25:L25"/>
    <mergeCell ref="M25:U25"/>
    <mergeCell ref="H26:L26"/>
    <mergeCell ref="M26:U26"/>
    <mergeCell ref="H20:L20"/>
    <mergeCell ref="M20:U20"/>
    <mergeCell ref="H21:L22"/>
    <mergeCell ref="M21:U21"/>
    <mergeCell ref="M22:U22"/>
    <mergeCell ref="H23:L23"/>
    <mergeCell ref="M23:U23"/>
    <mergeCell ref="B17:C17"/>
    <mergeCell ref="H17:L17"/>
    <mergeCell ref="M17:U17"/>
    <mergeCell ref="H18:L18"/>
    <mergeCell ref="M18:U18"/>
    <mergeCell ref="H19:L19"/>
    <mergeCell ref="M19:U19"/>
    <mergeCell ref="V13:V15"/>
    <mergeCell ref="W13:W15"/>
    <mergeCell ref="X13:X15"/>
    <mergeCell ref="Y13:Y15"/>
    <mergeCell ref="H15:K15"/>
    <mergeCell ref="B16:C16"/>
    <mergeCell ref="H16:L16"/>
    <mergeCell ref="M16:U16"/>
    <mergeCell ref="B12:D12"/>
    <mergeCell ref="E12:G12"/>
    <mergeCell ref="H12:L12"/>
    <mergeCell ref="M12:U12"/>
    <mergeCell ref="A13:A15"/>
    <mergeCell ref="C13:C15"/>
    <mergeCell ref="D13:D15"/>
    <mergeCell ref="H13:L14"/>
    <mergeCell ref="M13:U15"/>
    <mergeCell ref="B7:C7"/>
    <mergeCell ref="H7:J7"/>
    <mergeCell ref="L7:N7"/>
    <mergeCell ref="P7:R7"/>
    <mergeCell ref="T7:U7"/>
    <mergeCell ref="B8:C8"/>
    <mergeCell ref="H8:J8"/>
    <mergeCell ref="L8:N8"/>
    <mergeCell ref="H5:U5"/>
    <mergeCell ref="B6:C6"/>
    <mergeCell ref="D6:D7"/>
    <mergeCell ref="H6:J6"/>
    <mergeCell ref="K6:K7"/>
    <mergeCell ref="L6:N6"/>
    <mergeCell ref="O6:O7"/>
    <mergeCell ref="P6:R6"/>
    <mergeCell ref="S6:S7"/>
    <mergeCell ref="T6:U6"/>
  </mergeCells>
  <conditionalFormatting sqref="X13 X16:X25 X27:X30 X33 X36:X37 X46 X54:X55 X60 X75 X84:X86 X88 X97 X99 X101:X102">
    <cfRule type="containsText" dxfId="575" priority="141" operator="containsText" text="nicht i.O.">
      <formula>NOT(ISERROR(SEARCH("nicht i.O.",X13)))</formula>
    </cfRule>
    <cfRule type="containsText" dxfId="574" priority="142" operator="containsText" text="in Abklärung">
      <formula>NOT(ISERROR(SEARCH("in Abklärung",X13)))</formula>
    </cfRule>
    <cfRule type="containsText" dxfId="573" priority="143" operator="containsText" text="i.O.">
      <formula>NOT(ISERROR(SEARCH("i.O.",X13)))</formula>
    </cfRule>
    <cfRule type="containsText" dxfId="572" priority="144" operator="containsText" text="korrigiert">
      <formula>NOT(ISERROR(SEARCH("korrigiert",X13)))</formula>
    </cfRule>
  </conditionalFormatting>
  <conditionalFormatting sqref="V16:V25 V27:V30 V33 V36:V37 V46 V54:V55 V60 V75 V84:V86 V88 V97 V99 V101:V102">
    <cfRule type="containsText" dxfId="571" priority="137" operator="containsText" text="nicht i.O.">
      <formula>NOT(ISERROR(SEARCH("nicht i.O.",V16)))</formula>
    </cfRule>
    <cfRule type="containsText" dxfId="570" priority="138" operator="containsText" text="in Abklärung">
      <formula>NOT(ISERROR(SEARCH("in Abklärung",V16)))</formula>
    </cfRule>
    <cfRule type="containsText" dxfId="569" priority="139" operator="containsText" text="i.O.">
      <formula>NOT(ISERROR(SEARCH("i.O.",V16)))</formula>
    </cfRule>
    <cfRule type="containsText" dxfId="568" priority="140" operator="containsText" text="korrigiert">
      <formula>NOT(ISERROR(SEARCH("korrigiert",V16)))</formula>
    </cfRule>
  </conditionalFormatting>
  <conditionalFormatting sqref="X26">
    <cfRule type="containsText" dxfId="567" priority="133" operator="containsText" text="nicht i.O.">
      <formula>NOT(ISERROR(SEARCH("nicht i.O.",X26)))</formula>
    </cfRule>
    <cfRule type="containsText" dxfId="566" priority="134" operator="containsText" text="in Abklärung">
      <formula>NOT(ISERROR(SEARCH("in Abklärung",X26)))</formula>
    </cfRule>
    <cfRule type="containsText" dxfId="565" priority="135" operator="containsText" text="i.O.">
      <formula>NOT(ISERROR(SEARCH("i.O.",X26)))</formula>
    </cfRule>
    <cfRule type="containsText" dxfId="564" priority="136" operator="containsText" text="korrigiert">
      <formula>NOT(ISERROR(SEARCH("korrigiert",X26)))</formula>
    </cfRule>
  </conditionalFormatting>
  <conditionalFormatting sqref="V26">
    <cfRule type="containsText" dxfId="563" priority="129" operator="containsText" text="nicht i.O.">
      <formula>NOT(ISERROR(SEARCH("nicht i.O.",V26)))</formula>
    </cfRule>
    <cfRule type="containsText" dxfId="562" priority="130" operator="containsText" text="in Abklärung">
      <formula>NOT(ISERROR(SEARCH("in Abklärung",V26)))</formula>
    </cfRule>
    <cfRule type="containsText" dxfId="561" priority="131" operator="containsText" text="i.O.">
      <formula>NOT(ISERROR(SEARCH("i.O.",V26)))</formula>
    </cfRule>
    <cfRule type="containsText" dxfId="560" priority="132" operator="containsText" text="korrigiert">
      <formula>NOT(ISERROR(SEARCH("korrigiert",V26)))</formula>
    </cfRule>
  </conditionalFormatting>
  <conditionalFormatting sqref="X31">
    <cfRule type="containsText" dxfId="559" priority="125" operator="containsText" text="nicht i.O.">
      <formula>NOT(ISERROR(SEARCH("nicht i.O.",X31)))</formula>
    </cfRule>
    <cfRule type="containsText" dxfId="558" priority="126" operator="containsText" text="in Abklärung">
      <formula>NOT(ISERROR(SEARCH("in Abklärung",X31)))</formula>
    </cfRule>
    <cfRule type="containsText" dxfId="557" priority="127" operator="containsText" text="i.O.">
      <formula>NOT(ISERROR(SEARCH("i.O.",X31)))</formula>
    </cfRule>
    <cfRule type="containsText" dxfId="556" priority="128" operator="containsText" text="korrigiert">
      <formula>NOT(ISERROR(SEARCH("korrigiert",X31)))</formula>
    </cfRule>
  </conditionalFormatting>
  <conditionalFormatting sqref="V31">
    <cfRule type="containsText" dxfId="555" priority="121" operator="containsText" text="nicht i.O.">
      <formula>NOT(ISERROR(SEARCH("nicht i.O.",V31)))</formula>
    </cfRule>
    <cfRule type="containsText" dxfId="554" priority="122" operator="containsText" text="in Abklärung">
      <formula>NOT(ISERROR(SEARCH("in Abklärung",V31)))</formula>
    </cfRule>
    <cfRule type="containsText" dxfId="553" priority="123" operator="containsText" text="i.O.">
      <formula>NOT(ISERROR(SEARCH("i.O.",V31)))</formula>
    </cfRule>
    <cfRule type="containsText" dxfId="552" priority="124" operator="containsText" text="korrigiert">
      <formula>NOT(ISERROR(SEARCH("korrigiert",V31)))</formula>
    </cfRule>
  </conditionalFormatting>
  <conditionalFormatting sqref="X32">
    <cfRule type="containsText" dxfId="551" priority="117" operator="containsText" text="nicht i.O.">
      <formula>NOT(ISERROR(SEARCH("nicht i.O.",X32)))</formula>
    </cfRule>
    <cfRule type="containsText" dxfId="550" priority="118" operator="containsText" text="in Abklärung">
      <formula>NOT(ISERROR(SEARCH("in Abklärung",X32)))</formula>
    </cfRule>
    <cfRule type="containsText" dxfId="549" priority="119" operator="containsText" text="i.O.">
      <formula>NOT(ISERROR(SEARCH("i.O.",X32)))</formula>
    </cfRule>
    <cfRule type="containsText" dxfId="548" priority="120" operator="containsText" text="korrigiert">
      <formula>NOT(ISERROR(SEARCH("korrigiert",X32)))</formula>
    </cfRule>
  </conditionalFormatting>
  <conditionalFormatting sqref="V32">
    <cfRule type="containsText" dxfId="547" priority="113" operator="containsText" text="nicht i.O.">
      <formula>NOT(ISERROR(SEARCH("nicht i.O.",V32)))</formula>
    </cfRule>
    <cfRule type="containsText" dxfId="546" priority="114" operator="containsText" text="in Abklärung">
      <formula>NOT(ISERROR(SEARCH("in Abklärung",V32)))</formula>
    </cfRule>
    <cfRule type="containsText" dxfId="545" priority="115" operator="containsText" text="i.O.">
      <formula>NOT(ISERROR(SEARCH("i.O.",V32)))</formula>
    </cfRule>
    <cfRule type="containsText" dxfId="544" priority="116" operator="containsText" text="korrigiert">
      <formula>NOT(ISERROR(SEARCH("korrigiert",V32)))</formula>
    </cfRule>
  </conditionalFormatting>
  <conditionalFormatting sqref="X34">
    <cfRule type="containsText" dxfId="543" priority="109" operator="containsText" text="nicht i.O.">
      <formula>NOT(ISERROR(SEARCH("nicht i.O.",X34)))</formula>
    </cfRule>
    <cfRule type="containsText" dxfId="542" priority="110" operator="containsText" text="in Abklärung">
      <formula>NOT(ISERROR(SEARCH("in Abklärung",X34)))</formula>
    </cfRule>
    <cfRule type="containsText" dxfId="541" priority="111" operator="containsText" text="i.O.">
      <formula>NOT(ISERROR(SEARCH("i.O.",X34)))</formula>
    </cfRule>
    <cfRule type="containsText" dxfId="540" priority="112" operator="containsText" text="korrigiert">
      <formula>NOT(ISERROR(SEARCH("korrigiert",X34)))</formula>
    </cfRule>
  </conditionalFormatting>
  <conditionalFormatting sqref="V34">
    <cfRule type="containsText" dxfId="539" priority="105" operator="containsText" text="nicht i.O.">
      <formula>NOT(ISERROR(SEARCH("nicht i.O.",V34)))</formula>
    </cfRule>
    <cfRule type="containsText" dxfId="538" priority="106" operator="containsText" text="in Abklärung">
      <formula>NOT(ISERROR(SEARCH("in Abklärung",V34)))</formula>
    </cfRule>
    <cfRule type="containsText" dxfId="537" priority="107" operator="containsText" text="i.O.">
      <formula>NOT(ISERROR(SEARCH("i.O.",V34)))</formula>
    </cfRule>
    <cfRule type="containsText" dxfId="536" priority="108" operator="containsText" text="korrigiert">
      <formula>NOT(ISERROR(SEARCH("korrigiert",V34)))</formula>
    </cfRule>
  </conditionalFormatting>
  <conditionalFormatting sqref="X35">
    <cfRule type="containsText" dxfId="535" priority="101" operator="containsText" text="nicht i.O.">
      <formula>NOT(ISERROR(SEARCH("nicht i.O.",X35)))</formula>
    </cfRule>
    <cfRule type="containsText" dxfId="534" priority="102" operator="containsText" text="in Abklärung">
      <formula>NOT(ISERROR(SEARCH("in Abklärung",X35)))</formula>
    </cfRule>
    <cfRule type="containsText" dxfId="533" priority="103" operator="containsText" text="i.O.">
      <formula>NOT(ISERROR(SEARCH("i.O.",X35)))</formula>
    </cfRule>
    <cfRule type="containsText" dxfId="532" priority="104" operator="containsText" text="korrigiert">
      <formula>NOT(ISERROR(SEARCH("korrigiert",X35)))</formula>
    </cfRule>
  </conditionalFormatting>
  <conditionalFormatting sqref="V35">
    <cfRule type="containsText" dxfId="531" priority="97" operator="containsText" text="nicht i.O.">
      <formula>NOT(ISERROR(SEARCH("nicht i.O.",V35)))</formula>
    </cfRule>
    <cfRule type="containsText" dxfId="530" priority="98" operator="containsText" text="in Abklärung">
      <formula>NOT(ISERROR(SEARCH("in Abklärung",V35)))</formula>
    </cfRule>
    <cfRule type="containsText" dxfId="529" priority="99" operator="containsText" text="i.O.">
      <formula>NOT(ISERROR(SEARCH("i.O.",V35)))</formula>
    </cfRule>
    <cfRule type="containsText" dxfId="528" priority="100" operator="containsText" text="korrigiert">
      <formula>NOT(ISERROR(SEARCH("korrigiert",V35)))</formula>
    </cfRule>
  </conditionalFormatting>
  <conditionalFormatting sqref="X38">
    <cfRule type="containsText" dxfId="527" priority="93" operator="containsText" text="nicht i.O.">
      <formula>NOT(ISERROR(SEARCH("nicht i.O.",X38)))</formula>
    </cfRule>
    <cfRule type="containsText" dxfId="526" priority="94" operator="containsText" text="in Abklärung">
      <formula>NOT(ISERROR(SEARCH("in Abklärung",X38)))</formula>
    </cfRule>
    <cfRule type="containsText" dxfId="525" priority="95" operator="containsText" text="i.O.">
      <formula>NOT(ISERROR(SEARCH("i.O.",X38)))</formula>
    </cfRule>
    <cfRule type="containsText" dxfId="524" priority="96" operator="containsText" text="korrigiert">
      <formula>NOT(ISERROR(SEARCH("korrigiert",X38)))</formula>
    </cfRule>
  </conditionalFormatting>
  <conditionalFormatting sqref="V38">
    <cfRule type="containsText" dxfId="523" priority="89" operator="containsText" text="nicht i.O.">
      <formula>NOT(ISERROR(SEARCH("nicht i.O.",V38)))</formula>
    </cfRule>
    <cfRule type="containsText" dxfId="522" priority="90" operator="containsText" text="in Abklärung">
      <formula>NOT(ISERROR(SEARCH("in Abklärung",V38)))</formula>
    </cfRule>
    <cfRule type="containsText" dxfId="521" priority="91" operator="containsText" text="i.O.">
      <formula>NOT(ISERROR(SEARCH("i.O.",V38)))</formula>
    </cfRule>
    <cfRule type="containsText" dxfId="520" priority="92" operator="containsText" text="korrigiert">
      <formula>NOT(ISERROR(SEARCH("korrigiert",V38)))</formula>
    </cfRule>
  </conditionalFormatting>
  <conditionalFormatting sqref="X39">
    <cfRule type="containsText" dxfId="519" priority="85" operator="containsText" text="nicht i.O.">
      <formula>NOT(ISERROR(SEARCH("nicht i.O.",X39)))</formula>
    </cfRule>
    <cfRule type="containsText" dxfId="518" priority="86" operator="containsText" text="in Abklärung">
      <formula>NOT(ISERROR(SEARCH("in Abklärung",X39)))</formula>
    </cfRule>
    <cfRule type="containsText" dxfId="517" priority="87" operator="containsText" text="i.O.">
      <formula>NOT(ISERROR(SEARCH("i.O.",X39)))</formula>
    </cfRule>
    <cfRule type="containsText" dxfId="516" priority="88" operator="containsText" text="korrigiert">
      <formula>NOT(ISERROR(SEARCH("korrigiert",X39)))</formula>
    </cfRule>
  </conditionalFormatting>
  <conditionalFormatting sqref="V39">
    <cfRule type="containsText" dxfId="515" priority="81" operator="containsText" text="nicht i.O.">
      <formula>NOT(ISERROR(SEARCH("nicht i.O.",V39)))</formula>
    </cfRule>
    <cfRule type="containsText" dxfId="514" priority="82" operator="containsText" text="in Abklärung">
      <formula>NOT(ISERROR(SEARCH("in Abklärung",V39)))</formula>
    </cfRule>
    <cfRule type="containsText" dxfId="513" priority="83" operator="containsText" text="i.O.">
      <formula>NOT(ISERROR(SEARCH("i.O.",V39)))</formula>
    </cfRule>
    <cfRule type="containsText" dxfId="512" priority="84" operator="containsText" text="korrigiert">
      <formula>NOT(ISERROR(SEARCH("korrigiert",V39)))</formula>
    </cfRule>
  </conditionalFormatting>
  <conditionalFormatting sqref="X40:X45">
    <cfRule type="containsText" dxfId="511" priority="77" operator="containsText" text="nicht i.O.">
      <formula>NOT(ISERROR(SEARCH("nicht i.O.",X40)))</formula>
    </cfRule>
    <cfRule type="containsText" dxfId="510" priority="78" operator="containsText" text="in Abklärung">
      <formula>NOT(ISERROR(SEARCH("in Abklärung",X40)))</formula>
    </cfRule>
    <cfRule type="containsText" dxfId="509" priority="79" operator="containsText" text="i.O.">
      <formula>NOT(ISERROR(SEARCH("i.O.",X40)))</formula>
    </cfRule>
    <cfRule type="containsText" dxfId="508" priority="80" operator="containsText" text="korrigiert">
      <formula>NOT(ISERROR(SEARCH("korrigiert",X40)))</formula>
    </cfRule>
  </conditionalFormatting>
  <conditionalFormatting sqref="V40:V45">
    <cfRule type="containsText" dxfId="507" priority="73" operator="containsText" text="nicht i.O.">
      <formula>NOT(ISERROR(SEARCH("nicht i.O.",V40)))</formula>
    </cfRule>
    <cfRule type="containsText" dxfId="506" priority="74" operator="containsText" text="in Abklärung">
      <formula>NOT(ISERROR(SEARCH("in Abklärung",V40)))</formula>
    </cfRule>
    <cfRule type="containsText" dxfId="505" priority="75" operator="containsText" text="i.O.">
      <formula>NOT(ISERROR(SEARCH("i.O.",V40)))</formula>
    </cfRule>
    <cfRule type="containsText" dxfId="504" priority="76" operator="containsText" text="korrigiert">
      <formula>NOT(ISERROR(SEARCH("korrigiert",V40)))</formula>
    </cfRule>
  </conditionalFormatting>
  <conditionalFormatting sqref="X48">
    <cfRule type="containsText" dxfId="503" priority="69" operator="containsText" text="nicht i.O.">
      <formula>NOT(ISERROR(SEARCH("nicht i.O.",X48)))</formula>
    </cfRule>
    <cfRule type="containsText" dxfId="502" priority="70" operator="containsText" text="in Abklärung">
      <formula>NOT(ISERROR(SEARCH("in Abklärung",X48)))</formula>
    </cfRule>
    <cfRule type="containsText" dxfId="501" priority="71" operator="containsText" text="i.O.">
      <formula>NOT(ISERROR(SEARCH("i.O.",X48)))</formula>
    </cfRule>
    <cfRule type="containsText" dxfId="500" priority="72" operator="containsText" text="korrigiert">
      <formula>NOT(ISERROR(SEARCH("korrigiert",X48)))</formula>
    </cfRule>
  </conditionalFormatting>
  <conditionalFormatting sqref="V48">
    <cfRule type="containsText" dxfId="499" priority="65" operator="containsText" text="nicht i.O.">
      <formula>NOT(ISERROR(SEARCH("nicht i.O.",V48)))</formula>
    </cfRule>
    <cfRule type="containsText" dxfId="498" priority="66" operator="containsText" text="in Abklärung">
      <formula>NOT(ISERROR(SEARCH("in Abklärung",V48)))</formula>
    </cfRule>
    <cfRule type="containsText" dxfId="497" priority="67" operator="containsText" text="i.O.">
      <formula>NOT(ISERROR(SEARCH("i.O.",V48)))</formula>
    </cfRule>
    <cfRule type="containsText" dxfId="496" priority="68" operator="containsText" text="korrigiert">
      <formula>NOT(ISERROR(SEARCH("korrigiert",V48)))</formula>
    </cfRule>
  </conditionalFormatting>
  <conditionalFormatting sqref="X49:X53">
    <cfRule type="containsText" dxfId="495" priority="61" operator="containsText" text="nicht i.O.">
      <formula>NOT(ISERROR(SEARCH("nicht i.O.",X49)))</formula>
    </cfRule>
    <cfRule type="containsText" dxfId="494" priority="62" operator="containsText" text="in Abklärung">
      <formula>NOT(ISERROR(SEARCH("in Abklärung",X49)))</formula>
    </cfRule>
    <cfRule type="containsText" dxfId="493" priority="63" operator="containsText" text="i.O.">
      <formula>NOT(ISERROR(SEARCH("i.O.",X49)))</formula>
    </cfRule>
    <cfRule type="containsText" dxfId="492" priority="64" operator="containsText" text="korrigiert">
      <formula>NOT(ISERROR(SEARCH("korrigiert",X49)))</formula>
    </cfRule>
  </conditionalFormatting>
  <conditionalFormatting sqref="V49:V53">
    <cfRule type="containsText" dxfId="491" priority="57" operator="containsText" text="nicht i.O.">
      <formula>NOT(ISERROR(SEARCH("nicht i.O.",V49)))</formula>
    </cfRule>
    <cfRule type="containsText" dxfId="490" priority="58" operator="containsText" text="in Abklärung">
      <formula>NOT(ISERROR(SEARCH("in Abklärung",V49)))</formula>
    </cfRule>
    <cfRule type="containsText" dxfId="489" priority="59" operator="containsText" text="i.O.">
      <formula>NOT(ISERROR(SEARCH("i.O.",V49)))</formula>
    </cfRule>
    <cfRule type="containsText" dxfId="488" priority="60" operator="containsText" text="korrigiert">
      <formula>NOT(ISERROR(SEARCH("korrigiert",V49)))</formula>
    </cfRule>
  </conditionalFormatting>
  <conditionalFormatting sqref="X56:X59">
    <cfRule type="containsText" dxfId="487" priority="53" operator="containsText" text="nicht i.O.">
      <formula>NOT(ISERROR(SEARCH("nicht i.O.",X56)))</formula>
    </cfRule>
    <cfRule type="containsText" dxfId="486" priority="54" operator="containsText" text="in Abklärung">
      <formula>NOT(ISERROR(SEARCH("in Abklärung",X56)))</formula>
    </cfRule>
    <cfRule type="containsText" dxfId="485" priority="55" operator="containsText" text="i.O.">
      <formula>NOT(ISERROR(SEARCH("i.O.",X56)))</formula>
    </cfRule>
    <cfRule type="containsText" dxfId="484" priority="56" operator="containsText" text="korrigiert">
      <formula>NOT(ISERROR(SEARCH("korrigiert",X56)))</formula>
    </cfRule>
  </conditionalFormatting>
  <conditionalFormatting sqref="V56:V59">
    <cfRule type="containsText" dxfId="483" priority="49" operator="containsText" text="nicht i.O.">
      <formula>NOT(ISERROR(SEARCH("nicht i.O.",V56)))</formula>
    </cfRule>
    <cfRule type="containsText" dxfId="482" priority="50" operator="containsText" text="in Abklärung">
      <formula>NOT(ISERROR(SEARCH("in Abklärung",V56)))</formula>
    </cfRule>
    <cfRule type="containsText" dxfId="481" priority="51" operator="containsText" text="i.O.">
      <formula>NOT(ISERROR(SEARCH("i.O.",V56)))</formula>
    </cfRule>
    <cfRule type="containsText" dxfId="480" priority="52" operator="containsText" text="korrigiert">
      <formula>NOT(ISERROR(SEARCH("korrigiert",V56)))</formula>
    </cfRule>
  </conditionalFormatting>
  <conditionalFormatting sqref="X62:X74">
    <cfRule type="containsText" dxfId="479" priority="45" operator="containsText" text="nicht i.O.">
      <formula>NOT(ISERROR(SEARCH("nicht i.O.",X62)))</formula>
    </cfRule>
    <cfRule type="containsText" dxfId="478" priority="46" operator="containsText" text="in Abklärung">
      <formula>NOT(ISERROR(SEARCH("in Abklärung",X62)))</formula>
    </cfRule>
    <cfRule type="containsText" dxfId="477" priority="47" operator="containsText" text="i.O.">
      <formula>NOT(ISERROR(SEARCH("i.O.",X62)))</formula>
    </cfRule>
    <cfRule type="containsText" dxfId="476" priority="48" operator="containsText" text="korrigiert">
      <formula>NOT(ISERROR(SEARCH("korrigiert",X62)))</formula>
    </cfRule>
  </conditionalFormatting>
  <conditionalFormatting sqref="V62:V74">
    <cfRule type="containsText" dxfId="475" priority="41" operator="containsText" text="nicht i.O.">
      <formula>NOT(ISERROR(SEARCH("nicht i.O.",V62)))</formula>
    </cfRule>
    <cfRule type="containsText" dxfId="474" priority="42" operator="containsText" text="in Abklärung">
      <formula>NOT(ISERROR(SEARCH("in Abklärung",V62)))</formula>
    </cfRule>
    <cfRule type="containsText" dxfId="473" priority="43" operator="containsText" text="i.O.">
      <formula>NOT(ISERROR(SEARCH("i.O.",V62)))</formula>
    </cfRule>
    <cfRule type="containsText" dxfId="472" priority="44" operator="containsText" text="korrigiert">
      <formula>NOT(ISERROR(SEARCH("korrigiert",V62)))</formula>
    </cfRule>
  </conditionalFormatting>
  <conditionalFormatting sqref="X77:X83">
    <cfRule type="containsText" dxfId="471" priority="37" operator="containsText" text="nicht i.O.">
      <formula>NOT(ISERROR(SEARCH("nicht i.O.",X77)))</formula>
    </cfRule>
    <cfRule type="containsText" dxfId="470" priority="38" operator="containsText" text="in Abklärung">
      <formula>NOT(ISERROR(SEARCH("in Abklärung",X77)))</formula>
    </cfRule>
    <cfRule type="containsText" dxfId="469" priority="39" operator="containsText" text="i.O.">
      <formula>NOT(ISERROR(SEARCH("i.O.",X77)))</formula>
    </cfRule>
    <cfRule type="containsText" dxfId="468" priority="40" operator="containsText" text="korrigiert">
      <formula>NOT(ISERROR(SEARCH("korrigiert",X77)))</formula>
    </cfRule>
  </conditionalFormatting>
  <conditionalFormatting sqref="V77:V83">
    <cfRule type="containsText" dxfId="467" priority="33" operator="containsText" text="nicht i.O.">
      <formula>NOT(ISERROR(SEARCH("nicht i.O.",V77)))</formula>
    </cfRule>
    <cfRule type="containsText" dxfId="466" priority="34" operator="containsText" text="in Abklärung">
      <formula>NOT(ISERROR(SEARCH("in Abklärung",V77)))</formula>
    </cfRule>
    <cfRule type="containsText" dxfId="465" priority="35" operator="containsText" text="i.O.">
      <formula>NOT(ISERROR(SEARCH("i.O.",V77)))</formula>
    </cfRule>
    <cfRule type="containsText" dxfId="464" priority="36" operator="containsText" text="korrigiert">
      <formula>NOT(ISERROR(SEARCH("korrigiert",V77)))</formula>
    </cfRule>
  </conditionalFormatting>
  <conditionalFormatting sqref="X87">
    <cfRule type="containsText" dxfId="463" priority="29" operator="containsText" text="nicht i.O.">
      <formula>NOT(ISERROR(SEARCH("nicht i.O.",X87)))</formula>
    </cfRule>
    <cfRule type="containsText" dxfId="462" priority="30" operator="containsText" text="in Abklärung">
      <formula>NOT(ISERROR(SEARCH("in Abklärung",X87)))</formula>
    </cfRule>
    <cfRule type="containsText" dxfId="461" priority="31" operator="containsText" text="i.O.">
      <formula>NOT(ISERROR(SEARCH("i.O.",X87)))</formula>
    </cfRule>
    <cfRule type="containsText" dxfId="460" priority="32" operator="containsText" text="korrigiert">
      <formula>NOT(ISERROR(SEARCH("korrigiert",X87)))</formula>
    </cfRule>
  </conditionalFormatting>
  <conditionalFormatting sqref="V87">
    <cfRule type="containsText" dxfId="459" priority="25" operator="containsText" text="nicht i.O.">
      <formula>NOT(ISERROR(SEARCH("nicht i.O.",V87)))</formula>
    </cfRule>
    <cfRule type="containsText" dxfId="458" priority="26" operator="containsText" text="in Abklärung">
      <formula>NOT(ISERROR(SEARCH("in Abklärung",V87)))</formula>
    </cfRule>
    <cfRule type="containsText" dxfId="457" priority="27" operator="containsText" text="i.O.">
      <formula>NOT(ISERROR(SEARCH("i.O.",V87)))</formula>
    </cfRule>
    <cfRule type="containsText" dxfId="456" priority="28" operator="containsText" text="korrigiert">
      <formula>NOT(ISERROR(SEARCH("korrigiert",V87)))</formula>
    </cfRule>
  </conditionalFormatting>
  <conditionalFormatting sqref="X90:X96">
    <cfRule type="containsText" dxfId="455" priority="21" operator="containsText" text="nicht i.O.">
      <formula>NOT(ISERROR(SEARCH("nicht i.O.",X90)))</formula>
    </cfRule>
    <cfRule type="containsText" dxfId="454" priority="22" operator="containsText" text="in Abklärung">
      <formula>NOT(ISERROR(SEARCH("in Abklärung",X90)))</formula>
    </cfRule>
    <cfRule type="containsText" dxfId="453" priority="23" operator="containsText" text="i.O.">
      <formula>NOT(ISERROR(SEARCH("i.O.",X90)))</formula>
    </cfRule>
    <cfRule type="containsText" dxfId="452" priority="24" operator="containsText" text="korrigiert">
      <formula>NOT(ISERROR(SEARCH("korrigiert",X90)))</formula>
    </cfRule>
  </conditionalFormatting>
  <conditionalFormatting sqref="V90:V96">
    <cfRule type="containsText" dxfId="451" priority="17" operator="containsText" text="nicht i.O.">
      <formula>NOT(ISERROR(SEARCH("nicht i.O.",V90)))</formula>
    </cfRule>
    <cfRule type="containsText" dxfId="450" priority="18" operator="containsText" text="in Abklärung">
      <formula>NOT(ISERROR(SEARCH("in Abklärung",V90)))</formula>
    </cfRule>
    <cfRule type="containsText" dxfId="449" priority="19" operator="containsText" text="i.O.">
      <formula>NOT(ISERROR(SEARCH("i.O.",V90)))</formula>
    </cfRule>
    <cfRule type="containsText" dxfId="448" priority="20" operator="containsText" text="korrigiert">
      <formula>NOT(ISERROR(SEARCH("korrigiert",V90)))</formula>
    </cfRule>
  </conditionalFormatting>
  <conditionalFormatting sqref="X98">
    <cfRule type="containsText" dxfId="447" priority="13" operator="containsText" text="nicht i.O.">
      <formula>NOT(ISERROR(SEARCH("nicht i.O.",X98)))</formula>
    </cfRule>
    <cfRule type="containsText" dxfId="446" priority="14" operator="containsText" text="in Abklärung">
      <formula>NOT(ISERROR(SEARCH("in Abklärung",X98)))</formula>
    </cfRule>
    <cfRule type="containsText" dxfId="445" priority="15" operator="containsText" text="i.O.">
      <formula>NOT(ISERROR(SEARCH("i.O.",X98)))</formula>
    </cfRule>
    <cfRule type="containsText" dxfId="444" priority="16" operator="containsText" text="korrigiert">
      <formula>NOT(ISERROR(SEARCH("korrigiert",X98)))</formula>
    </cfRule>
  </conditionalFormatting>
  <conditionalFormatting sqref="V98">
    <cfRule type="containsText" dxfId="443" priority="9" operator="containsText" text="nicht i.O.">
      <formula>NOT(ISERROR(SEARCH("nicht i.O.",V98)))</formula>
    </cfRule>
    <cfRule type="containsText" dxfId="442" priority="10" operator="containsText" text="in Abklärung">
      <formula>NOT(ISERROR(SEARCH("in Abklärung",V98)))</formula>
    </cfRule>
    <cfRule type="containsText" dxfId="441" priority="11" operator="containsText" text="i.O.">
      <formula>NOT(ISERROR(SEARCH("i.O.",V98)))</formula>
    </cfRule>
    <cfRule type="containsText" dxfId="440" priority="12" operator="containsText" text="korrigiert">
      <formula>NOT(ISERROR(SEARCH("korrigiert",V98)))</formula>
    </cfRule>
  </conditionalFormatting>
  <conditionalFormatting sqref="X100">
    <cfRule type="containsText" dxfId="439" priority="5" operator="containsText" text="nicht i.O.">
      <formula>NOT(ISERROR(SEARCH("nicht i.O.",X100)))</formula>
    </cfRule>
    <cfRule type="containsText" dxfId="438" priority="6" operator="containsText" text="in Abklärung">
      <formula>NOT(ISERROR(SEARCH("in Abklärung",X100)))</formula>
    </cfRule>
    <cfRule type="containsText" dxfId="437" priority="7" operator="containsText" text="i.O.">
      <formula>NOT(ISERROR(SEARCH("i.O.",X100)))</formula>
    </cfRule>
    <cfRule type="containsText" dxfId="436" priority="8" operator="containsText" text="korrigiert">
      <formula>NOT(ISERROR(SEARCH("korrigiert",X100)))</formula>
    </cfRule>
  </conditionalFormatting>
  <conditionalFormatting sqref="V100">
    <cfRule type="containsText" dxfId="435" priority="1" operator="containsText" text="nicht i.O.">
      <formula>NOT(ISERROR(SEARCH("nicht i.O.",V100)))</formula>
    </cfRule>
    <cfRule type="containsText" dxfId="434" priority="2" operator="containsText" text="in Abklärung">
      <formula>NOT(ISERROR(SEARCH("in Abklärung",V100)))</formula>
    </cfRule>
    <cfRule type="containsText" dxfId="433" priority="3" operator="containsText" text="i.O.">
      <formula>NOT(ISERROR(SEARCH("i.O.",V100)))</formula>
    </cfRule>
    <cfRule type="containsText" dxfId="432" priority="4" operator="containsText" text="korrigiert">
      <formula>NOT(ISERROR(SEARCH("korrigiert",V100)))</formula>
    </cfRule>
  </conditionalFormatting>
  <dataValidations count="5">
    <dataValidation type="date" operator="lessThan" allowBlank="1" showInputMessage="1" showErrorMessage="1" sqref="D21" xr:uid="{40DF103E-B053-4360-B6B8-BF4848981131}">
      <formula1>44197</formula1>
    </dataValidation>
    <dataValidation type="list" allowBlank="1" showInputMessage="1" showErrorMessage="1" sqref="X16:X17 X13 X101" xr:uid="{FBCADFDF-DCBD-462A-8B6E-7B47A3889C5C}">
      <formula1>"',i.O.,in Abklärung,nicht i.O.,korrigiert"</formula1>
    </dataValidation>
    <dataValidation type="date" operator="greaterThan" allowBlank="1" showInputMessage="1" showErrorMessage="1" sqref="D44:G44" xr:uid="{1E6A5303-B3DA-4732-AB0C-F5B970F3707E}">
      <formula1>42370</formula1>
    </dataValidation>
    <dataValidation type="date" operator="greaterThan" allowBlank="1" showInputMessage="1" showErrorMessage="1" sqref="D22:G22" xr:uid="{ECE8900D-4139-40BE-B215-F0DDD7ECBA81}">
      <formula1>D21</formula1>
    </dataValidation>
    <dataValidation type="date" operator="lessThan" allowBlank="1" showInputMessage="1" showErrorMessage="1" sqref="E21:G21" xr:uid="{32FAC706-5314-492B-8574-E5C4EF8DD6F4}">
      <formula1>43101</formula1>
    </dataValidation>
  </dataValidations>
  <hyperlinks>
    <hyperlink ref="L80:P80" r:id="rId1" display="download" xr:uid="{64AFEC93-C3EA-4573-8055-71F98084D4AA}"/>
    <hyperlink ref="H74:L74" r:id="rId2" display="download" xr:uid="{BCBEBAE6-5645-42C9-B03A-F790FA436953}"/>
  </hyperlinks>
  <pageMargins left="0.70866141732283472" right="0.70866141732283472" top="0.78740157480314965" bottom="0.78740157480314965" header="0.31496062992125984" footer="0.31496062992125984"/>
  <pageSetup paperSize="8" scale="67" fitToHeight="0" orientation="landscape" r:id="rId3"/>
  <headerFooter>
    <oddHeader>&amp;LBFE-MP&amp;C &amp;A&amp;R&amp;D</oddHeader>
    <oddFooter>&amp;L&amp;F, &amp;T&amp;RS. &amp;P / &amp;N</oddFooter>
  </headerFooter>
  <drawing r:id="rId4"/>
  <legacyDrawing r:id="rId5"/>
  <controls>
    <mc:AlternateContent xmlns:mc="http://schemas.openxmlformats.org/markup-compatibility/2006">
      <mc:Choice Requires="x14">
        <control shapeId="131074" r:id="rId6" name="CheckBox2">
          <controlPr locked="0" defaultSize="0" autoLine="0" r:id="rId7">
            <anchor moveWithCells="1">
              <from>
                <xdr:col>2</xdr:col>
                <xdr:colOff>236220</xdr:colOff>
                <xdr:row>4</xdr:row>
                <xdr:rowOff>106680</xdr:rowOff>
              </from>
              <to>
                <xdr:col>2</xdr:col>
                <xdr:colOff>403860</xdr:colOff>
                <xdr:row>4</xdr:row>
                <xdr:rowOff>297180</xdr:rowOff>
              </to>
            </anchor>
          </controlPr>
        </control>
      </mc:Choice>
      <mc:Fallback>
        <control shapeId="131074" r:id="rId6" name="CheckBox2"/>
      </mc:Fallback>
    </mc:AlternateContent>
    <mc:AlternateContent xmlns:mc="http://schemas.openxmlformats.org/markup-compatibility/2006">
      <mc:Choice Requires="x14">
        <control shapeId="131073" r:id="rId8" name="CheckBox1">
          <controlPr locked="0" defaultSize="0" autoLine="0" r:id="rId9">
            <anchor moveWithCells="1">
              <from>
                <xdr:col>11</xdr:col>
                <xdr:colOff>304800</xdr:colOff>
                <xdr:row>14</xdr:row>
                <xdr:rowOff>45720</xdr:rowOff>
              </from>
              <to>
                <xdr:col>11</xdr:col>
                <xdr:colOff>464820</xdr:colOff>
                <xdr:row>14</xdr:row>
                <xdr:rowOff>198120</xdr:rowOff>
              </to>
            </anchor>
          </controlPr>
        </control>
      </mc:Choice>
      <mc:Fallback>
        <control shapeId="131073" r:id="rId8" name="CheckBox1"/>
      </mc:Fallback>
    </mc:AlternateContent>
  </controls>
  <extLst>
    <ext xmlns:x14="http://schemas.microsoft.com/office/spreadsheetml/2009/9/main" uri="{CCE6A557-97BC-4b89-ADB6-D9C93CAAB3DF}">
      <x14:dataValidations xmlns:xm="http://schemas.microsoft.com/office/excel/2006/main" count="13">
        <x14:dataValidation type="list" allowBlank="1" showInputMessage="1" showErrorMessage="1" xr:uid="{E5ECCFF1-BD46-42D6-B2C0-BA299B58D7BC}">
          <x14:formula1>
            <xm:f>OFFSET(Dropdown!$AS$7:$AU$19,0,'Allg. Informationen'!$B$4-1,4,1)</xm:f>
          </x14:formula1>
          <xm:sqref>X18:X24 X26 X31:X32 X34:X35 X38:X45 X48:X53 X56:X59 X100 X77:X83 X87 X90:X96 X98 X62:X74</xm:sqref>
        </x14:dataValidation>
        <x14:dataValidation type="list" allowBlank="1" showInputMessage="1" showErrorMessage="1" xr:uid="{BD4F25A5-B33A-4024-BA3A-606AA13A9C41}">
          <x14:formula1>
            <xm:f>OFFSET(Dropdown!$AP$7:$AR$19,0,'Allg. Informationen'!$B$4-1,3,1)</xm:f>
          </x14:formula1>
          <xm:sqref>V13:V15 V18:V24 V26 V31:V32 V34:V35 V38:V45 V48:V53 V56:V59 V100 V77:V83 V87 V90:V96 V98 V62:V74</xm:sqref>
        </x14:dataValidation>
        <x14:dataValidation type="list" allowBlank="1" showInputMessage="1" showErrorMessage="1" xr:uid="{933DAA0F-9CF4-4E03-8ECC-8301209BCA6A}">
          <x14:formula1>
            <xm:f>OFFSET(Dropdown!$P$7:$R$10,0,'Allg. Informationen'!$B$4-1,4,1)</xm:f>
          </x14:formula1>
          <xm:sqref>D77</xm:sqref>
        </x14:dataValidation>
        <x14:dataValidation type="list" allowBlank="1" showInputMessage="1" showErrorMessage="1" xr:uid="{8118DE5A-14D6-452A-98D6-24E97599EF71}">
          <x14:formula1>
            <xm:f>OFFSET(Dropdown!$D$7:$F$8,0,'Allg. Informationen'!$B$4-1,2,1)</xm:f>
          </x14:formula1>
          <xm:sqref>H50:Q50 H56:Q56</xm:sqref>
        </x14:dataValidation>
        <x14:dataValidation type="list" allowBlank="1" showInputMessage="1" showErrorMessage="1" xr:uid="{890EB584-DF4F-4996-B4CB-FE0ADEC745D8}">
          <x14:formula1>
            <xm:f>OFFSET(Dropdown!$M$7:$O$11,0,'Allg. Informationen'!$B$4-1,5,1)</xm:f>
          </x14:formula1>
          <xm:sqref>D45</xm:sqref>
        </x14:dataValidation>
        <x14:dataValidation type="list" allowBlank="1" showInputMessage="1" showErrorMessage="1" xr:uid="{C8395268-21D1-4C67-9F3D-01718B988A12}">
          <x14:formula1>
            <xm:f>OFFSET(Dropdown!$A$7:$C$9,0,'Allg. Informationen'!$B$4-1,3,1)</xm:f>
          </x14:formula1>
          <xm:sqref>D42</xm:sqref>
        </x14:dataValidation>
        <x14:dataValidation type="list" allowBlank="1" showInputMessage="1" showErrorMessage="1" xr:uid="{D2E9AD73-AB2E-4ABB-B692-43DD81E139B1}">
          <x14:formula1>
            <xm:f>OFFSET(Dropdown!$G$7:$I$11,0,'Allg. Informationen'!$B$4-1,5,1)</xm:f>
          </x14:formula1>
          <xm:sqref>D20</xm:sqref>
        </x14:dataValidation>
        <x14:dataValidation type="list" allowBlank="1" showInputMessage="1" showErrorMessage="1" xr:uid="{5FD95F70-CE0E-44CA-A6F6-86F64D2A7FBB}">
          <x14:formula1>
            <xm:f>Dropdown!$AP$7:$AP$9</xm:f>
          </x14:formula1>
          <xm:sqref>V84:V86 V33 V54:V55 V36:V37 V25 V27:V30 V97 V99 V101:V102</xm:sqref>
        </x14:dataValidation>
        <x14:dataValidation type="list" allowBlank="1" showInputMessage="1" showErrorMessage="1" xr:uid="{7EF9880F-63C7-4D55-8468-92304BA12F63}">
          <x14:formula1>
            <xm:f>Dropdown!$P$7:$P$10</xm:f>
          </x14:formula1>
          <xm:sqref>E77:K77</xm:sqref>
        </x14:dataValidation>
        <x14:dataValidation type="list" allowBlank="1" showInputMessage="1" showErrorMessage="1" xr:uid="{948D5287-72FD-4510-B0EC-3793558B53BD}">
          <x14:formula1>
            <xm:f>Dropdown!$G$7:$G$11</xm:f>
          </x14:formula1>
          <xm:sqref>E20:G20</xm:sqref>
        </x14:dataValidation>
        <x14:dataValidation type="list" allowBlank="1" showInputMessage="1" showErrorMessage="1" xr:uid="{DC0AA8B4-0B78-4D03-96A0-83459FB2D1BB}">
          <x14:formula1>
            <xm:f>Dropdown!$A$7:$A$9</xm:f>
          </x14:formula1>
          <xm:sqref>E42:G42</xm:sqref>
        </x14:dataValidation>
        <x14:dataValidation type="list" allowBlank="1" showInputMessage="1" showErrorMessage="1" xr:uid="{94B8171A-6B29-45C3-9EAC-EA6F02229EEF}">
          <x14:formula1>
            <xm:f>Dropdown!$M$7:$M$11</xm:f>
          </x14:formula1>
          <xm:sqref>E45:G45</xm:sqref>
        </x14:dataValidation>
        <x14:dataValidation type="list" allowBlank="1" showInputMessage="1" showErrorMessage="1" xr:uid="{AB0620A5-0ECC-49E0-B9D2-BEBBECA68AFD}">
          <x14:formula1>
            <xm:f>Dropdown!$AI$6:$AI$136</xm:f>
          </x14:formula1>
          <xm:sqref>B14</xm:sqref>
        </x14:dataValidation>
      </x14:dataValidations>
    </ext>
  </extLst>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1E580F-1939-4419-9E75-FE430A2E73DF}">
  <sheetPr codeName="Tabelle34">
    <tabColor theme="7" tint="0.39997558519241921"/>
    <pageSetUpPr fitToPage="1"/>
  </sheetPr>
  <dimension ref="A1:AC131"/>
  <sheetViews>
    <sheetView workbookViewId="0">
      <selection activeCell="A20" sqref="A20"/>
    </sheetView>
  </sheetViews>
  <sheetFormatPr baseColWidth="10" defaultColWidth="11.44140625" defaultRowHeight="13.2" outlineLevelCol="1" x14ac:dyDescent="0.25"/>
  <cols>
    <col min="1" max="1" width="11" style="466" customWidth="1"/>
    <col min="2" max="2" width="40.5546875" style="31" customWidth="1"/>
    <col min="3" max="3" width="10.5546875" style="31" customWidth="1"/>
    <col min="4" max="4" width="18.5546875" style="31" customWidth="1"/>
    <col min="5" max="7" width="18.5546875" style="31" hidden="1" customWidth="1"/>
    <col min="8" max="9" width="13.109375" style="31" customWidth="1"/>
    <col min="10" max="10" width="13.33203125" style="466" customWidth="1"/>
    <col min="11" max="11" width="13.5546875" style="466" customWidth="1"/>
    <col min="12" max="14" width="11.88671875" style="466" customWidth="1"/>
    <col min="15" max="15" width="13" style="466" customWidth="1"/>
    <col min="16" max="17" width="11.88671875" style="466" customWidth="1"/>
    <col min="18" max="18" width="12.5546875" style="466" customWidth="1"/>
    <col min="19" max="19" width="14.88671875" style="466" customWidth="1"/>
    <col min="20" max="20" width="11.5546875" style="466" customWidth="1"/>
    <col min="21" max="21" width="16.44140625" style="466" customWidth="1"/>
    <col min="22" max="22" width="16.44140625" style="531" hidden="1" customWidth="1" outlineLevel="1"/>
    <col min="23" max="23" width="16.44140625" style="466" hidden="1" customWidth="1" outlineLevel="1"/>
    <col min="24" max="24" width="11.44140625" style="466" hidden="1" customWidth="1" outlineLevel="1"/>
    <col min="25" max="25" width="23.5546875" style="466" hidden="1" customWidth="1" outlineLevel="1"/>
    <col min="26" max="26" width="5.5546875" style="466" customWidth="1" collapsed="1"/>
    <col min="27" max="27" width="8.5546875" style="466" hidden="1" customWidth="1"/>
    <col min="28" max="16384" width="11.44140625" style="466"/>
  </cols>
  <sheetData>
    <row r="1" spans="1:29" ht="21" x14ac:dyDescent="0.4">
      <c r="A1" s="490" t="str">
        <f>VLOOKUP(D13,Dropdown!$AI$6:$AI$136,1,FALSE)</f>
        <v>Bitte auswählen, Prière de sélectionner, Prego selezionare</v>
      </c>
      <c r="B1" s="48"/>
      <c r="C1" s="488"/>
      <c r="D1" s="489"/>
      <c r="E1" s="48"/>
      <c r="F1" s="48"/>
      <c r="G1" s="48"/>
      <c r="H1" s="48"/>
      <c r="I1" s="48"/>
      <c r="J1" s="59"/>
      <c r="K1" s="59"/>
      <c r="L1" s="59"/>
      <c r="M1" s="59"/>
      <c r="N1" s="59"/>
      <c r="O1" s="59"/>
      <c r="P1" s="59"/>
      <c r="Q1" s="59"/>
      <c r="R1" s="59"/>
      <c r="S1" s="59"/>
      <c r="T1" s="59"/>
      <c r="U1" s="59"/>
      <c r="V1" s="59"/>
      <c r="W1" s="59"/>
      <c r="X1" s="59"/>
      <c r="Y1" s="59"/>
    </row>
    <row r="2" spans="1:29" s="531" customFormat="1" ht="15.6" x14ac:dyDescent="0.3">
      <c r="A2" s="530" t="str">
        <f ca="1">IF(D17="",IF(D13=Dropdown!$AI$6,CONCATENATE(OFFSET(Sprachen!A369,0,'Allg. Informationen'!$B$4-1,1,1),_xlfn.SHEET()-9),VLOOKUP($D$13,Dropdown!$AI$6:$AJ$136,2,FALSE)),D17)</f>
        <v>KW23</v>
      </c>
      <c r="B2" s="177" t="str">
        <f ca="1">CONCATENATE(Gesuchsteller!$A$4,": ",Gesuchsteller!$B$4)</f>
        <v>Gesuchsnummer: MP.24.xxx</v>
      </c>
      <c r="C2" s="10"/>
      <c r="E2" s="47"/>
      <c r="F2" s="47"/>
      <c r="G2" s="47"/>
      <c r="H2" s="120"/>
      <c r="J2" s="120"/>
      <c r="K2" s="120"/>
      <c r="L2" s="120"/>
      <c r="M2" s="120"/>
      <c r="N2" s="120"/>
      <c r="O2" s="120"/>
      <c r="P2" s="120"/>
      <c r="Q2" s="47"/>
      <c r="R2" s="120"/>
      <c r="U2" s="532"/>
      <c r="V2" s="532"/>
      <c r="W2" s="532"/>
    </row>
    <row r="3" spans="1:29" s="531" customFormat="1" ht="15.6" x14ac:dyDescent="0.3">
      <c r="A3" s="530"/>
      <c r="B3" s="10"/>
      <c r="C3" s="10"/>
      <c r="E3" s="47"/>
      <c r="F3" s="47"/>
      <c r="G3" s="47"/>
      <c r="H3" s="120"/>
      <c r="I3" s="630"/>
      <c r="J3" s="120"/>
      <c r="K3" s="120"/>
      <c r="L3" s="120"/>
      <c r="M3" s="120"/>
      <c r="N3" s="120"/>
      <c r="O3" s="120"/>
      <c r="P3" s="120"/>
      <c r="Q3" s="47"/>
      <c r="R3" s="120"/>
      <c r="U3" s="532"/>
      <c r="V3" s="532"/>
      <c r="W3" s="532"/>
    </row>
    <row r="4" spans="1:29" s="531" customFormat="1" ht="17.399999999999999" x14ac:dyDescent="0.3">
      <c r="A4" s="133" t="str">
        <f ca="1">OFFSET(Sprachen!A351,0,'Allg. Informationen'!$B$4-1,1,1)</f>
        <v>i. Vollmacht und Auskunftsberechtigung</v>
      </c>
      <c r="C4" s="131"/>
      <c r="E4" s="347"/>
      <c r="F4" s="398"/>
      <c r="G4" s="348"/>
    </row>
    <row r="5" spans="1:29" s="531" customFormat="1" ht="30.75" customHeight="1" x14ac:dyDescent="0.25">
      <c r="B5" s="655" t="str">
        <f ca="1">OFFSET(Sprachen!A352,0,'Allg. Informationen'!$B$4-1,1,1)</f>
        <v>Gesuchsteller ist Kraftwerksbevollmächtigter</v>
      </c>
      <c r="C5" s="601"/>
      <c r="D5" s="533" t="s">
        <v>1706</v>
      </c>
      <c r="H5" s="886" t="str">
        <f ca="1">OFFSET(Sprachen!A356,0,'Allg. Informationen'!$B$4-1,1,1)</f>
        <v>Falls Gesuchsteller nicht kraftwerksbevollmächtigt ist, aber am Kraftwerk beteiligt ist, bitte Kästchen in Zelle C5 nicht ankreuzen. Die kraftwerkspezifischen Daten werden automatisch vom Kraftwerksbevollmächtigten während der Gesuchsprüfung übernommen</v>
      </c>
      <c r="I5" s="886"/>
      <c r="J5" s="886"/>
      <c r="K5" s="886"/>
      <c r="L5" s="886"/>
      <c r="M5" s="886"/>
      <c r="N5" s="886"/>
      <c r="O5" s="886"/>
      <c r="P5" s="886"/>
      <c r="Q5" s="886"/>
      <c r="R5" s="886"/>
      <c r="S5" s="886"/>
      <c r="T5" s="886"/>
      <c r="U5" s="886"/>
    </row>
    <row r="6" spans="1:29" s="531" customFormat="1" ht="18" customHeight="1" x14ac:dyDescent="0.25">
      <c r="B6" s="806" t="str">
        <f ca="1">OFFSET(Sprachen!A353,0,'Allg. Informationen'!$B$4-1,1,1)</f>
        <v>Auskunftsberechtigte Person zu diesem KW</v>
      </c>
      <c r="C6" s="806"/>
      <c r="D6" s="888" t="str">
        <f ca="1">OFFSET(Sprachen!A357,0,'Allg. Informationen'!$B$4-1,1,1)</f>
        <v>Name</v>
      </c>
      <c r="H6" s="887"/>
      <c r="I6" s="887"/>
      <c r="J6" s="887"/>
      <c r="K6" s="889" t="str">
        <f ca="1">OFFSET(Sprachen!A358,0,'Allg. Informationen'!$B$4-1,1,1)</f>
        <v>Organisation</v>
      </c>
      <c r="L6" s="887"/>
      <c r="M6" s="887"/>
      <c r="N6" s="887"/>
      <c r="O6" s="889" t="str">
        <f ca="1">OFFSET(Sprachen!A359,0,'Allg. Informationen'!$B$4-1,1,1)</f>
        <v>Email</v>
      </c>
      <c r="P6" s="887"/>
      <c r="Q6" s="887"/>
      <c r="R6" s="887"/>
      <c r="S6" s="890" t="str">
        <f ca="1">OFFSET(Sprachen!A360,0,'Allg. Informationen'!$B$4-1,1,1)</f>
        <v>Telefon</v>
      </c>
      <c r="T6" s="887"/>
      <c r="U6" s="887"/>
    </row>
    <row r="7" spans="1:29" s="531" customFormat="1" ht="17.25" customHeight="1" x14ac:dyDescent="0.25">
      <c r="B7" s="899" t="str">
        <f ca="1">OFFSET(Sprachen!A354,0,'Allg. Informationen'!$B$4-1,1,1)</f>
        <v>Stellvertretend auskunftsberechtigte Person</v>
      </c>
      <c r="C7" s="899"/>
      <c r="D7" s="888"/>
      <c r="H7" s="887"/>
      <c r="I7" s="887"/>
      <c r="J7" s="887"/>
      <c r="K7" s="889"/>
      <c r="L7" s="887"/>
      <c r="M7" s="887"/>
      <c r="N7" s="887"/>
      <c r="O7" s="889"/>
      <c r="P7" s="887"/>
      <c r="Q7" s="887"/>
      <c r="R7" s="887"/>
      <c r="S7" s="890"/>
      <c r="T7" s="887"/>
      <c r="U7" s="887"/>
      <c r="V7" s="429"/>
      <c r="W7" s="398"/>
      <c r="X7" s="398"/>
      <c r="Y7" s="429"/>
      <c r="Z7" s="429"/>
      <c r="AA7" s="429"/>
      <c r="AC7" s="132"/>
    </row>
    <row r="8" spans="1:29" s="531" customFormat="1" ht="39" hidden="1" customHeight="1" x14ac:dyDescent="0.25">
      <c r="B8" s="864" t="str">
        <f ca="1">OFFSET(Sprachen!A355,0,'Allg. Informationen'!$B$4-1,1,1)</f>
        <v>Zur Prüfung des Gesuchs kann das BFE die Daten und Angaben des Kraftwerksbevollmächtigten übernehmen von:</v>
      </c>
      <c r="C8" s="865"/>
      <c r="D8" s="675" t="str">
        <f ca="1">OFFSET(Sprachen!A361,0,'Allg. Informationen'!$B$4-1,1,1)</f>
        <v>Gesuchsnummer</v>
      </c>
      <c r="E8" s="534"/>
      <c r="F8" s="534"/>
      <c r="G8" s="534"/>
      <c r="H8" s="900"/>
      <c r="I8" s="900"/>
      <c r="J8" s="900"/>
      <c r="K8" s="675" t="str">
        <f ca="1">OFFSET(Sprachen!A362,0,'Allg. Informationen'!$B$4-1,1,1)</f>
        <v>Datum</v>
      </c>
      <c r="L8" s="900"/>
      <c r="M8" s="900"/>
      <c r="N8" s="900"/>
    </row>
    <row r="9" spans="1:29" s="531" customFormat="1" x14ac:dyDescent="0.25"/>
    <row r="10" spans="1:29" ht="17.399999999999999" x14ac:dyDescent="0.25">
      <c r="A10" s="133" t="str">
        <f ca="1">OFFSET(Sprachen!A363,0,'Allg. Informationen'!$B$4-1,1,1)</f>
        <v>A. Angaben zu Kraftwerksanlage und Zentralen</v>
      </c>
      <c r="D10" s="430"/>
      <c r="E10" s="430"/>
      <c r="F10" s="430"/>
      <c r="G10" s="430"/>
      <c r="H10" s="431"/>
      <c r="I10" s="26"/>
      <c r="J10" s="531"/>
      <c r="K10" s="531"/>
      <c r="L10" s="531"/>
      <c r="M10" s="398"/>
      <c r="N10" s="398"/>
      <c r="O10" s="398"/>
      <c r="P10" s="398"/>
      <c r="Q10" s="398"/>
      <c r="R10" s="398"/>
      <c r="S10" s="398"/>
      <c r="T10" s="398"/>
      <c r="U10" s="398"/>
      <c r="V10" s="398"/>
      <c r="W10" s="398"/>
      <c r="X10" s="398"/>
      <c r="Y10" s="429"/>
      <c r="Z10" s="429"/>
      <c r="AA10" s="429"/>
      <c r="AB10" s="531"/>
      <c r="AC10" s="132"/>
    </row>
    <row r="11" spans="1:29" ht="15.6" x14ac:dyDescent="0.3">
      <c r="A11" s="386"/>
      <c r="B11" s="386"/>
      <c r="C11" s="386"/>
      <c r="D11" s="386"/>
      <c r="E11" s="386"/>
      <c r="F11" s="386"/>
      <c r="G11" s="386"/>
      <c r="H11" s="386"/>
      <c r="I11" s="386"/>
      <c r="J11" s="386"/>
      <c r="K11" s="386"/>
      <c r="L11" s="386"/>
      <c r="M11" s="386"/>
      <c r="N11" s="386"/>
      <c r="O11" s="386"/>
      <c r="P11" s="386"/>
      <c r="Q11" s="386"/>
      <c r="R11" s="386"/>
      <c r="S11" s="386"/>
      <c r="T11" s="386"/>
      <c r="U11" s="386"/>
      <c r="V11" s="386"/>
      <c r="W11" s="386"/>
      <c r="X11" s="386"/>
      <c r="Y11" s="386"/>
    </row>
    <row r="12" spans="1:29" ht="26.4" x14ac:dyDescent="0.25">
      <c r="A12" s="134" t="str">
        <f ca="1">OFFSET(Sprachen!A364,0,'Allg. Informationen'!$B$4-1,1,1)</f>
        <v>Ziffer</v>
      </c>
      <c r="B12" s="875" t="str">
        <f ca="1">OFFSET(Sprachen!A365,0,'Allg. Informationen'!$B$4-1,1,1)</f>
        <v>A1. Angaben zur Kraftwerksanlage</v>
      </c>
      <c r="C12" s="876"/>
      <c r="D12" s="877"/>
      <c r="E12" s="901" t="s">
        <v>428</v>
      </c>
      <c r="F12" s="902"/>
      <c r="G12" s="903"/>
      <c r="H12" s="838" t="str">
        <f ca="1">OFFSET(Sprachen!A366,0,'Allg. Informationen'!$B$4-1,1,1)</f>
        <v>Anmerkungen BFE</v>
      </c>
      <c r="I12" s="839"/>
      <c r="J12" s="839"/>
      <c r="K12" s="839"/>
      <c r="L12" s="840"/>
      <c r="M12" s="836" t="str">
        <f ca="1">OFFSET(Sprachen!A367,0,'Allg. Informationen'!$B$4-1,1,1)</f>
        <v>Bemerkungen Gesuchsteller</v>
      </c>
      <c r="N12" s="836"/>
      <c r="O12" s="836"/>
      <c r="P12" s="836"/>
      <c r="Q12" s="836"/>
      <c r="R12" s="836"/>
      <c r="S12" s="836"/>
      <c r="T12" s="836"/>
      <c r="U12" s="836"/>
      <c r="V12" s="450" t="str">
        <f ca="1">OFFSET(Sprachen!A506,0,'Allg. Informationen'!$B$4-1,1,1)</f>
        <v>Prüfung auf Plausibilität</v>
      </c>
      <c r="W12" s="135" t="str">
        <f ca="1">OFFSET(Sprachen!A507,0,'Allg. Informationen'!$B$4-1,1,1)</f>
        <v>Bemerkungen Plausibilität</v>
      </c>
      <c r="X12" s="450" t="str">
        <f ca="1">OFFSET(Sprachen!A508,0,'Allg. Informationen'!$B$4-1,1,1)</f>
        <v>Materielle Prüfung</v>
      </c>
      <c r="Y12" s="135" t="str">
        <f ca="1">OFFSET(Sprachen!A509,0,'Allg. Informationen'!$B$4-1,1,1)</f>
        <v>Bemerkungen Materielle Prüfung</v>
      </c>
    </row>
    <row r="13" spans="1:29" ht="21" x14ac:dyDescent="0.25">
      <c r="A13" s="781" t="str">
        <f ca="1">CONCATENATE($A$2," / ",AA14)</f>
        <v>KW23 / 1</v>
      </c>
      <c r="B13" s="145" t="str">
        <f ca="1">OFFSET(Sprachen!A368,0,'Allg. Informationen'!$B$4-1,1,1)</f>
        <v>Name Kraftwerksanlage:</v>
      </c>
      <c r="C13" s="719"/>
      <c r="D13" s="785" t="str">
        <f>B14</f>
        <v>Bitte auswählen, Prière de sélectionner, Prego selezionare</v>
      </c>
      <c r="E13" s="695"/>
      <c r="F13" s="695"/>
      <c r="G13" s="695"/>
      <c r="H13" s="788" t="str">
        <f ca="1">OFFSET(Sprachen!A472,0,'Allg. Informationen'!$B$4-1,1,1)</f>
        <v>Bitte zuerst die Energieproduktion im Blatt E_prod_Eingabe für dieses Kraftwerk eingeben! Falls Gesuchsteller nicht kraftwerksbevollmächtigt ist, so werden die Daten während der Gesuchsprüfung automatisch vom Kraftwerksbevollmächtigten übernommen. Der Gesuchsteller braucht nur die reduzierten Felder auszufüllen. Dabei sind Kennzahlen mit Ziffern endend auf -G vom Kraftwerksbevollmächtigten zu übernehmen. Massgebend für die MP ist die Bruttoleistung, wobei in der Liste Kraftwerke ab 10 MW installierter Leistung erscheinen können.</v>
      </c>
      <c r="I13" s="789"/>
      <c r="J13" s="789"/>
      <c r="K13" s="789"/>
      <c r="L13" s="790"/>
      <c r="M13" s="793"/>
      <c r="N13" s="794"/>
      <c r="O13" s="794"/>
      <c r="P13" s="794"/>
      <c r="Q13" s="794"/>
      <c r="R13" s="794"/>
      <c r="S13" s="794"/>
      <c r="T13" s="794"/>
      <c r="U13" s="795"/>
      <c r="V13" s="802"/>
      <c r="W13" s="769"/>
      <c r="X13" s="721" t="s">
        <v>185</v>
      </c>
      <c r="Y13" s="769"/>
    </row>
    <row r="14" spans="1:29" ht="117" customHeight="1" x14ac:dyDescent="0.25">
      <c r="A14" s="782"/>
      <c r="B14" s="631" t="s">
        <v>1000</v>
      </c>
      <c r="C14" s="784"/>
      <c r="D14" s="786"/>
      <c r="E14" s="696" t="s">
        <v>1758</v>
      </c>
      <c r="F14" s="696" t="s">
        <v>438</v>
      </c>
      <c r="G14" s="696" t="s">
        <v>429</v>
      </c>
      <c r="H14" s="791"/>
      <c r="I14" s="755"/>
      <c r="J14" s="755"/>
      <c r="K14" s="755"/>
      <c r="L14" s="792"/>
      <c r="M14" s="796"/>
      <c r="N14" s="797"/>
      <c r="O14" s="797"/>
      <c r="P14" s="797"/>
      <c r="Q14" s="797"/>
      <c r="R14" s="797"/>
      <c r="S14" s="797"/>
      <c r="T14" s="797"/>
      <c r="U14" s="798"/>
      <c r="V14" s="803"/>
      <c r="W14" s="821"/>
      <c r="X14" s="823"/>
      <c r="Y14" s="821"/>
      <c r="AA14" s="466">
        <v>1</v>
      </c>
    </row>
    <row r="15" spans="1:29" ht="21.75" customHeight="1" x14ac:dyDescent="0.25">
      <c r="A15" s="783"/>
      <c r="B15" s="456"/>
      <c r="C15" s="720"/>
      <c r="D15" s="787"/>
      <c r="E15" s="696"/>
      <c r="F15" s="696"/>
      <c r="G15" s="696"/>
      <c r="H15" s="826" t="str">
        <f ca="1">OFFSET(Sprachen!A473,0,'Allg. Informationen'!$B$4-1,1,1)</f>
        <v>Falls KW in Liste nicht vorhanden, bitte ankreuzen:</v>
      </c>
      <c r="I15" s="827"/>
      <c r="J15" s="827"/>
      <c r="K15" s="827"/>
      <c r="L15" s="536"/>
      <c r="M15" s="799"/>
      <c r="N15" s="800"/>
      <c r="O15" s="800"/>
      <c r="P15" s="800"/>
      <c r="Q15" s="800"/>
      <c r="R15" s="800"/>
      <c r="S15" s="800"/>
      <c r="T15" s="800"/>
      <c r="U15" s="801"/>
      <c r="V15" s="804"/>
      <c r="W15" s="822"/>
      <c r="X15" s="722"/>
      <c r="Y15" s="822"/>
    </row>
    <row r="16" spans="1:29" ht="38.1" hidden="1" customHeight="1" x14ac:dyDescent="0.25">
      <c r="A16" s="680" t="str">
        <f ca="1">CONCATENATE($A$2," / ",AA16)</f>
        <v>KW23 / 1-G1</v>
      </c>
      <c r="B16" s="833" t="str">
        <f ca="1">OFFSET(Sprachen!A370,0,'Allg. Informationen'!$B$4-1,1,1)</f>
        <v>Kraftwerkname (Angabe Gesuchsteller falls nicht in Liste)</v>
      </c>
      <c r="C16" s="833"/>
      <c r="D16" s="650"/>
      <c r="E16" s="535"/>
      <c r="F16" s="535"/>
      <c r="G16" s="535"/>
      <c r="H16" s="845" t="str">
        <f ca="1">OFFSET(Sprachen!A474,0,'Allg. Informationen'!$B$4-1,1,1)</f>
        <v>Bitte nur eintragen, falls Kraftwerk nicht in Liste</v>
      </c>
      <c r="I16" s="845"/>
      <c r="J16" s="845"/>
      <c r="K16" s="845"/>
      <c r="L16" s="846"/>
      <c r="M16" s="849"/>
      <c r="N16" s="849"/>
      <c r="O16" s="849"/>
      <c r="P16" s="849"/>
      <c r="Q16" s="849"/>
      <c r="R16" s="849"/>
      <c r="S16" s="849"/>
      <c r="T16" s="849"/>
      <c r="U16" s="850"/>
      <c r="V16" s="672"/>
      <c r="W16" s="671"/>
      <c r="X16" s="672"/>
      <c r="Y16" s="538"/>
      <c r="AA16" s="422" t="s">
        <v>537</v>
      </c>
    </row>
    <row r="17" spans="1:27" ht="44.1" hidden="1" customHeight="1" x14ac:dyDescent="0.25">
      <c r="A17" s="539" t="str">
        <f ca="1">CONCATENATE($A$2," / ",AA17)</f>
        <v>KW23 / 1-G2</v>
      </c>
      <c r="B17" s="833" t="str">
        <f ca="1">OFFSET(Sprachen!A371,0,'Allg. Informationen'!$B$4-1,1,1)</f>
        <v>Kürzelvorschlag  (Angabe Gesuchsteller falls nicht in Liste)</v>
      </c>
      <c r="C17" s="833"/>
      <c r="D17" s="651"/>
      <c r="E17" s="540"/>
      <c r="F17" s="540"/>
      <c r="G17" s="540"/>
      <c r="H17" s="847" t="str">
        <f ca="1">OFFSET(Sprachen!A475,0,'Allg. Informationen'!$B$4-1,1,1)</f>
        <v>Bitte nur eintragen, falls Kraftwerk nicht in Liste vorhanden. Auswahl nochmals auf "Bitte auswählen" stellen, damit vorgeschlagenes Kürzel übernommen wird.</v>
      </c>
      <c r="I17" s="847"/>
      <c r="J17" s="847"/>
      <c r="K17" s="847"/>
      <c r="L17" s="848"/>
      <c r="M17" s="851"/>
      <c r="N17" s="851"/>
      <c r="O17" s="851"/>
      <c r="P17" s="851"/>
      <c r="Q17" s="851"/>
      <c r="R17" s="851"/>
      <c r="S17" s="851"/>
      <c r="T17" s="851"/>
      <c r="U17" s="852"/>
      <c r="V17" s="541"/>
      <c r="W17" s="297"/>
      <c r="X17" s="541"/>
      <c r="Y17" s="152"/>
      <c r="AA17" s="424" t="s">
        <v>538</v>
      </c>
    </row>
    <row r="18" spans="1:27" x14ac:dyDescent="0.25">
      <c r="A18" s="139" t="str">
        <f t="shared" ref="A18:A45" ca="1" si="0">CONCATENATE($A$2," / ",AA18)</f>
        <v>KW23 / 2</v>
      </c>
      <c r="B18" s="538" t="str">
        <f ca="1">OFFSET(Sprachen!A372,0,'Allg. Informationen'!$B$4-1,1,1)</f>
        <v>Standortgemeinde(n)</v>
      </c>
      <c r="C18" s="159"/>
      <c r="D18" s="542"/>
      <c r="E18" s="543"/>
      <c r="F18" s="543"/>
      <c r="G18" s="543"/>
      <c r="H18" s="908"/>
      <c r="I18" s="908"/>
      <c r="J18" s="908"/>
      <c r="K18" s="908"/>
      <c r="L18" s="908"/>
      <c r="M18" s="807"/>
      <c r="N18" s="807"/>
      <c r="O18" s="807"/>
      <c r="P18" s="807"/>
      <c r="Q18" s="807"/>
      <c r="R18" s="807"/>
      <c r="S18" s="807"/>
      <c r="T18" s="807"/>
      <c r="U18" s="807"/>
      <c r="V18" s="541"/>
      <c r="W18" s="297"/>
      <c r="X18" s="541" t="s">
        <v>185</v>
      </c>
      <c r="Y18" s="152"/>
      <c r="AA18" s="466">
        <f>+AA14+1</f>
        <v>2</v>
      </c>
    </row>
    <row r="19" spans="1:27" x14ac:dyDescent="0.25">
      <c r="A19" s="139" t="str">
        <f t="shared" ca="1" si="0"/>
        <v>KW23 / 3</v>
      </c>
      <c r="B19" s="538" t="str">
        <f ca="1">OFFSET(Sprachen!A373,0,'Allg. Informationen'!$B$4-1,1,1)</f>
        <v>Standortkanton</v>
      </c>
      <c r="C19" s="100"/>
      <c r="D19" s="193"/>
      <c r="E19" s="349"/>
      <c r="F19" s="349"/>
      <c r="G19" s="349"/>
      <c r="H19" s="805"/>
      <c r="I19" s="805"/>
      <c r="J19" s="805"/>
      <c r="K19" s="805"/>
      <c r="L19" s="805"/>
      <c r="M19" s="807"/>
      <c r="N19" s="807"/>
      <c r="O19" s="807"/>
      <c r="P19" s="807"/>
      <c r="Q19" s="807"/>
      <c r="R19" s="807"/>
      <c r="S19" s="807"/>
      <c r="T19" s="807"/>
      <c r="U19" s="807"/>
      <c r="V19" s="541"/>
      <c r="W19" s="297"/>
      <c r="X19" s="541" t="s">
        <v>185</v>
      </c>
      <c r="Y19" s="152"/>
      <c r="AA19" s="466">
        <f t="shared" ref="AA19:AA45" si="1">+AA18+1</f>
        <v>3</v>
      </c>
    </row>
    <row r="20" spans="1:27" ht="46.5" customHeight="1" x14ac:dyDescent="0.25">
      <c r="A20" s="139" t="str">
        <f t="shared" ca="1" si="0"/>
        <v>KW23 / 4</v>
      </c>
      <c r="B20" s="159" t="str">
        <f ca="1">OFFSET(Sprachen!A374,0,'Allg. Informationen'!$B$4-1,1,1)</f>
        <v>Nutzungsrecht</v>
      </c>
      <c r="C20" s="100"/>
      <c r="D20" s="193"/>
      <c r="E20" s="349"/>
      <c r="F20" s="349"/>
      <c r="G20" s="349"/>
      <c r="H20" s="834" t="str">
        <f ca="1">OFFSET(Sprachen!A476,0,'Allg. Informationen'!$B$4-1,1,1)</f>
        <v>Vertrag für Nutzungsrecht dem Gesuch beilegen.
Falls weder Konzession noch ehaftes Recht, bitte im Bemerkungsfeld spezifizieren.</v>
      </c>
      <c r="I20" s="834"/>
      <c r="J20" s="834"/>
      <c r="K20" s="834"/>
      <c r="L20" s="834"/>
      <c r="M20" s="807"/>
      <c r="N20" s="807"/>
      <c r="O20" s="807"/>
      <c r="P20" s="807"/>
      <c r="Q20" s="807"/>
      <c r="R20" s="807"/>
      <c r="S20" s="807"/>
      <c r="T20" s="807"/>
      <c r="U20" s="807"/>
      <c r="V20" s="541"/>
      <c r="W20" s="297"/>
      <c r="X20" s="541" t="s">
        <v>185</v>
      </c>
      <c r="Y20" s="152"/>
      <c r="AA20" s="466">
        <f t="shared" si="1"/>
        <v>4</v>
      </c>
    </row>
    <row r="21" spans="1:27" ht="12.75" customHeight="1" x14ac:dyDescent="0.25">
      <c r="A21" s="139" t="str">
        <f t="shared" ca="1" si="0"/>
        <v>KW23 / 5</v>
      </c>
      <c r="B21" s="538" t="str">
        <f ca="1">OFFSET(Sprachen!A375,0,'Allg. Informationen'!$B$4-1,1,1)</f>
        <v>Datum der Vergabe des Nutzungsrechts</v>
      </c>
      <c r="C21" s="100" t="s">
        <v>46</v>
      </c>
      <c r="D21" s="544"/>
      <c r="E21" s="545"/>
      <c r="F21" s="545"/>
      <c r="G21" s="545"/>
      <c r="H21" s="841" t="str">
        <f ca="1">OFFSET(Sprachen!A477,0,'Allg. Informationen'!$B$4-1,1,1)</f>
        <v>Frühestes Ende bei zentralenspezifischen Unterschieden.</v>
      </c>
      <c r="I21" s="842"/>
      <c r="J21" s="842"/>
      <c r="K21" s="842"/>
      <c r="L21" s="843"/>
      <c r="M21" s="807"/>
      <c r="N21" s="807"/>
      <c r="O21" s="807"/>
      <c r="P21" s="807"/>
      <c r="Q21" s="807"/>
      <c r="R21" s="807"/>
      <c r="S21" s="807"/>
      <c r="T21" s="807"/>
      <c r="U21" s="807"/>
      <c r="V21" s="541"/>
      <c r="W21" s="297"/>
      <c r="X21" s="541" t="s">
        <v>185</v>
      </c>
      <c r="Y21" s="152"/>
      <c r="AA21" s="466">
        <f t="shared" si="1"/>
        <v>5</v>
      </c>
    </row>
    <row r="22" spans="1:27" ht="12.75" customHeight="1" x14ac:dyDescent="0.25">
      <c r="A22" s="139" t="str">
        <f t="shared" ca="1" si="0"/>
        <v>KW23 / 6</v>
      </c>
      <c r="B22" s="538" t="str">
        <f ca="1">OFFSET(Sprachen!A376,0,'Allg. Informationen'!$B$4-1,1,1)</f>
        <v>Ende des Nutzungsrechts</v>
      </c>
      <c r="C22" s="100" t="s">
        <v>46</v>
      </c>
      <c r="D22" s="544"/>
      <c r="E22" s="545"/>
      <c r="F22" s="545"/>
      <c r="G22" s="545"/>
      <c r="H22" s="826"/>
      <c r="I22" s="827"/>
      <c r="J22" s="827"/>
      <c r="K22" s="827"/>
      <c r="L22" s="844"/>
      <c r="M22" s="807"/>
      <c r="N22" s="807"/>
      <c r="O22" s="807"/>
      <c r="P22" s="807"/>
      <c r="Q22" s="807"/>
      <c r="R22" s="807"/>
      <c r="S22" s="807"/>
      <c r="T22" s="807"/>
      <c r="U22" s="807"/>
      <c r="V22" s="541"/>
      <c r="W22" s="297"/>
      <c r="X22" s="541" t="s">
        <v>185</v>
      </c>
      <c r="Y22" s="152" t="s">
        <v>602</v>
      </c>
      <c r="AA22" s="466">
        <f t="shared" si="1"/>
        <v>6</v>
      </c>
    </row>
    <row r="23" spans="1:27" x14ac:dyDescent="0.25">
      <c r="A23" s="139" t="str">
        <f t="shared" ca="1" si="0"/>
        <v>KW23 / 7</v>
      </c>
      <c r="B23" s="538" t="str">
        <f ca="1">OFFSET(Sprachen!A377,0,'Allg. Informationen'!$B$4-1,1,1)</f>
        <v>Anzahl Zentralen</v>
      </c>
      <c r="C23" s="100" t="s">
        <v>47</v>
      </c>
      <c r="D23" s="207"/>
      <c r="E23" s="350"/>
      <c r="F23" s="350"/>
      <c r="G23" s="350"/>
      <c r="H23" s="805"/>
      <c r="I23" s="805"/>
      <c r="J23" s="805"/>
      <c r="K23" s="805"/>
      <c r="L23" s="805"/>
      <c r="M23" s="837"/>
      <c r="N23" s="807"/>
      <c r="O23" s="807"/>
      <c r="P23" s="807"/>
      <c r="Q23" s="807"/>
      <c r="R23" s="807"/>
      <c r="S23" s="807"/>
      <c r="T23" s="807"/>
      <c r="U23" s="807"/>
      <c r="V23" s="541"/>
      <c r="W23" s="297"/>
      <c r="X23" s="541" t="s">
        <v>185</v>
      </c>
      <c r="Y23" s="152"/>
      <c r="AA23" s="466">
        <f t="shared" si="1"/>
        <v>7</v>
      </c>
    </row>
    <row r="24" spans="1:27" x14ac:dyDescent="0.25">
      <c r="A24" s="139" t="str">
        <f t="shared" ca="1" si="0"/>
        <v>KW23 / 8</v>
      </c>
      <c r="B24" s="538" t="str">
        <f ca="1">OFFSET(Sprachen!A378,0,'Allg. Informationen'!$B$4-1,1,1)</f>
        <v>Hoheitsanteil Schweiz</v>
      </c>
      <c r="C24" s="100" t="s">
        <v>4</v>
      </c>
      <c r="D24" s="546"/>
      <c r="E24" s="547"/>
      <c r="F24" s="547"/>
      <c r="G24" s="547"/>
      <c r="H24" s="805"/>
      <c r="I24" s="805"/>
      <c r="J24" s="805"/>
      <c r="K24" s="805"/>
      <c r="L24" s="805"/>
      <c r="M24" s="807"/>
      <c r="N24" s="807"/>
      <c r="O24" s="807"/>
      <c r="P24" s="807"/>
      <c r="Q24" s="807"/>
      <c r="R24" s="807"/>
      <c r="S24" s="807"/>
      <c r="T24" s="807"/>
      <c r="U24" s="807"/>
      <c r="V24" s="541"/>
      <c r="W24" s="297"/>
      <c r="X24" s="541" t="s">
        <v>185</v>
      </c>
      <c r="Y24" s="152"/>
      <c r="AA24" s="466">
        <f t="shared" si="1"/>
        <v>8</v>
      </c>
    </row>
    <row r="25" spans="1:27" x14ac:dyDescent="0.25">
      <c r="A25" s="139" t="str">
        <f t="shared" ca="1" si="0"/>
        <v>KW23 / 9</v>
      </c>
      <c r="B25" s="538" t="str">
        <f ca="1">OFFSET(Sprachen!A379,0,'Allg. Informationen'!$B$4-1,1,1)</f>
        <v>mittlere mechanische Bruttoleistung</v>
      </c>
      <c r="C25" s="100" t="s">
        <v>6</v>
      </c>
      <c r="D25" s="141">
        <f>D51</f>
        <v>0</v>
      </c>
      <c r="E25" s="351"/>
      <c r="F25" s="351"/>
      <c r="G25" s="351"/>
      <c r="H25" s="805"/>
      <c r="I25" s="805"/>
      <c r="J25" s="805"/>
      <c r="K25" s="805"/>
      <c r="L25" s="805"/>
      <c r="M25" s="807"/>
      <c r="N25" s="807"/>
      <c r="O25" s="807"/>
      <c r="P25" s="807"/>
      <c r="Q25" s="807"/>
      <c r="R25" s="807"/>
      <c r="S25" s="807"/>
      <c r="T25" s="807"/>
      <c r="U25" s="807"/>
      <c r="V25" s="548"/>
      <c r="W25" s="300"/>
      <c r="X25" s="548"/>
      <c r="Y25" s="548"/>
      <c r="AA25" s="466">
        <f t="shared" si="1"/>
        <v>9</v>
      </c>
    </row>
    <row r="26" spans="1:27" ht="33.75" customHeight="1" x14ac:dyDescent="0.25">
      <c r="A26" s="139" t="str">
        <f t="shared" ca="1" si="0"/>
        <v>KW23 / 10</v>
      </c>
      <c r="B26" s="159" t="str">
        <f ca="1">OFFSET(Sprachen!A380,0,'Allg. Informationen'!$B$4-1,1,1)</f>
        <v>Kantonales Wasserzinsregime</v>
      </c>
      <c r="C26" s="156" t="s">
        <v>370</v>
      </c>
      <c r="D26" s="549"/>
      <c r="E26" s="550"/>
      <c r="F26" s="550"/>
      <c r="G26" s="550"/>
      <c r="H26" s="834" t="str">
        <f ca="1">OFFSET(Sprachen!A478,0,'Allg. Informationen'!$B$4-1,1,1)</f>
        <v>Wasserzinssatz oder Bemessung aller äquivalenten kantonalen Abgaben angeben.</v>
      </c>
      <c r="I26" s="834"/>
      <c r="J26" s="834"/>
      <c r="K26" s="834"/>
      <c r="L26" s="834"/>
      <c r="M26" s="807"/>
      <c r="N26" s="807"/>
      <c r="O26" s="807"/>
      <c r="P26" s="807"/>
      <c r="Q26" s="807"/>
      <c r="R26" s="807"/>
      <c r="S26" s="807"/>
      <c r="T26" s="807"/>
      <c r="U26" s="807"/>
      <c r="V26" s="541"/>
      <c r="W26" s="297"/>
      <c r="X26" s="541" t="s">
        <v>185</v>
      </c>
      <c r="Y26" s="551" t="s">
        <v>185</v>
      </c>
      <c r="AA26" s="466">
        <f t="shared" si="1"/>
        <v>10</v>
      </c>
    </row>
    <row r="27" spans="1:27" x14ac:dyDescent="0.25">
      <c r="A27" s="139" t="str">
        <f t="shared" ca="1" si="0"/>
        <v>KW23 / 11</v>
      </c>
      <c r="B27" s="538" t="str">
        <f ca="1">OFFSET(Sprachen!A381,0,'Allg. Informationen'!$B$4-1,1,1)</f>
        <v>Installierte Turbinenleistung</v>
      </c>
      <c r="C27" s="100" t="s">
        <v>6</v>
      </c>
      <c r="D27" s="141">
        <f>D52</f>
        <v>0</v>
      </c>
      <c r="E27" s="351"/>
      <c r="F27" s="351"/>
      <c r="G27" s="351"/>
      <c r="H27" s="805"/>
      <c r="I27" s="805"/>
      <c r="J27" s="805"/>
      <c r="K27" s="805"/>
      <c r="L27" s="805"/>
      <c r="M27" s="807"/>
      <c r="N27" s="807"/>
      <c r="O27" s="807"/>
      <c r="P27" s="807"/>
      <c r="Q27" s="807"/>
      <c r="R27" s="807"/>
      <c r="S27" s="807"/>
      <c r="T27" s="807"/>
      <c r="U27" s="807"/>
      <c r="V27" s="548"/>
      <c r="W27" s="300"/>
      <c r="X27" s="548"/>
      <c r="Y27" s="548"/>
      <c r="AA27" s="466">
        <f t="shared" si="1"/>
        <v>11</v>
      </c>
    </row>
    <row r="28" spans="1:27" x14ac:dyDescent="0.25">
      <c r="A28" s="139" t="str">
        <f t="shared" ca="1" si="0"/>
        <v>KW23 / 12</v>
      </c>
      <c r="B28" s="538" t="str">
        <f ca="1">OFFSET(Sprachen!A382,0,'Allg. Informationen'!$B$4-1,1,1)</f>
        <v>Max. mögliche Leistung ab Generator</v>
      </c>
      <c r="C28" s="100" t="s">
        <v>6</v>
      </c>
      <c r="D28" s="141">
        <f>D53</f>
        <v>0</v>
      </c>
      <c r="E28" s="351"/>
      <c r="F28" s="351"/>
      <c r="G28" s="351"/>
      <c r="H28" s="805"/>
      <c r="I28" s="805"/>
      <c r="J28" s="805"/>
      <c r="K28" s="805"/>
      <c r="L28" s="805"/>
      <c r="M28" s="807"/>
      <c r="N28" s="807"/>
      <c r="O28" s="807"/>
      <c r="P28" s="807"/>
      <c r="Q28" s="807"/>
      <c r="R28" s="807"/>
      <c r="S28" s="807"/>
      <c r="T28" s="807"/>
      <c r="U28" s="807"/>
      <c r="V28" s="548"/>
      <c r="W28" s="300"/>
      <c r="X28" s="548"/>
      <c r="Y28" s="548"/>
      <c r="AA28" s="466">
        <f t="shared" si="1"/>
        <v>12</v>
      </c>
    </row>
    <row r="29" spans="1:27" hidden="1" x14ac:dyDescent="0.25">
      <c r="A29" s="139" t="str">
        <f t="shared" ca="1" si="0"/>
        <v>KW23 / 12-G</v>
      </c>
      <c r="B29" s="538" t="str">
        <f ca="1">OFFSET(Sprachen!A383,0,'Allg. Informationen'!$B$4-1,1,1)</f>
        <v>Max. mögliche Leistung ab Generator</v>
      </c>
      <c r="C29" s="100" t="s">
        <v>6</v>
      </c>
      <c r="D29" s="439"/>
      <c r="E29" s="351"/>
      <c r="F29" s="351"/>
      <c r="G29" s="351"/>
      <c r="H29" s="805"/>
      <c r="I29" s="805"/>
      <c r="J29" s="805"/>
      <c r="K29" s="805"/>
      <c r="L29" s="805"/>
      <c r="M29" s="807"/>
      <c r="N29" s="807"/>
      <c r="O29" s="807"/>
      <c r="P29" s="807"/>
      <c r="Q29" s="807"/>
      <c r="R29" s="807"/>
      <c r="S29" s="807"/>
      <c r="T29" s="807"/>
      <c r="U29" s="807"/>
      <c r="V29" s="548"/>
      <c r="W29" s="300"/>
      <c r="X29" s="548"/>
      <c r="Y29" s="548"/>
      <c r="AA29" s="424" t="s">
        <v>546</v>
      </c>
    </row>
    <row r="30" spans="1:27" x14ac:dyDescent="0.25">
      <c r="A30" s="139" t="str">
        <f t="shared" ca="1" si="0"/>
        <v>KW23 / 13</v>
      </c>
      <c r="B30" s="538" t="str">
        <f ca="1">OFFSET(Sprachen!A384,0,'Allg. Informationen'!$B$4-1,1,1)</f>
        <v>Bruttoproduktion Jahr 2023</v>
      </c>
      <c r="C30" s="100" t="s">
        <v>8</v>
      </c>
      <c r="D30" s="142">
        <f>D31+D32+D33</f>
        <v>0</v>
      </c>
      <c r="E30" s="352"/>
      <c r="F30" s="352"/>
      <c r="G30" s="352"/>
      <c r="H30" s="805"/>
      <c r="I30" s="805"/>
      <c r="J30" s="805"/>
      <c r="K30" s="805"/>
      <c r="L30" s="805"/>
      <c r="M30" s="807"/>
      <c r="N30" s="807"/>
      <c r="O30" s="807"/>
      <c r="P30" s="807"/>
      <c r="Q30" s="807"/>
      <c r="R30" s="807"/>
      <c r="S30" s="807"/>
      <c r="T30" s="807"/>
      <c r="U30" s="807"/>
      <c r="V30" s="548"/>
      <c r="W30" s="300"/>
      <c r="X30" s="548"/>
      <c r="Y30" s="548"/>
      <c r="AA30" s="466">
        <f>+AA28+1</f>
        <v>13</v>
      </c>
    </row>
    <row r="31" spans="1:27" ht="27.6" customHeight="1" x14ac:dyDescent="0.25">
      <c r="A31" s="139" t="str">
        <f t="shared" ca="1" si="0"/>
        <v>KW23 / 14</v>
      </c>
      <c r="B31" s="448" t="str">
        <f ca="1">OFFSET(Sprachen!A385,0,'Allg. Informationen'!$B$4-1,1,1)</f>
        <v>Eigenbedarf Strom (exkl. Pumpenergie)</v>
      </c>
      <c r="C31" s="100" t="s">
        <v>8</v>
      </c>
      <c r="D31" s="552"/>
      <c r="E31" s="553"/>
      <c r="F31" s="553"/>
      <c r="G31" s="553"/>
      <c r="H31" s="806" t="str">
        <f ca="1">OFFSET(Sprachen!A479,0,'Allg. Informationen'!$B$4-1,1,1)</f>
        <v>ist von Nettoproduktion abzuziehen</v>
      </c>
      <c r="I31" s="806"/>
      <c r="J31" s="806"/>
      <c r="K31" s="806"/>
      <c r="L31" s="806"/>
      <c r="M31" s="807"/>
      <c r="N31" s="807"/>
      <c r="O31" s="807"/>
      <c r="P31" s="807"/>
      <c r="Q31" s="807"/>
      <c r="R31" s="807"/>
      <c r="S31" s="807"/>
      <c r="T31" s="807"/>
      <c r="U31" s="807"/>
      <c r="V31" s="541"/>
      <c r="W31" s="297"/>
      <c r="X31" s="541" t="s">
        <v>185</v>
      </c>
      <c r="Y31" s="399"/>
      <c r="AA31" s="466">
        <f t="shared" si="1"/>
        <v>14</v>
      </c>
    </row>
    <row r="32" spans="1:27" x14ac:dyDescent="0.25">
      <c r="A32" s="139" t="str">
        <f t="shared" ca="1" si="0"/>
        <v>KW23 / 15</v>
      </c>
      <c r="B32" s="538" t="str">
        <f ca="1">OFFSET(Sprachen!A386,0,'Allg. Informationen'!$B$4-1,1,1)</f>
        <v>Trafo- und Leitungsverluste</v>
      </c>
      <c r="C32" s="100" t="s">
        <v>8</v>
      </c>
      <c r="D32" s="552"/>
      <c r="E32" s="553"/>
      <c r="F32" s="553"/>
      <c r="G32" s="553"/>
      <c r="H32" s="805" t="str">
        <f ca="1">OFFSET(Sprachen!A480,0,'Allg. Informationen'!$B$4-1,1,1)</f>
        <v>ist von Nettoproduktion abzuziehen</v>
      </c>
      <c r="I32" s="805"/>
      <c r="J32" s="805"/>
      <c r="K32" s="805"/>
      <c r="L32" s="805"/>
      <c r="M32" s="807"/>
      <c r="N32" s="807"/>
      <c r="O32" s="807"/>
      <c r="P32" s="807"/>
      <c r="Q32" s="807"/>
      <c r="R32" s="807"/>
      <c r="S32" s="807"/>
      <c r="T32" s="807"/>
      <c r="U32" s="807"/>
      <c r="V32" s="541"/>
      <c r="W32" s="297"/>
      <c r="X32" s="541" t="s">
        <v>185</v>
      </c>
      <c r="Y32" s="399"/>
      <c r="AA32" s="466">
        <f t="shared" si="1"/>
        <v>15</v>
      </c>
    </row>
    <row r="33" spans="1:27" ht="27" customHeight="1" x14ac:dyDescent="0.25">
      <c r="A33" s="139" t="str">
        <f t="shared" ca="1" si="0"/>
        <v>KW23 / 16</v>
      </c>
      <c r="B33" s="159" t="str">
        <f ca="1">OFFSET(Sprachen!A387,0,'Allg. Informationen'!$B$4-1,1,1)</f>
        <v>Nettoproduktion Jahr 2023</v>
      </c>
      <c r="C33" s="100" t="s">
        <v>8</v>
      </c>
      <c r="D33" s="142">
        <f>D55</f>
        <v>0</v>
      </c>
      <c r="E33" s="352"/>
      <c r="F33" s="352"/>
      <c r="G33" s="352"/>
      <c r="H33" s="835" t="str">
        <f ca="1">OFFSET(Sprachen!A481,0,'Allg. Informationen'!$B$4-1,1,1)</f>
        <v>Trafo- und Leitungsverluste sowie Eigenbedarf müssen abgezogen sein.</v>
      </c>
      <c r="I33" s="835"/>
      <c r="J33" s="835"/>
      <c r="K33" s="835"/>
      <c r="L33" s="835"/>
      <c r="M33" s="807"/>
      <c r="N33" s="807"/>
      <c r="O33" s="807"/>
      <c r="P33" s="807"/>
      <c r="Q33" s="807"/>
      <c r="R33" s="807"/>
      <c r="S33" s="807"/>
      <c r="T33" s="807"/>
      <c r="U33" s="807"/>
      <c r="V33" s="548"/>
      <c r="W33" s="300"/>
      <c r="X33" s="548"/>
      <c r="Y33" s="548"/>
      <c r="AA33" s="466">
        <f t="shared" si="1"/>
        <v>16</v>
      </c>
    </row>
    <row r="34" spans="1:27" ht="36" customHeight="1" x14ac:dyDescent="0.25">
      <c r="A34" s="139" t="str">
        <f t="shared" ca="1" si="0"/>
        <v>KW23 / 17a</v>
      </c>
      <c r="B34" s="448" t="str">
        <f ca="1">OFFSET(Sprachen!A388,0,'Allg. Informationen'!$B$4-1,1,1)</f>
        <v>Abgabe von Einstauersatz / Austauschenergie</v>
      </c>
      <c r="C34" s="100" t="s">
        <v>8</v>
      </c>
      <c r="D34" s="552"/>
      <c r="E34" s="553"/>
      <c r="F34" s="553"/>
      <c r="G34" s="553"/>
      <c r="H34" s="833" t="str">
        <f ca="1">OFFSET(Sprachen!A482,0,'Allg. Informationen'!$B$4-1,1,1)</f>
        <v>Angabe aller Energiemengen. Bitte bei mehreren Energiemengen, detaillierte Auflistung in A.5.xxx.7 auflisten und Summe übertragen.</v>
      </c>
      <c r="I34" s="833"/>
      <c r="J34" s="833"/>
      <c r="K34" s="833"/>
      <c r="L34" s="833"/>
      <c r="M34" s="807"/>
      <c r="N34" s="807"/>
      <c r="O34" s="807"/>
      <c r="P34" s="807"/>
      <c r="Q34" s="807"/>
      <c r="R34" s="807"/>
      <c r="S34" s="807"/>
      <c r="T34" s="807"/>
      <c r="U34" s="807"/>
      <c r="V34" s="541"/>
      <c r="W34" s="297"/>
      <c r="X34" s="541" t="s">
        <v>185</v>
      </c>
      <c r="Y34" s="551" t="s">
        <v>185</v>
      </c>
      <c r="AA34" s="520" t="s">
        <v>946</v>
      </c>
    </row>
    <row r="35" spans="1:27" s="531" customFormat="1" ht="39.6" x14ac:dyDescent="0.25">
      <c r="A35" s="449" t="str">
        <f t="shared" ca="1" si="0"/>
        <v>KW23 / 17b</v>
      </c>
      <c r="B35" s="428" t="str">
        <f ca="1">OFFSET(Sprachen!A389,0,'Allg. Informationen'!$B$4-1,1,1)</f>
        <v>Lieferant / Empfänger von Einstauersatz/Austauschenergie</v>
      </c>
      <c r="C35" s="674" t="s">
        <v>202</v>
      </c>
      <c r="D35" s="682"/>
      <c r="E35" s="554"/>
      <c r="F35" s="554"/>
      <c r="G35" s="554"/>
      <c r="H35" s="806" t="str">
        <f ca="1">OFFSET(Sprachen!A483,0,'Allg. Informationen'!$B$4-1,1,1)</f>
        <v>Lieferung von wem an wen?</v>
      </c>
      <c r="I35" s="806"/>
      <c r="J35" s="806"/>
      <c r="K35" s="806"/>
      <c r="L35" s="806"/>
      <c r="M35" s="807"/>
      <c r="N35" s="807"/>
      <c r="O35" s="807"/>
      <c r="P35" s="807"/>
      <c r="Q35" s="807"/>
      <c r="R35" s="807"/>
      <c r="S35" s="807"/>
      <c r="T35" s="807"/>
      <c r="U35" s="807"/>
      <c r="V35" s="541"/>
      <c r="W35" s="675"/>
      <c r="X35" s="541" t="s">
        <v>185</v>
      </c>
      <c r="Y35" s="551" t="s">
        <v>185</v>
      </c>
      <c r="AA35" s="522" t="s">
        <v>947</v>
      </c>
    </row>
    <row r="36" spans="1:27" ht="26.4" x14ac:dyDescent="0.25">
      <c r="A36" s="139" t="str">
        <f t="shared" ca="1" si="0"/>
        <v>KW23 / 19</v>
      </c>
      <c r="B36" s="428" t="str">
        <f ca="1">OFFSET(Sprachen!A390,0,'Allg. Informationen'!$B$4-1,1,1)</f>
        <v>Jahresenergie zur Verfügung der Energiebezüger</v>
      </c>
      <c r="C36" s="100" t="s">
        <v>8</v>
      </c>
      <c r="D36" s="142">
        <f>D34+D33</f>
        <v>0</v>
      </c>
      <c r="E36" s="352"/>
      <c r="F36" s="352"/>
      <c r="G36" s="352"/>
      <c r="H36" s="805"/>
      <c r="I36" s="805"/>
      <c r="J36" s="805"/>
      <c r="K36" s="805"/>
      <c r="L36" s="805"/>
      <c r="M36" s="807"/>
      <c r="N36" s="807"/>
      <c r="O36" s="807"/>
      <c r="P36" s="807"/>
      <c r="Q36" s="807"/>
      <c r="R36" s="807"/>
      <c r="S36" s="807"/>
      <c r="T36" s="807"/>
      <c r="U36" s="807"/>
      <c r="V36" s="548"/>
      <c r="W36" s="300"/>
      <c r="X36" s="548"/>
      <c r="Y36" s="548"/>
      <c r="AA36" s="422" t="s">
        <v>536</v>
      </c>
    </row>
    <row r="37" spans="1:27" ht="30.75" hidden="1" customHeight="1" x14ac:dyDescent="0.25">
      <c r="A37" s="139" t="str">
        <f t="shared" ca="1" si="0"/>
        <v>KW23 / 19-G</v>
      </c>
      <c r="B37" s="448" t="str">
        <f ca="1">OFFSET(Sprachen!A391,0,'Allg. Informationen'!$B$4-1,1,1)</f>
        <v>Jahresenergie zur Verfügung der Energiebezüger (Angabe Gesuchsteller)</v>
      </c>
      <c r="C37" s="100" t="s">
        <v>8</v>
      </c>
      <c r="D37" s="423"/>
      <c r="E37" s="352"/>
      <c r="F37" s="352"/>
      <c r="G37" s="352"/>
      <c r="H37" s="833" t="str">
        <f ca="1">OFFSET(Sprachen!A484,0,'Allg. Informationen'!$B$4-1,1,1)</f>
        <v>Zahl aus Position xxx / 19 einzutragen, kommuniziert durch Kraftwerksbevollmächtigter</v>
      </c>
      <c r="I37" s="833"/>
      <c r="J37" s="833"/>
      <c r="K37" s="833"/>
      <c r="L37" s="833"/>
      <c r="M37" s="807"/>
      <c r="N37" s="807"/>
      <c r="O37" s="807"/>
      <c r="P37" s="807"/>
      <c r="Q37" s="807"/>
      <c r="R37" s="807"/>
      <c r="S37" s="807"/>
      <c r="T37" s="807"/>
      <c r="U37" s="807"/>
      <c r="V37" s="548"/>
      <c r="W37" s="300"/>
      <c r="X37" s="548"/>
      <c r="Y37" s="548"/>
      <c r="AA37" s="422" t="s">
        <v>535</v>
      </c>
    </row>
    <row r="38" spans="1:27" ht="134.25" customHeight="1" x14ac:dyDescent="0.25">
      <c r="A38" s="139" t="str">
        <f t="shared" ca="1" si="0"/>
        <v>KW23 / 20</v>
      </c>
      <c r="B38" s="159" t="str">
        <f ca="1">OFFSET(Sprachen!A392,0,'Allg. Informationen'!$B$4-1,1,1)</f>
        <v>Eigentümerstruktur</v>
      </c>
      <c r="C38" s="100"/>
      <c r="D38" s="681"/>
      <c r="E38" s="349"/>
      <c r="F38" s="349"/>
      <c r="G38" s="349"/>
      <c r="H38" s="832"/>
      <c r="I38" s="832"/>
      <c r="J38" s="832"/>
      <c r="K38" s="832"/>
      <c r="L38" s="832"/>
      <c r="M38" s="807"/>
      <c r="N38" s="807"/>
      <c r="O38" s="807"/>
      <c r="P38" s="807"/>
      <c r="Q38" s="807"/>
      <c r="R38" s="807"/>
      <c r="S38" s="807"/>
      <c r="T38" s="807"/>
      <c r="U38" s="807"/>
      <c r="V38" s="541"/>
      <c r="W38" s="297"/>
      <c r="X38" s="541" t="s">
        <v>185</v>
      </c>
      <c r="Y38" s="152"/>
      <c r="AA38" s="466">
        <v>20</v>
      </c>
    </row>
    <row r="39" spans="1:27" ht="32.25" customHeight="1" x14ac:dyDescent="0.25">
      <c r="A39" s="139" t="str">
        <f t="shared" ca="1" si="0"/>
        <v>KW23 / 21</v>
      </c>
      <c r="B39" s="159" t="str">
        <f ca="1">OFFSET(Sprachen!A393,0,'Allg. Informationen'!$B$4-1,1,1)</f>
        <v>Struktur Energiebezug Kraftwerk</v>
      </c>
      <c r="C39" s="100"/>
      <c r="D39" s="193"/>
      <c r="E39" s="349"/>
      <c r="F39" s="349"/>
      <c r="G39" s="349"/>
      <c r="H39" s="834" t="str">
        <f ca="1">OFFSET(Sprachen!A485,0,'Allg. Informationen'!$B$4-1,1,1)</f>
        <v>Angabe aller Energiebezüger Kraftwerk; 
wenn leer = wie Eigentümerstruktur.</v>
      </c>
      <c r="I39" s="834"/>
      <c r="J39" s="834"/>
      <c r="K39" s="834"/>
      <c r="L39" s="834"/>
      <c r="M39" s="807"/>
      <c r="N39" s="807"/>
      <c r="O39" s="807"/>
      <c r="P39" s="807"/>
      <c r="Q39" s="807"/>
      <c r="R39" s="807"/>
      <c r="S39" s="807"/>
      <c r="T39" s="807"/>
      <c r="U39" s="807"/>
      <c r="V39" s="541"/>
      <c r="W39" s="297"/>
      <c r="X39" s="541" t="s">
        <v>185</v>
      </c>
      <c r="Y39" s="152"/>
      <c r="AA39" s="466">
        <f t="shared" si="1"/>
        <v>21</v>
      </c>
    </row>
    <row r="40" spans="1:27" x14ac:dyDescent="0.25">
      <c r="A40" s="139" t="str">
        <f t="shared" ca="1" si="0"/>
        <v>KW23 / 22</v>
      </c>
      <c r="B40" s="538" t="str">
        <f ca="1">OFFSET(Sprachen!A394,0,'Allg. Informationen'!$B$4-1,1,1)</f>
        <v>Anteil Energiebezug Gesuchsteller</v>
      </c>
      <c r="C40" s="100" t="s">
        <v>4</v>
      </c>
      <c r="D40" s="555"/>
      <c r="E40" s="556"/>
      <c r="F40" s="556"/>
      <c r="G40" s="556"/>
      <c r="H40" s="805"/>
      <c r="I40" s="805"/>
      <c r="J40" s="805"/>
      <c r="K40" s="805"/>
      <c r="L40" s="805"/>
      <c r="M40" s="807"/>
      <c r="N40" s="807"/>
      <c r="O40" s="807"/>
      <c r="P40" s="807"/>
      <c r="Q40" s="807"/>
      <c r="R40" s="807"/>
      <c r="S40" s="807"/>
      <c r="T40" s="807"/>
      <c r="U40" s="807"/>
      <c r="V40" s="541"/>
      <c r="W40" s="297"/>
      <c r="X40" s="541" t="s">
        <v>185</v>
      </c>
      <c r="Y40" s="152"/>
      <c r="AA40" s="466">
        <f t="shared" si="1"/>
        <v>22</v>
      </c>
    </row>
    <row r="41" spans="1:27" x14ac:dyDescent="0.25">
      <c r="A41" s="139" t="str">
        <f t="shared" ca="1" si="0"/>
        <v>KW23 / 23</v>
      </c>
      <c r="B41" s="538" t="str">
        <f ca="1">OFFSET(Sprachen!A395,0,'Allg. Informationen'!$B$4-1,1,1)</f>
        <v>Jahresenergie Anteil Gesuchsteller</v>
      </c>
      <c r="C41" s="100" t="s">
        <v>8</v>
      </c>
      <c r="D41" s="143">
        <f>IF(D5="Ja/Oui/Si",D36*D40,D37*D40)</f>
        <v>0</v>
      </c>
      <c r="E41" s="353"/>
      <c r="F41" s="353"/>
      <c r="G41" s="353"/>
      <c r="H41" s="805"/>
      <c r="I41" s="805"/>
      <c r="J41" s="805"/>
      <c r="K41" s="805"/>
      <c r="L41" s="805"/>
      <c r="M41" s="807"/>
      <c r="N41" s="807"/>
      <c r="O41" s="807"/>
      <c r="P41" s="807"/>
      <c r="Q41" s="807"/>
      <c r="R41" s="807"/>
      <c r="S41" s="807"/>
      <c r="T41" s="807"/>
      <c r="U41" s="807"/>
      <c r="V41" s="541"/>
      <c r="W41" s="297"/>
      <c r="X41" s="541" t="s">
        <v>185</v>
      </c>
      <c r="Y41" s="152"/>
      <c r="AA41" s="466">
        <v>23</v>
      </c>
    </row>
    <row r="42" spans="1:27" ht="37.5" customHeight="1" x14ac:dyDescent="0.25">
      <c r="A42" s="139" t="str">
        <f t="shared" ca="1" si="0"/>
        <v>KW23 / 24</v>
      </c>
      <c r="B42" s="159" t="str">
        <f ca="1">OFFSET(Sprachen!A396,0,'Allg. Informationen'!$B$4-1,1,1)</f>
        <v>Bezug Gesuchsteller zum Kraftwerk</v>
      </c>
      <c r="C42" s="100"/>
      <c r="D42" s="194"/>
      <c r="E42" s="557"/>
      <c r="F42" s="557"/>
      <c r="G42" s="557"/>
      <c r="H42" s="833" t="str">
        <f ca="1">OFFSET(Sprachen!A486,0,'Allg. Informationen'!$B$4-1,1,1)</f>
        <v>Abnahmevertrag und Bestätgigung der Riskotragung von Betreiber und Eigentümer / Partner in Anhang beilegen</v>
      </c>
      <c r="I42" s="833"/>
      <c r="J42" s="833"/>
      <c r="K42" s="833"/>
      <c r="L42" s="833"/>
      <c r="M42" s="807"/>
      <c r="N42" s="807"/>
      <c r="O42" s="807"/>
      <c r="P42" s="807"/>
      <c r="Q42" s="807"/>
      <c r="R42" s="807"/>
      <c r="S42" s="807"/>
      <c r="T42" s="807"/>
      <c r="U42" s="807"/>
      <c r="V42" s="541"/>
      <c r="W42" s="297"/>
      <c r="X42" s="541" t="s">
        <v>185</v>
      </c>
      <c r="Y42" s="558"/>
      <c r="AA42" s="466">
        <v>24</v>
      </c>
    </row>
    <row r="43" spans="1:27" ht="30.75" customHeight="1" x14ac:dyDescent="0.25">
      <c r="A43" s="139" t="str">
        <f t="shared" ca="1" si="0"/>
        <v>KW23 / 25</v>
      </c>
      <c r="B43" s="159" t="str">
        <f ca="1">OFFSET(Sprachen!A397,0,'Allg. Informationen'!$B$4-1,1,1)</f>
        <v>Geschäftsperiode</v>
      </c>
      <c r="C43" s="100"/>
      <c r="D43" s="144">
        <f ca="1">C119</f>
        <v>0</v>
      </c>
      <c r="E43" s="354"/>
      <c r="F43" s="354"/>
      <c r="G43" s="354"/>
      <c r="H43" s="833" t="str">
        <f ca="1">OFFSET(Sprachen!A487,0,'Allg. Informationen'!$B$4-1,1,1)</f>
        <v>Nur Kalenderjahr oder hydrologisches Jahr (1. Okt. – 30. ‎Sept.) möglich, für alle Zentralen ‎gleich.</v>
      </c>
      <c r="I43" s="833"/>
      <c r="J43" s="833"/>
      <c r="K43" s="833"/>
      <c r="L43" s="833"/>
      <c r="M43" s="807"/>
      <c r="N43" s="807"/>
      <c r="O43" s="807"/>
      <c r="P43" s="807"/>
      <c r="Q43" s="807"/>
      <c r="R43" s="807"/>
      <c r="S43" s="807"/>
      <c r="T43" s="807"/>
      <c r="U43" s="807"/>
      <c r="V43" s="541"/>
      <c r="W43" s="297"/>
      <c r="X43" s="541" t="s">
        <v>185</v>
      </c>
      <c r="Y43" s="558"/>
      <c r="AA43" s="466">
        <f t="shared" si="1"/>
        <v>25</v>
      </c>
    </row>
    <row r="44" spans="1:27" x14ac:dyDescent="0.25">
      <c r="A44" s="139" t="str">
        <f t="shared" ca="1" si="0"/>
        <v>KW23 / 26</v>
      </c>
      <c r="B44" s="538" t="str">
        <f ca="1">OFFSET(Sprachen!A398,0,'Allg. Informationen'!$B$4-1,1,1)</f>
        <v>Datum testierter Einzelabschluss Kraftwerk</v>
      </c>
      <c r="C44" s="100"/>
      <c r="D44" s="195"/>
      <c r="E44" s="355"/>
      <c r="F44" s="355"/>
      <c r="G44" s="355"/>
      <c r="H44" s="806" t="str">
        <f ca="1">OFFSET(Sprachen!A488,0,'Allg. Informationen'!$B$4-1,1,1)</f>
        <v>Einzelabschluss Kraftwerk in Anhang beilegen.</v>
      </c>
      <c r="I44" s="806"/>
      <c r="J44" s="806"/>
      <c r="K44" s="806"/>
      <c r="L44" s="806"/>
      <c r="M44" s="807"/>
      <c r="N44" s="807"/>
      <c r="O44" s="807"/>
      <c r="P44" s="807"/>
      <c r="Q44" s="807"/>
      <c r="R44" s="807"/>
      <c r="S44" s="807"/>
      <c r="T44" s="807"/>
      <c r="U44" s="807"/>
      <c r="V44" s="541"/>
      <c r="W44" s="297"/>
      <c r="X44" s="541" t="s">
        <v>185</v>
      </c>
      <c r="Y44" s="152"/>
      <c r="AA44" s="466">
        <f t="shared" si="1"/>
        <v>26</v>
      </c>
    </row>
    <row r="45" spans="1:27" x14ac:dyDescent="0.25">
      <c r="A45" s="139" t="str">
        <f t="shared" ca="1" si="0"/>
        <v>KW23 / 27</v>
      </c>
      <c r="B45" s="538" t="str">
        <f ca="1">OFFSET(Sprachen!A399,0,'Allg. Informationen'!$B$4-1,1,1)</f>
        <v>Rechnungslegungsstandard</v>
      </c>
      <c r="C45" s="145"/>
      <c r="D45" s="559"/>
      <c r="E45" s="560"/>
      <c r="F45" s="560"/>
      <c r="G45" s="560"/>
      <c r="H45" s="858"/>
      <c r="I45" s="858"/>
      <c r="J45" s="858"/>
      <c r="K45" s="858"/>
      <c r="L45" s="858"/>
      <c r="M45" s="807"/>
      <c r="N45" s="807"/>
      <c r="O45" s="807"/>
      <c r="P45" s="807"/>
      <c r="Q45" s="807"/>
      <c r="R45" s="807"/>
      <c r="S45" s="807"/>
      <c r="T45" s="807"/>
      <c r="U45" s="807"/>
      <c r="V45" s="541"/>
      <c r="W45" s="297"/>
      <c r="X45" s="541" t="s">
        <v>185</v>
      </c>
      <c r="Y45" s="152"/>
      <c r="AA45" s="466">
        <f t="shared" si="1"/>
        <v>27</v>
      </c>
    </row>
    <row r="46" spans="1:27" ht="15.6" x14ac:dyDescent="0.3">
      <c r="A46" s="146"/>
      <c r="B46" s="147"/>
      <c r="C46" s="147"/>
      <c r="D46" s="147"/>
      <c r="E46" s="147"/>
      <c r="F46" s="147"/>
      <c r="G46" s="147"/>
      <c r="H46" s="147"/>
      <c r="I46" s="147"/>
      <c r="J46" s="147"/>
      <c r="K46" s="147"/>
      <c r="L46" s="147"/>
      <c r="M46" s="147"/>
      <c r="N46" s="147"/>
      <c r="O46" s="147"/>
      <c r="P46" s="147"/>
      <c r="Q46" s="147"/>
      <c r="R46" s="147"/>
      <c r="S46" s="147"/>
      <c r="T46" s="147"/>
      <c r="U46" s="147"/>
      <c r="V46" s="147"/>
      <c r="W46" s="561"/>
      <c r="X46" s="147"/>
      <c r="Y46" s="147"/>
      <c r="Z46" s="562"/>
    </row>
    <row r="47" spans="1:27" ht="26.4" x14ac:dyDescent="0.25">
      <c r="A47" s="139"/>
      <c r="B47" s="148" t="str">
        <f ca="1">OFFSET(Sprachen!A400,0,'Allg. Informationen'!$B$4-1,1,1)</f>
        <v>A2. Angaben zu den Zentralen</v>
      </c>
      <c r="C47" s="100"/>
      <c r="D47" s="100"/>
      <c r="E47" s="356"/>
      <c r="F47" s="356"/>
      <c r="G47" s="356"/>
      <c r="H47" s="673" t="str">
        <f ca="1">OFFSET(Sprachen!A336,0,'Allg. Informationen'!$B$4-1,1,1)</f>
        <v>Zentrale 1</v>
      </c>
      <c r="I47" s="673" t="str">
        <f ca="1">OFFSET(Sprachen!A337,0,'Allg. Informationen'!$B$4-1,1,1)</f>
        <v>Zentrale 2</v>
      </c>
      <c r="J47" s="673" t="str">
        <f ca="1">OFFSET(Sprachen!A338,0,'Allg. Informationen'!$B$4-1,1,1)</f>
        <v>Zentrale 3</v>
      </c>
      <c r="K47" s="673" t="str">
        <f ca="1">OFFSET(Sprachen!A339,0,'Allg. Informationen'!$B$4-1,1,1)</f>
        <v>Zentrale 4</v>
      </c>
      <c r="L47" s="673" t="str">
        <f ca="1">OFFSET(Sprachen!A340,0,'Allg. Informationen'!$B$4-1,1,1)</f>
        <v>Zentrale 5</v>
      </c>
      <c r="M47" s="673" t="str">
        <f ca="1">OFFSET(Sprachen!A341,0,'Allg. Informationen'!$B$4-1,1,1)</f>
        <v>Zentrale 6</v>
      </c>
      <c r="N47" s="673" t="str">
        <f ca="1">OFFSET(Sprachen!A342,0,'Allg. Informationen'!$B$4-1,1,1)</f>
        <v>Zentrale 7</v>
      </c>
      <c r="O47" s="673" t="str">
        <f ca="1">OFFSET(Sprachen!A343,0,'Allg. Informationen'!$B$4-1,1,1)</f>
        <v>Zentrale 8</v>
      </c>
      <c r="P47" s="673" t="str">
        <f ca="1">OFFSET(Sprachen!A344,0,'Allg. Informationen'!$B$4-1,1,1)</f>
        <v>Zentrale 9</v>
      </c>
      <c r="Q47" s="673" t="str">
        <f ca="1">OFFSET(Sprachen!A345,0,'Allg. Informationen'!$B$4-1,1,1)</f>
        <v>Zentrale 10</v>
      </c>
      <c r="R47" s="830" t="str">
        <f ca="1">H12</f>
        <v>Anmerkungen BFE</v>
      </c>
      <c r="S47" s="831"/>
      <c r="T47" s="676" t="str">
        <f ca="1">M12</f>
        <v>Bemerkungen Gesuchsteller</v>
      </c>
      <c r="U47" s="677"/>
      <c r="V47" s="450" t="str">
        <f ca="1">V12</f>
        <v>Prüfung auf Plausibilität</v>
      </c>
      <c r="W47" s="450" t="str">
        <f t="shared" ref="W47:Y47" ca="1" si="2">W12</f>
        <v>Bemerkungen Plausibilität</v>
      </c>
      <c r="X47" s="450" t="str">
        <f t="shared" ca="1" si="2"/>
        <v>Materielle Prüfung</v>
      </c>
      <c r="Y47" s="450" t="str">
        <f t="shared" ca="1" si="2"/>
        <v>Bemerkungen Materielle Prüfung</v>
      </c>
      <c r="Z47" s="562"/>
    </row>
    <row r="48" spans="1:27" ht="81.75" customHeight="1" x14ac:dyDescent="0.25">
      <c r="A48" s="139" t="str">
        <f t="shared" ref="A48:A59" ca="1" si="3">CONCATENATE($A$2," / ",AA48)</f>
        <v>KW23 / 28</v>
      </c>
      <c r="B48" s="150" t="str">
        <f ca="1">OFFSET(Sprachen!A401,0,'Allg. Informationen'!$B$4-1,1,1)</f>
        <v>Name Zentrale (oder Einzelanlage im Sinne von Art. 88 EnFV)</v>
      </c>
      <c r="C48" s="100"/>
      <c r="D48" s="388"/>
      <c r="E48" s="356"/>
      <c r="F48" s="356"/>
      <c r="G48" s="356"/>
      <c r="H48" s="635">
        <f ca="1">IFERROR(IF($D$5="Nein","-",VLOOKUP(H$47,E_prod_Eingabe!$A$10:$AA$19,HLOOKUP($A$2,E_prod_Eingabe!$C$5:$AS$6,2,FALSE)+2,FALSE)),"")</f>
        <v>0</v>
      </c>
      <c r="I48" s="635">
        <f ca="1">IFERROR(IF($D$5="Nein","-",VLOOKUP(I$47,E_prod_Eingabe!$A$10:$AA$19,HLOOKUP($A$2,E_prod_Eingabe!$C$5:$AS$6,2,FALSE)+2,FALSE)),"")</f>
        <v>0</v>
      </c>
      <c r="J48" s="635">
        <f ca="1">IFERROR(IF($D$5="Nein","-",VLOOKUP(J$47,E_prod_Eingabe!$A$10:$AA$19,HLOOKUP($A$2,E_prod_Eingabe!$C$5:$AS$6,2,FALSE)+2,FALSE)),"")</f>
        <v>0</v>
      </c>
      <c r="K48" s="635">
        <f ca="1">IFERROR(IF($D$5="Nein","-",VLOOKUP(K$47,E_prod_Eingabe!$A$10:$AA$19,HLOOKUP($A$2,E_prod_Eingabe!$C$5:$AS$6,2,FALSE)+2,FALSE)),"")</f>
        <v>0</v>
      </c>
      <c r="L48" s="635">
        <f ca="1">IFERROR(IF($D$5="Nein","-",VLOOKUP(L$47,E_prod_Eingabe!$A$10:$AA$19,HLOOKUP($A$2,E_prod_Eingabe!$C$5:$AS$6,2,FALSE)+2,FALSE)),"")</f>
        <v>0</v>
      </c>
      <c r="M48" s="635">
        <f ca="1">IFERROR(IF($D$5="Nein","-",VLOOKUP(M$47,E_prod_Eingabe!$A$10:$AA$19,HLOOKUP($A$2,E_prod_Eingabe!$C$5:$AS$6,2,FALSE)+2,FALSE)),"")</f>
        <v>0</v>
      </c>
      <c r="N48" s="635">
        <f ca="1">IFERROR(IF($D$5="Nein","-",VLOOKUP(N$47,E_prod_Eingabe!$A$10:$AA$19,HLOOKUP($A$2,E_prod_Eingabe!$C$5:$AS$6,2,FALSE)+2,FALSE)),"")</f>
        <v>0</v>
      </c>
      <c r="O48" s="635">
        <f ca="1">IFERROR(IF($D$5="Nein","-",VLOOKUP(O$47,E_prod_Eingabe!$A$10:$AA$19,HLOOKUP($A$2,E_prod_Eingabe!$C$5:$AS$6,2,FALSE)+2,FALSE)),"")</f>
        <v>0</v>
      </c>
      <c r="P48" s="635">
        <f ca="1">IFERROR(IF($D$5="Nein","-",VLOOKUP(P$47,E_prod_Eingabe!$A$10:$AA$19,HLOOKUP($A$2,E_prod_Eingabe!$C$5:$AS$6,2,FALSE)+2,FALSE)),"")</f>
        <v>0</v>
      </c>
      <c r="Q48" s="635">
        <f ca="1">IFERROR(IF($D$5="Nein","-",VLOOKUP(Q$47,E_prod_Eingabe!$A$10:$AA$19,HLOOKUP($A$2,E_prod_Eingabe!$C$5:$AS$6,2,FALSE)+2,FALSE)),"")</f>
        <v>0</v>
      </c>
      <c r="R48" s="867" t="str">
        <f ca="1">OFFSET(Sprachen!A491,0,'Allg. Informationen'!$B$4-1,1,1)</f>
        <v>Vertrag für Nutzungsrecht beilegen.</v>
      </c>
      <c r="S48" s="868"/>
      <c r="T48" s="828"/>
      <c r="U48" s="829"/>
      <c r="V48" s="541"/>
      <c r="W48" s="297"/>
      <c r="X48" s="541" t="s">
        <v>185</v>
      </c>
      <c r="Y48" s="152"/>
      <c r="Z48" s="562"/>
      <c r="AA48" s="466">
        <f>+AA45+1</f>
        <v>28</v>
      </c>
    </row>
    <row r="49" spans="1:27" x14ac:dyDescent="0.25">
      <c r="A49" s="139" t="str">
        <f t="shared" ca="1" si="3"/>
        <v>KW23 / 29</v>
      </c>
      <c r="B49" s="136" t="str">
        <f ca="1">OFFSET(Sprachen!A402,0,'Allg. Informationen'!$B$4-1,1,1)</f>
        <v>Nr. Zentrale aus WASTA</v>
      </c>
      <c r="C49" s="100"/>
      <c r="D49" s="388"/>
      <c r="E49" s="356"/>
      <c r="F49" s="356"/>
      <c r="G49" s="356"/>
      <c r="H49" s="193"/>
      <c r="I49" s="193"/>
      <c r="J49" s="193"/>
      <c r="K49" s="193"/>
      <c r="L49" s="193"/>
      <c r="M49" s="193"/>
      <c r="N49" s="563"/>
      <c r="O49" s="563"/>
      <c r="P49" s="563"/>
      <c r="Q49" s="563"/>
      <c r="R49" s="859"/>
      <c r="S49" s="860"/>
      <c r="T49" s="828"/>
      <c r="U49" s="829"/>
      <c r="V49" s="541"/>
      <c r="W49" s="297"/>
      <c r="X49" s="541" t="s">
        <v>185</v>
      </c>
      <c r="Y49" s="152"/>
      <c r="Z49" s="562"/>
      <c r="AA49" s="466">
        <f>+AA48+1</f>
        <v>29</v>
      </c>
    </row>
    <row r="50" spans="1:27" ht="26.4" x14ac:dyDescent="0.25">
      <c r="A50" s="139" t="str">
        <f t="shared" ca="1" si="3"/>
        <v>KW23 / 30</v>
      </c>
      <c r="B50" s="136" t="str">
        <f ca="1">OFFSET(Sprachen!A403,0,'Allg. Informationen'!$B$4-1,1,1)</f>
        <v>Hydraulische Verknüpfung und gemeinsame Optimierung vorhanden</v>
      </c>
      <c r="C50" s="100" t="str">
        <f ca="1">OFFSET(Sprachen!A404,0,'Allg. Informationen'!$B$4-1,1,1)</f>
        <v>[Ja/Nein]</v>
      </c>
      <c r="D50" s="153"/>
      <c r="E50" s="357"/>
      <c r="F50" s="357"/>
      <c r="G50" s="357"/>
      <c r="H50" s="564"/>
      <c r="I50" s="564"/>
      <c r="J50" s="564"/>
      <c r="K50" s="564"/>
      <c r="L50" s="564"/>
      <c r="M50" s="564"/>
      <c r="N50" s="564"/>
      <c r="O50" s="564"/>
      <c r="P50" s="564"/>
      <c r="Q50" s="564"/>
      <c r="R50" s="824" t="str">
        <f ca="1">OFFSET(Sprachen!A492,0,'Allg. Informationen'!$B$4-1,1,1)</f>
        <v>Plan der Kraftwerksanlage beilegen.</v>
      </c>
      <c r="S50" s="825"/>
      <c r="T50" s="828"/>
      <c r="U50" s="829"/>
      <c r="V50" s="541"/>
      <c r="W50" s="297"/>
      <c r="X50" s="541" t="s">
        <v>185</v>
      </c>
      <c r="Y50" s="565"/>
      <c r="Z50" s="562"/>
      <c r="AA50" s="466">
        <f t="shared" ref="AA50:AA57" si="4">+AA49+1</f>
        <v>30</v>
      </c>
    </row>
    <row r="51" spans="1:27" x14ac:dyDescent="0.25">
      <c r="A51" s="139" t="str">
        <f t="shared" ca="1" si="3"/>
        <v>KW23 / 31</v>
      </c>
      <c r="B51" s="136" t="str">
        <f ca="1">OFFSET(Sprachen!A405,0,'Allg. Informationen'!$B$4-1,1,1)</f>
        <v>mittlere mechanische Bruttoleistung</v>
      </c>
      <c r="C51" s="100" t="s">
        <v>6</v>
      </c>
      <c r="D51" s="646">
        <f>SUMIF($H$50:$Q$50,"Ja",H51:Q51)+SUMIF($H$50:$Q$50,"Oui",H51:Q51)+SUMIF($H$50:$Q$50,"Si",H51:Q51)</f>
        <v>0</v>
      </c>
      <c r="E51" s="351"/>
      <c r="F51" s="351"/>
      <c r="G51" s="351"/>
      <c r="H51" s="566"/>
      <c r="I51" s="566"/>
      <c r="J51" s="566"/>
      <c r="K51" s="566"/>
      <c r="L51" s="566"/>
      <c r="M51" s="566"/>
      <c r="N51" s="566"/>
      <c r="O51" s="566"/>
      <c r="P51" s="566"/>
      <c r="Q51" s="566"/>
      <c r="R51" s="859"/>
      <c r="S51" s="860"/>
      <c r="T51" s="828"/>
      <c r="U51" s="829"/>
      <c r="V51" s="541"/>
      <c r="W51" s="297"/>
      <c r="X51" s="541" t="s">
        <v>185</v>
      </c>
      <c r="Y51" s="565" t="s">
        <v>185</v>
      </c>
      <c r="Z51" s="562"/>
      <c r="AA51" s="466">
        <f t="shared" si="4"/>
        <v>31</v>
      </c>
    </row>
    <row r="52" spans="1:27" x14ac:dyDescent="0.25">
      <c r="A52" s="139" t="str">
        <f t="shared" ca="1" si="3"/>
        <v>KW23 / 32</v>
      </c>
      <c r="B52" s="136" t="str">
        <f ca="1">OFFSET(Sprachen!A406,0,'Allg. Informationen'!$B$4-1,1,1)</f>
        <v>Installierte Turbinenleistung</v>
      </c>
      <c r="C52" s="100" t="s">
        <v>6</v>
      </c>
      <c r="D52" s="646">
        <f>SUMIF($H$50:$Q$50,"Ja",H52:Q52)+SUMIF($H$50:$Q$50,"Oui",H52:Q52)+SUMIF($H$50:$Q$50,"Si",H52:Q52)</f>
        <v>0</v>
      </c>
      <c r="E52" s="351"/>
      <c r="F52" s="351"/>
      <c r="G52" s="351"/>
      <c r="H52" s="566"/>
      <c r="I52" s="566"/>
      <c r="J52" s="566"/>
      <c r="K52" s="566"/>
      <c r="L52" s="566"/>
      <c r="M52" s="566"/>
      <c r="N52" s="566"/>
      <c r="O52" s="566"/>
      <c r="P52" s="566"/>
      <c r="Q52" s="566"/>
      <c r="R52" s="859"/>
      <c r="S52" s="860"/>
      <c r="T52" s="828"/>
      <c r="U52" s="829"/>
      <c r="V52" s="541"/>
      <c r="W52" s="297"/>
      <c r="X52" s="541" t="s">
        <v>185</v>
      </c>
      <c r="Y52" s="152"/>
      <c r="Z52" s="562"/>
      <c r="AA52" s="466">
        <f t="shared" si="4"/>
        <v>32</v>
      </c>
    </row>
    <row r="53" spans="1:27" x14ac:dyDescent="0.25">
      <c r="A53" s="139" t="str">
        <f t="shared" ca="1" si="3"/>
        <v>KW23 / 33</v>
      </c>
      <c r="B53" s="136" t="str">
        <f ca="1">OFFSET(Sprachen!A407,0,'Allg. Informationen'!$B$4-1,1,1)</f>
        <v>Max. mögliche Leistung ab Generator</v>
      </c>
      <c r="C53" s="100" t="s">
        <v>6</v>
      </c>
      <c r="D53" s="646">
        <f>SUMIF($H$50:$Q$50,"Ja",H53:Q53)+SUMIF($H$50:$Q$50,"Oui",H53:Q53)+SUMIF($H$50:$Q$50,"Si",H53:Q53)</f>
        <v>0</v>
      </c>
      <c r="E53" s="351"/>
      <c r="F53" s="351"/>
      <c r="G53" s="351"/>
      <c r="H53" s="566"/>
      <c r="I53" s="566"/>
      <c r="J53" s="566"/>
      <c r="K53" s="566"/>
      <c r="L53" s="566"/>
      <c r="M53" s="566"/>
      <c r="N53" s="566"/>
      <c r="O53" s="566"/>
      <c r="P53" s="566"/>
      <c r="Q53" s="566"/>
      <c r="R53" s="859"/>
      <c r="S53" s="860"/>
      <c r="T53" s="828"/>
      <c r="U53" s="829"/>
      <c r="V53" s="541"/>
      <c r="W53" s="297"/>
      <c r="X53" s="541" t="s">
        <v>185</v>
      </c>
      <c r="Y53" s="152"/>
      <c r="Z53" s="562"/>
      <c r="AA53" s="466">
        <f t="shared" si="4"/>
        <v>33</v>
      </c>
    </row>
    <row r="54" spans="1:27" ht="31.5" customHeight="1" x14ac:dyDescent="0.25">
      <c r="A54" s="139" t="str">
        <f t="shared" ca="1" si="3"/>
        <v>KW23 / 34</v>
      </c>
      <c r="B54" s="136" t="str">
        <f ca="1">OFFSET(Sprachen!A408,0,'Allg. Informationen'!$B$4-1,1,1)</f>
        <v>Nettoproduktion alle Zentralen</v>
      </c>
      <c r="C54" s="100" t="s">
        <v>8</v>
      </c>
      <c r="D54" s="647">
        <f ca="1">IFERROR(SUM(H54:Q54),"")</f>
        <v>0</v>
      </c>
      <c r="E54" s="358"/>
      <c r="F54" s="358"/>
      <c r="G54" s="358"/>
      <c r="H54" s="154">
        <f ca="1">IFERROR(IF($D$5="Nein/Non/No","-",VLOOKUP(H$47,E_prod_Eingabe!$A$21:$AA$30,HLOOKUP($A$2,E_prod_Eingabe!$C$5:$AS$6,2,FALSE)+2,FALSE)),"")</f>
        <v>0</v>
      </c>
      <c r="I54" s="154">
        <f ca="1">IFERROR(IF($D$5="Nein/Non/No","-",VLOOKUP(I$47,E_prod_Eingabe!$A$21:$AA$30,HLOOKUP($A$2,E_prod_Eingabe!$C$5:$AS$6,2,FALSE)+2,FALSE)),"")</f>
        <v>0</v>
      </c>
      <c r="J54" s="154">
        <f ca="1">IFERROR(IF($D$5="Nein/Non/No","-",VLOOKUP(J$47,E_prod_Eingabe!$A$21:$AA$30,HLOOKUP($A$2,E_prod_Eingabe!$C$5:$AS$6,2,FALSE)+2,FALSE)),"")</f>
        <v>0</v>
      </c>
      <c r="K54" s="154">
        <f ca="1">IFERROR(IF($D$5="Nein/Non/No","-",VLOOKUP(K$47,E_prod_Eingabe!$A$21:$AA$30,HLOOKUP($A$2,E_prod_Eingabe!$C$5:$AS$6,2,FALSE)+2,FALSE)),"")</f>
        <v>0</v>
      </c>
      <c r="L54" s="154">
        <f ca="1">IFERROR(IF($D$5="Nein/Non/No","-",VLOOKUP(L$47,E_prod_Eingabe!$A$21:$AA$30,HLOOKUP($A$2,E_prod_Eingabe!$C$5:$AS$6,2,FALSE)+2,FALSE)),"")</f>
        <v>0</v>
      </c>
      <c r="M54" s="154">
        <f ca="1">IFERROR(IF($D$5="Nein/Non/No","-",VLOOKUP(M$47,E_prod_Eingabe!$A$21:$AA$30,HLOOKUP($A$2,E_prod_Eingabe!$C$5:$AS$6,2,FALSE)+2,FALSE)),"")</f>
        <v>0</v>
      </c>
      <c r="N54" s="154">
        <f ca="1">IFERROR(IF($D$5="Nein/Non/No","-",VLOOKUP(N$47,E_prod_Eingabe!$A$21:$AA$30,HLOOKUP($A$2,E_prod_Eingabe!$C$5:$AS$6,2,FALSE)+2,FALSE)),"")</f>
        <v>0</v>
      </c>
      <c r="O54" s="154">
        <f ca="1">IFERROR(IF($D$5="Nein/Non/No","-",VLOOKUP(O$47,E_prod_Eingabe!$A$21:$AA$30,HLOOKUP($A$2,E_prod_Eingabe!$C$5:$AS$6,2,FALSE)+2,FALSE)),"")</f>
        <v>0</v>
      </c>
      <c r="P54" s="154">
        <f ca="1">IFERROR(IF($D$5="Nein/Non/No","-",VLOOKUP(P$47,E_prod_Eingabe!$A$21:$AA$30,HLOOKUP($A$2,E_prod_Eingabe!$C$5:$AS$6,2,FALSE)+2,FALSE)),"")</f>
        <v>0</v>
      </c>
      <c r="Q54" s="154">
        <f ca="1">IFERROR(IF($D$5="Nein/Non/No","-",VLOOKUP(Q$47,E_prod_Eingabe!$A$21:$AA$30,HLOOKUP($A$2,E_prod_Eingabe!$C$5:$AS$6,2,FALSE)+2,FALSE)),"")</f>
        <v>0</v>
      </c>
      <c r="R54" s="862" t="str">
        <f ca="1">OFFSET(Sprachen!A493,0,'Allg. Informationen'!$B$4-1,1,1)</f>
        <v>Nur hydraulisch verknüpfte und gemeinsam optimierte Anlagen werden berücksichtigt.</v>
      </c>
      <c r="S54" s="863"/>
      <c r="T54" s="861"/>
      <c r="U54" s="861"/>
      <c r="V54" s="567"/>
      <c r="W54" s="300"/>
      <c r="X54" s="567"/>
      <c r="Y54" s="400"/>
      <c r="Z54" s="562"/>
      <c r="AA54" s="466">
        <f t="shared" si="4"/>
        <v>34</v>
      </c>
    </row>
    <row r="55" spans="1:27" ht="31.5" customHeight="1" x14ac:dyDescent="0.25">
      <c r="A55" s="139" t="str">
        <f t="shared" ca="1" si="3"/>
        <v>KW23 / 35</v>
      </c>
      <c r="B55" s="136" t="str">
        <f ca="1">OFFSET(Sprachen!A409,0,'Allg. Informationen'!$B$4-1,1,1)</f>
        <v>Nettoproduktion hydraulisch verknüpfter und gemeinsam optimierter Anlagen</v>
      </c>
      <c r="C55" s="100" t="s">
        <v>8</v>
      </c>
      <c r="D55" s="647">
        <f>SUM(H55:Q55)</f>
        <v>0</v>
      </c>
      <c r="E55" s="358"/>
      <c r="F55" s="358"/>
      <c r="G55" s="358"/>
      <c r="H55" s="154">
        <f>+IF(H50="Ja",H54,0)+IF(H50="Oui",H54,0)+IF(H50="Si",H54,0)</f>
        <v>0</v>
      </c>
      <c r="I55" s="154">
        <f t="shared" ref="I55:Q55" si="5">+IF(I50="Ja",I54,0)+IF(I50="Oui",I54,0)+IF(I50="Si",I54,0)</f>
        <v>0</v>
      </c>
      <c r="J55" s="154">
        <f t="shared" si="5"/>
        <v>0</v>
      </c>
      <c r="K55" s="154">
        <f t="shared" si="5"/>
        <v>0</v>
      </c>
      <c r="L55" s="154">
        <f t="shared" si="5"/>
        <v>0</v>
      </c>
      <c r="M55" s="154">
        <f t="shared" si="5"/>
        <v>0</v>
      </c>
      <c r="N55" s="154">
        <f t="shared" si="5"/>
        <v>0</v>
      </c>
      <c r="O55" s="154">
        <f t="shared" si="5"/>
        <v>0</v>
      </c>
      <c r="P55" s="154">
        <f t="shared" si="5"/>
        <v>0</v>
      </c>
      <c r="Q55" s="154">
        <f t="shared" si="5"/>
        <v>0</v>
      </c>
      <c r="R55" s="864"/>
      <c r="S55" s="865"/>
      <c r="T55" s="861"/>
      <c r="U55" s="861"/>
      <c r="V55" s="567"/>
      <c r="W55" s="300"/>
      <c r="X55" s="567"/>
      <c r="Y55" s="400"/>
      <c r="Z55" s="562"/>
      <c r="AA55" s="466">
        <f t="shared" si="4"/>
        <v>35</v>
      </c>
    </row>
    <row r="56" spans="1:27" x14ac:dyDescent="0.25">
      <c r="A56" s="139" t="str">
        <f t="shared" ca="1" si="3"/>
        <v>KW23 / 36</v>
      </c>
      <c r="B56" s="136" t="str">
        <f ca="1">OFFSET(Sprachen!A410,0,'Allg. Informationen'!$B$4-1,1,1)</f>
        <v>Bezug EV/KEV</v>
      </c>
      <c r="C56" s="100" t="str">
        <f ca="1">OFFSET(Sprachen!A404,0,'Allg. Informationen'!$B$4-1,1,1)</f>
        <v>[Ja/Nein]</v>
      </c>
      <c r="D56" s="648">
        <f>IF(COUNTIF(H56:Q56,"Ja")&gt;0,COUNTIF(H56:Q56,"Ja"),0)</f>
        <v>0</v>
      </c>
      <c r="E56" s="359"/>
      <c r="F56" s="359"/>
      <c r="G56" s="359"/>
      <c r="H56" s="564"/>
      <c r="I56" s="564"/>
      <c r="J56" s="564"/>
      <c r="K56" s="564"/>
      <c r="L56" s="564"/>
      <c r="M56" s="564"/>
      <c r="N56" s="564"/>
      <c r="O56" s="564"/>
      <c r="P56" s="564"/>
      <c r="Q56" s="564"/>
      <c r="R56" s="824"/>
      <c r="S56" s="825"/>
      <c r="T56" s="828"/>
      <c r="U56" s="829"/>
      <c r="V56" s="541"/>
      <c r="W56" s="297"/>
      <c r="X56" s="541" t="s">
        <v>185</v>
      </c>
      <c r="Y56" s="565" t="s">
        <v>185</v>
      </c>
      <c r="Z56" s="562"/>
      <c r="AA56" s="466">
        <f t="shared" si="4"/>
        <v>36</v>
      </c>
    </row>
    <row r="57" spans="1:27" x14ac:dyDescent="0.25">
      <c r="A57" s="139" t="str">
        <f t="shared" ca="1" si="3"/>
        <v>KW23 / 37</v>
      </c>
      <c r="B57" s="136" t="str">
        <f ca="1">OFFSET(Sprachen!A411,0,'Allg. Informationen'!$B$4-1,1,1)</f>
        <v>Erlös EV/KEV Jahr</v>
      </c>
      <c r="C57" s="100" t="s">
        <v>24</v>
      </c>
      <c r="D57" s="649">
        <f>SUMIF(H50:Q50,"Ja",H57:Q57)+SUMIF(H50:Q50,"Oui",H57:Q57)+SUMIF(H50:Q50,"Si",H57:Q57)</f>
        <v>0</v>
      </c>
      <c r="E57" s="360"/>
      <c r="F57" s="360"/>
      <c r="G57" s="360"/>
      <c r="H57" s="207"/>
      <c r="I57" s="207"/>
      <c r="J57" s="207"/>
      <c r="K57" s="207"/>
      <c r="L57" s="207"/>
      <c r="M57" s="207"/>
      <c r="N57" s="207"/>
      <c r="O57" s="207"/>
      <c r="P57" s="207"/>
      <c r="Q57" s="207"/>
      <c r="R57" s="859"/>
      <c r="S57" s="860"/>
      <c r="T57" s="828"/>
      <c r="U57" s="829"/>
      <c r="V57" s="541"/>
      <c r="W57" s="297"/>
      <c r="X57" s="541" t="s">
        <v>185</v>
      </c>
      <c r="Y57" s="565" t="s">
        <v>185</v>
      </c>
      <c r="Z57" s="562"/>
      <c r="AA57" s="466">
        <f t="shared" si="4"/>
        <v>37</v>
      </c>
    </row>
    <row r="58" spans="1:27" ht="26.4" x14ac:dyDescent="0.25">
      <c r="A58" s="139" t="str">
        <f t="shared" ca="1" si="3"/>
        <v>KW23 / 39</v>
      </c>
      <c r="B58" s="136" t="str">
        <f ca="1">OFFSET(Sprachen!A412,0,'Allg. Informationen'!$B$4-1,1,1)</f>
        <v>Erlös aus Entschädigungen Sanierungen nach Gewässerschutzgesetz</v>
      </c>
      <c r="C58" s="157" t="s">
        <v>24</v>
      </c>
      <c r="D58" s="649">
        <f>SUMIF($H$50:$Q$50,"Ja",H58:Q58)+SUMIF($H$50:$Q$50,"Oui",H58:Q58)+SUMIF($H$50:$Q$50,"Si",H58:Q58)</f>
        <v>0</v>
      </c>
      <c r="E58" s="360"/>
      <c r="F58" s="360"/>
      <c r="G58" s="360"/>
      <c r="H58" s="207"/>
      <c r="I58" s="207"/>
      <c r="J58" s="207"/>
      <c r="K58" s="207"/>
      <c r="L58" s="207"/>
      <c r="M58" s="207"/>
      <c r="N58" s="207"/>
      <c r="O58" s="207"/>
      <c r="P58" s="207"/>
      <c r="Q58" s="207"/>
      <c r="R58" s="813"/>
      <c r="S58" s="814"/>
      <c r="T58" s="828"/>
      <c r="U58" s="829"/>
      <c r="V58" s="541"/>
      <c r="W58" s="297"/>
      <c r="X58" s="541" t="s">
        <v>185</v>
      </c>
      <c r="Y58" s="565" t="s">
        <v>185</v>
      </c>
      <c r="Z58" s="562"/>
      <c r="AA58" s="466">
        <v>39</v>
      </c>
    </row>
    <row r="59" spans="1:27" ht="26.4" x14ac:dyDescent="0.25">
      <c r="A59" s="139" t="str">
        <f t="shared" ca="1" si="3"/>
        <v>KW23 / 41</v>
      </c>
      <c r="B59" s="136" t="str">
        <f ca="1">OFFSET(Sprachen!A413,0,'Allg. Informationen'!$B$4-1,1,1)</f>
        <v>Erlös aus weiterer Förderung der öffentlichen Hand</v>
      </c>
      <c r="C59" s="157" t="s">
        <v>24</v>
      </c>
      <c r="D59" s="649">
        <f>SUMIF(H50:Q50,"Ja",H59:Q59)+SUMIF(H50:Q50,"Qui",H59:Q59)+SUMIF(H50:Q50,"Si",H59:Q59)</f>
        <v>0</v>
      </c>
      <c r="E59" s="360"/>
      <c r="F59" s="360"/>
      <c r="G59" s="360"/>
      <c r="H59" s="207"/>
      <c r="I59" s="207"/>
      <c r="J59" s="207"/>
      <c r="K59" s="207"/>
      <c r="L59" s="207"/>
      <c r="M59" s="207"/>
      <c r="N59" s="207"/>
      <c r="O59" s="207"/>
      <c r="P59" s="207"/>
      <c r="Q59" s="207"/>
      <c r="R59" s="813"/>
      <c r="S59" s="814"/>
      <c r="T59" s="828"/>
      <c r="U59" s="829"/>
      <c r="V59" s="541"/>
      <c r="W59" s="297"/>
      <c r="X59" s="541" t="s">
        <v>185</v>
      </c>
      <c r="Y59" s="152"/>
      <c r="Z59" s="562"/>
      <c r="AA59" s="466">
        <v>41</v>
      </c>
    </row>
    <row r="60" spans="1:27" ht="15.6" x14ac:dyDescent="0.3">
      <c r="A60" s="146"/>
      <c r="B60" s="147"/>
      <c r="C60" s="147"/>
      <c r="D60" s="147"/>
      <c r="E60" s="147"/>
      <c r="F60" s="147"/>
      <c r="G60" s="147"/>
      <c r="H60" s="147"/>
      <c r="I60" s="147"/>
      <c r="J60" s="147"/>
      <c r="K60" s="147"/>
      <c r="L60" s="147"/>
      <c r="M60" s="147"/>
      <c r="N60" s="147"/>
      <c r="O60" s="147"/>
      <c r="P60" s="147"/>
      <c r="Q60" s="147"/>
      <c r="R60" s="147"/>
      <c r="S60" s="147"/>
      <c r="T60" s="147"/>
      <c r="U60" s="147"/>
      <c r="V60" s="147"/>
      <c r="W60" s="561"/>
      <c r="X60" s="147"/>
      <c r="Y60" s="147"/>
      <c r="Z60" s="562"/>
    </row>
    <row r="61" spans="1:27" ht="26.4" x14ac:dyDescent="0.25">
      <c r="A61" s="158" t="str">
        <f ca="1">OFFSET(Sprachen!A414,0,'Allg. Informationen'!$B$4-1,1,1)</f>
        <v>B. Angaben zu den Gestehungskosten</v>
      </c>
      <c r="B61" s="158"/>
      <c r="C61" s="159"/>
      <c r="D61" s="160"/>
      <c r="E61" s="361"/>
      <c r="F61" s="361"/>
      <c r="G61" s="361"/>
      <c r="H61" s="866" t="str">
        <f ca="1">R47</f>
        <v>Anmerkungen BFE</v>
      </c>
      <c r="I61" s="866"/>
      <c r="J61" s="866"/>
      <c r="K61" s="866"/>
      <c r="L61" s="866"/>
      <c r="M61" s="809" t="str">
        <f ca="1">T47</f>
        <v>Bemerkungen Gesuchsteller</v>
      </c>
      <c r="N61" s="810"/>
      <c r="O61" s="810"/>
      <c r="P61" s="810"/>
      <c r="Q61" s="810"/>
      <c r="R61" s="810"/>
      <c r="S61" s="810"/>
      <c r="T61" s="810"/>
      <c r="U61" s="811"/>
      <c r="V61" s="450" t="str">
        <f ca="1">V47</f>
        <v>Prüfung auf Plausibilität</v>
      </c>
      <c r="W61" s="450" t="str">
        <f t="shared" ref="W61:Y61" ca="1" si="6">W47</f>
        <v>Bemerkungen Plausibilität</v>
      </c>
      <c r="X61" s="450" t="str">
        <f t="shared" ca="1" si="6"/>
        <v>Materielle Prüfung</v>
      </c>
      <c r="Y61" s="450" t="str">
        <f t="shared" ca="1" si="6"/>
        <v>Bemerkungen Materielle Prüfung</v>
      </c>
    </row>
    <row r="62" spans="1:27" ht="27.75" customHeight="1" x14ac:dyDescent="0.25">
      <c r="A62" s="139"/>
      <c r="B62" s="161" t="str">
        <f ca="1">OFFSET(Sprachen!A415,0,'Allg. Informationen'!$B$4-1,1,1)</f>
        <v>B 1. Betriebserträge und -kosten</v>
      </c>
      <c r="C62" s="100"/>
      <c r="D62" s="100"/>
      <c r="E62" s="362"/>
      <c r="F62" s="362"/>
      <c r="G62" s="362"/>
      <c r="H62" s="808"/>
      <c r="I62" s="808"/>
      <c r="J62" s="808"/>
      <c r="K62" s="808"/>
      <c r="L62" s="808"/>
      <c r="M62" s="812"/>
      <c r="N62" s="812"/>
      <c r="O62" s="812"/>
      <c r="P62" s="812"/>
      <c r="Q62" s="812"/>
      <c r="R62" s="812"/>
      <c r="S62" s="812"/>
      <c r="T62" s="812"/>
      <c r="U62" s="812"/>
      <c r="V62" s="541"/>
      <c r="W62" s="297"/>
      <c r="X62" s="541" t="s">
        <v>185</v>
      </c>
      <c r="Y62" s="551" t="s">
        <v>185</v>
      </c>
    </row>
    <row r="63" spans="1:27" ht="26.4" x14ac:dyDescent="0.25">
      <c r="A63" s="139" t="str">
        <f t="shared" ref="A63:A72" ca="1" si="7">CONCATENATE($A$2," / ",AA63)</f>
        <v>KW23 / 42</v>
      </c>
      <c r="B63" s="136" t="str">
        <f ca="1">OFFSET(Sprachen!A416,0,'Allg. Informationen'!$B$4-1,1,1)</f>
        <v>Summe Förderungen/Vergütungen der öffentlichen Hand</v>
      </c>
      <c r="C63" s="100"/>
      <c r="D63" s="634">
        <f>D59+D57</f>
        <v>0</v>
      </c>
      <c r="E63" s="633"/>
      <c r="F63" s="633"/>
      <c r="G63" s="633"/>
      <c r="H63" s="815"/>
      <c r="I63" s="816"/>
      <c r="J63" s="816"/>
      <c r="K63" s="816"/>
      <c r="L63" s="817"/>
      <c r="M63" s="818"/>
      <c r="N63" s="819"/>
      <c r="O63" s="819"/>
      <c r="P63" s="819"/>
      <c r="Q63" s="819"/>
      <c r="R63" s="819"/>
      <c r="S63" s="819"/>
      <c r="T63" s="819"/>
      <c r="U63" s="820"/>
      <c r="V63" s="541"/>
      <c r="W63" s="297"/>
      <c r="X63" s="541" t="s">
        <v>185</v>
      </c>
      <c r="Y63" s="551" t="s">
        <v>185</v>
      </c>
      <c r="AA63" s="466">
        <v>42</v>
      </c>
    </row>
    <row r="64" spans="1:27" ht="33" customHeight="1" x14ac:dyDescent="0.25">
      <c r="A64" s="139" t="str">
        <f t="shared" ca="1" si="7"/>
        <v>KW23 / 43</v>
      </c>
      <c r="B64" s="136" t="str">
        <f ca="1">OFFSET(Sprachen!A417,0,'Allg. Informationen'!$B$4-1,1,1)</f>
        <v>Übriger Betriebsertrag (ohne Förderungen)</v>
      </c>
      <c r="C64" s="673" t="s">
        <v>24</v>
      </c>
      <c r="D64" s="196"/>
      <c r="E64" s="363"/>
      <c r="F64" s="363"/>
      <c r="G64" s="363"/>
      <c r="H64" s="893" t="str">
        <f ca="1">CONCATENATE(OFFSET(Sprachen!A495,0,'Allg. Informationen'!$B$4-1,1,1)," 5.",A2,".7")</f>
        <v>Gemäss Richtlinie des BFE zu anrechenbaren Betriebs- und Kapitalkosten. Bei abweichenden Angaben zum Geschäftsbericht ist das folgende Anhangsformular auszufüllen: 5.KW23.7</v>
      </c>
      <c r="I64" s="894"/>
      <c r="J64" s="894"/>
      <c r="K64" s="894"/>
      <c r="L64" s="895"/>
      <c r="M64" s="812"/>
      <c r="N64" s="812"/>
      <c r="O64" s="812"/>
      <c r="P64" s="812"/>
      <c r="Q64" s="812"/>
      <c r="R64" s="812"/>
      <c r="S64" s="812"/>
      <c r="T64" s="812"/>
      <c r="U64" s="812"/>
      <c r="V64" s="541"/>
      <c r="W64" s="297"/>
      <c r="X64" s="541" t="s">
        <v>185</v>
      </c>
      <c r="Y64" s="551" t="s">
        <v>185</v>
      </c>
      <c r="AA64" s="466">
        <v>43</v>
      </c>
    </row>
    <row r="65" spans="1:27" x14ac:dyDescent="0.25">
      <c r="A65" s="139" t="str">
        <f t="shared" ca="1" si="7"/>
        <v>KW23 / 44</v>
      </c>
      <c r="B65" s="136" t="str">
        <f ca="1">OFFSET(Sprachen!A418,0,'Allg. Informationen'!$B$4-1,1,1)</f>
        <v>Aktivierte Eigenleistungen</v>
      </c>
      <c r="C65" s="673" t="s">
        <v>24</v>
      </c>
      <c r="D65" s="196"/>
      <c r="E65" s="364"/>
      <c r="F65" s="364"/>
      <c r="G65" s="364"/>
      <c r="H65" s="893"/>
      <c r="I65" s="894"/>
      <c r="J65" s="894"/>
      <c r="K65" s="894"/>
      <c r="L65" s="895"/>
      <c r="M65" s="812"/>
      <c r="N65" s="812"/>
      <c r="O65" s="812"/>
      <c r="P65" s="812"/>
      <c r="Q65" s="812"/>
      <c r="R65" s="812"/>
      <c r="S65" s="812"/>
      <c r="T65" s="812"/>
      <c r="U65" s="812"/>
      <c r="V65" s="541"/>
      <c r="W65" s="297"/>
      <c r="X65" s="541" t="s">
        <v>185</v>
      </c>
      <c r="Y65" s="551" t="s">
        <v>185</v>
      </c>
      <c r="AA65" s="466">
        <f t="shared" ref="AA65:AA72" si="8">AA64+1</f>
        <v>44</v>
      </c>
    </row>
    <row r="66" spans="1:27" x14ac:dyDescent="0.25">
      <c r="A66" s="139" t="str">
        <f t="shared" ca="1" si="7"/>
        <v>KW23 / 45</v>
      </c>
      <c r="B66" s="136" t="str">
        <f ca="1">OFFSET(Sprachen!A419,0,'Allg. Informationen'!$B$4-1,1,1)</f>
        <v>Pumpenergie</v>
      </c>
      <c r="C66" s="673" t="s">
        <v>8</v>
      </c>
      <c r="D66" s="644">
        <f ca="1">IFERROR(IF($D$5="Nein/Non/No","-",INDIRECT(CONCATENATE(E_prod_Eingabe!$A$2,"!")&amp;CONCATENATE(MID("CDEFGHIJKLMNOPQRSTUVWXYZ",HLOOKUP($A$2,E_prod_Eingabe!$C$5:$AS$6,2,FALSE),1),"55"))),"")</f>
        <v>0</v>
      </c>
      <c r="E66" s="353"/>
      <c r="F66" s="353"/>
      <c r="G66" s="353"/>
      <c r="H66" s="893"/>
      <c r="I66" s="894"/>
      <c r="J66" s="894"/>
      <c r="K66" s="894"/>
      <c r="L66" s="895"/>
      <c r="M66" s="812"/>
      <c r="N66" s="812"/>
      <c r="O66" s="812"/>
      <c r="P66" s="812"/>
      <c r="Q66" s="812"/>
      <c r="R66" s="812"/>
      <c r="S66" s="812"/>
      <c r="T66" s="812"/>
      <c r="U66" s="812"/>
      <c r="V66" s="541"/>
      <c r="W66" s="297"/>
      <c r="X66" s="541" t="s">
        <v>185</v>
      </c>
      <c r="Y66" s="551" t="s">
        <v>185</v>
      </c>
      <c r="AA66" s="466">
        <f t="shared" si="8"/>
        <v>45</v>
      </c>
    </row>
    <row r="67" spans="1:27" ht="26.4" x14ac:dyDescent="0.25">
      <c r="A67" s="139" t="str">
        <f t="shared" ca="1" si="7"/>
        <v>KW23 / 46</v>
      </c>
      <c r="B67" s="136" t="str">
        <f ca="1">OFFSET(Sprachen!A420,0,'Allg. Informationen'!$B$4-1,1,1)</f>
        <v>Spezif. Kosten Pumpenergie zu Marktpreisen</v>
      </c>
      <c r="C67" s="673" t="s">
        <v>39</v>
      </c>
      <c r="D67" s="645" t="str">
        <f ca="1">IFERROR(D68*100/(D66*1000000),"")</f>
        <v/>
      </c>
      <c r="E67" s="365"/>
      <c r="F67" s="365"/>
      <c r="G67" s="365"/>
      <c r="H67" s="893"/>
      <c r="I67" s="894"/>
      <c r="J67" s="894"/>
      <c r="K67" s="894"/>
      <c r="L67" s="895"/>
      <c r="M67" s="812"/>
      <c r="N67" s="812"/>
      <c r="O67" s="812"/>
      <c r="P67" s="812"/>
      <c r="Q67" s="812"/>
      <c r="R67" s="812"/>
      <c r="S67" s="812"/>
      <c r="T67" s="812"/>
      <c r="U67" s="812"/>
      <c r="V67" s="541"/>
      <c r="W67" s="297"/>
      <c r="X67" s="541" t="s">
        <v>185</v>
      </c>
      <c r="Y67" s="551" t="s">
        <v>185</v>
      </c>
      <c r="AA67" s="466">
        <f t="shared" si="8"/>
        <v>46</v>
      </c>
    </row>
    <row r="68" spans="1:27" ht="26.4" x14ac:dyDescent="0.25">
      <c r="A68" s="139" t="str">
        <f t="shared" ca="1" si="7"/>
        <v>KW23 / 47</v>
      </c>
      <c r="B68" s="136" t="str">
        <f ca="1">OFFSET(Sprachen!A421,0,'Allg. Informationen'!$B$4-1,1,1)</f>
        <v>Pumpenergie zu Marktpreisen</v>
      </c>
      <c r="C68" s="673" t="s">
        <v>24</v>
      </c>
      <c r="D68" s="644">
        <f ca="1">IFERROR(IF($D$5="Nein/Non/No","-",INDIRECT(CONCATENATE(E_prod_Eingabe!$A$2,"!")&amp;CONCATENATE(MID("CDEFGHIJKLMNOPQRSTUVWXYZ",HLOOKUP($A$2,E_prod_Eingabe!$C$5:$AS$6,2,FALSE),1),"67"))),"")</f>
        <v>0</v>
      </c>
      <c r="E68" s="366"/>
      <c r="F68" s="366"/>
      <c r="G68" s="366"/>
      <c r="H68" s="893"/>
      <c r="I68" s="894"/>
      <c r="J68" s="894"/>
      <c r="K68" s="894"/>
      <c r="L68" s="895"/>
      <c r="M68" s="812"/>
      <c r="N68" s="812"/>
      <c r="O68" s="812"/>
      <c r="P68" s="812"/>
      <c r="Q68" s="812"/>
      <c r="R68" s="812"/>
      <c r="S68" s="812"/>
      <c r="T68" s="812"/>
      <c r="U68" s="812"/>
      <c r="V68" s="541"/>
      <c r="W68" s="297"/>
      <c r="X68" s="541" t="s">
        <v>185</v>
      </c>
      <c r="Y68" s="551" t="s">
        <v>185</v>
      </c>
      <c r="AA68" s="466">
        <f t="shared" si="8"/>
        <v>47</v>
      </c>
    </row>
    <row r="69" spans="1:27" x14ac:dyDescent="0.25">
      <c r="A69" s="139" t="str">
        <f t="shared" ca="1" si="7"/>
        <v>KW23 / 48</v>
      </c>
      <c r="B69" s="136" t="str">
        <f ca="1">OFFSET(Sprachen!A422,0,'Allg. Informationen'!$B$4-1,1,1)</f>
        <v>Energieaufwand</v>
      </c>
      <c r="C69" s="673" t="s">
        <v>24</v>
      </c>
      <c r="D69" s="196"/>
      <c r="E69" s="364"/>
      <c r="F69" s="364"/>
      <c r="G69" s="364"/>
      <c r="H69" s="893"/>
      <c r="I69" s="894"/>
      <c r="J69" s="894"/>
      <c r="K69" s="894"/>
      <c r="L69" s="895"/>
      <c r="M69" s="812"/>
      <c r="N69" s="812"/>
      <c r="O69" s="812"/>
      <c r="P69" s="812"/>
      <c r="Q69" s="812"/>
      <c r="R69" s="812"/>
      <c r="S69" s="812"/>
      <c r="T69" s="812"/>
      <c r="U69" s="812"/>
      <c r="V69" s="541"/>
      <c r="W69" s="297"/>
      <c r="X69" s="541" t="s">
        <v>185</v>
      </c>
      <c r="Y69" s="551" t="s">
        <v>185</v>
      </c>
      <c r="AA69" s="466">
        <f t="shared" si="8"/>
        <v>48</v>
      </c>
    </row>
    <row r="70" spans="1:27" x14ac:dyDescent="0.25">
      <c r="A70" s="139" t="str">
        <f t="shared" ca="1" si="7"/>
        <v>KW23 / 49</v>
      </c>
      <c r="B70" s="136" t="str">
        <f ca="1">OFFSET(Sprachen!A423,0,'Allg. Informationen'!$B$4-1,1,1)</f>
        <v>Netznutzungsaufwand</v>
      </c>
      <c r="C70" s="673" t="s">
        <v>24</v>
      </c>
      <c r="D70" s="196"/>
      <c r="E70" s="364"/>
      <c r="F70" s="364"/>
      <c r="G70" s="364"/>
      <c r="H70" s="893"/>
      <c r="I70" s="894"/>
      <c r="J70" s="894"/>
      <c r="K70" s="894"/>
      <c r="L70" s="895"/>
      <c r="M70" s="812"/>
      <c r="N70" s="812"/>
      <c r="O70" s="812"/>
      <c r="P70" s="812"/>
      <c r="Q70" s="812"/>
      <c r="R70" s="812"/>
      <c r="S70" s="812"/>
      <c r="T70" s="812"/>
      <c r="U70" s="812"/>
      <c r="V70" s="541"/>
      <c r="W70" s="297"/>
      <c r="X70" s="541" t="s">
        <v>185</v>
      </c>
      <c r="Y70" s="551" t="s">
        <v>185</v>
      </c>
      <c r="AA70" s="466">
        <f t="shared" si="8"/>
        <v>49</v>
      </c>
    </row>
    <row r="71" spans="1:27" x14ac:dyDescent="0.25">
      <c r="A71" s="139" t="str">
        <f t="shared" ca="1" si="7"/>
        <v>KW23 / 50</v>
      </c>
      <c r="B71" s="136" t="str">
        <f ca="1">OFFSET(Sprachen!A424,0,'Allg. Informationen'!$B$4-1,1,1)</f>
        <v>Material und Fremdleistungen</v>
      </c>
      <c r="C71" s="673" t="s">
        <v>24</v>
      </c>
      <c r="D71" s="196"/>
      <c r="E71" s="364"/>
      <c r="F71" s="364"/>
      <c r="G71" s="364"/>
      <c r="H71" s="893"/>
      <c r="I71" s="894"/>
      <c r="J71" s="894"/>
      <c r="K71" s="894"/>
      <c r="L71" s="895"/>
      <c r="M71" s="812"/>
      <c r="N71" s="812"/>
      <c r="O71" s="812"/>
      <c r="P71" s="812"/>
      <c r="Q71" s="812"/>
      <c r="R71" s="812"/>
      <c r="S71" s="812"/>
      <c r="T71" s="812"/>
      <c r="U71" s="812"/>
      <c r="V71" s="541"/>
      <c r="W71" s="297"/>
      <c r="X71" s="541" t="s">
        <v>185</v>
      </c>
      <c r="Y71" s="551" t="s">
        <v>185</v>
      </c>
      <c r="AA71" s="466">
        <f t="shared" si="8"/>
        <v>50</v>
      </c>
    </row>
    <row r="72" spans="1:27" x14ac:dyDescent="0.25">
      <c r="A72" s="139" t="str">
        <f t="shared" ca="1" si="7"/>
        <v>KW23 / 51</v>
      </c>
      <c r="B72" s="136" t="str">
        <f ca="1">OFFSET(Sprachen!A425,0,'Allg. Informationen'!$B$4-1,1,1)</f>
        <v>Personalaufwand</v>
      </c>
      <c r="C72" s="673" t="s">
        <v>24</v>
      </c>
      <c r="D72" s="196"/>
      <c r="E72" s="367"/>
      <c r="F72" s="367"/>
      <c r="G72" s="367"/>
      <c r="H72" s="893"/>
      <c r="I72" s="894"/>
      <c r="J72" s="894"/>
      <c r="K72" s="894"/>
      <c r="L72" s="895"/>
      <c r="M72" s="812"/>
      <c r="N72" s="812"/>
      <c r="O72" s="812"/>
      <c r="P72" s="812"/>
      <c r="Q72" s="812"/>
      <c r="R72" s="812"/>
      <c r="S72" s="812"/>
      <c r="T72" s="812"/>
      <c r="U72" s="812"/>
      <c r="V72" s="541"/>
      <c r="W72" s="297"/>
      <c r="X72" s="541" t="s">
        <v>185</v>
      </c>
      <c r="Y72" s="551" t="s">
        <v>185</v>
      </c>
      <c r="AA72" s="466">
        <f t="shared" si="8"/>
        <v>51</v>
      </c>
    </row>
    <row r="73" spans="1:27" x14ac:dyDescent="0.25">
      <c r="A73" s="139" t="str">
        <f ca="1">CONCATENATE($A$2," / ",AA73)</f>
        <v>KW23 / 52</v>
      </c>
      <c r="B73" s="136" t="str">
        <f ca="1">OFFSET(Sprachen!A426,0,'Allg. Informationen'!$B$4-1,1,1)</f>
        <v>übriger Betriebsaufwand (inkl. HKN)</v>
      </c>
      <c r="C73" s="673" t="s">
        <v>24</v>
      </c>
      <c r="D73" s="196"/>
      <c r="E73" s="368"/>
      <c r="F73" s="368"/>
      <c r="G73" s="368"/>
      <c r="H73" s="896"/>
      <c r="I73" s="897"/>
      <c r="J73" s="897"/>
      <c r="K73" s="897"/>
      <c r="L73" s="898"/>
      <c r="M73" s="812"/>
      <c r="N73" s="812"/>
      <c r="O73" s="812"/>
      <c r="P73" s="812"/>
      <c r="Q73" s="812"/>
      <c r="R73" s="812"/>
      <c r="S73" s="812"/>
      <c r="T73" s="812"/>
      <c r="U73" s="812"/>
      <c r="V73" s="541"/>
      <c r="W73" s="297"/>
      <c r="X73" s="541" t="s">
        <v>185</v>
      </c>
      <c r="Y73" s="551" t="s">
        <v>185</v>
      </c>
      <c r="AA73" s="466">
        <f>AA72+1</f>
        <v>52</v>
      </c>
    </row>
    <row r="74" spans="1:27" x14ac:dyDescent="0.25">
      <c r="A74" s="139" t="str">
        <f ca="1">CONCATENATE($A$2," / ",AA74)</f>
        <v>KW23 / 54</v>
      </c>
      <c r="B74" s="136" t="str">
        <f ca="1">OFFSET(Sprachen!A427,0,'Allg. Informationen'!$B$4-1,1,1)</f>
        <v>Total Betriebskosten</v>
      </c>
      <c r="C74" s="673" t="s">
        <v>24</v>
      </c>
      <c r="D74" s="643">
        <f ca="1">SUM(D68:D73)-SUM(D63:G65)</f>
        <v>0</v>
      </c>
      <c r="E74" s="369"/>
      <c r="F74" s="369"/>
      <c r="G74" s="369"/>
      <c r="H74" s="853" t="s">
        <v>613</v>
      </c>
      <c r="I74" s="853"/>
      <c r="J74" s="853"/>
      <c r="K74" s="853"/>
      <c r="L74" s="854"/>
      <c r="M74" s="883"/>
      <c r="N74" s="883"/>
      <c r="O74" s="883"/>
      <c r="P74" s="883"/>
      <c r="Q74" s="883"/>
      <c r="R74" s="883"/>
      <c r="S74" s="883"/>
      <c r="T74" s="883"/>
      <c r="U74" s="883"/>
      <c r="V74" s="541"/>
      <c r="W74" s="297"/>
      <c r="X74" s="541" t="s">
        <v>185</v>
      </c>
      <c r="Y74" s="551" t="s">
        <v>442</v>
      </c>
      <c r="AA74" s="568">
        <f>AA73+2</f>
        <v>54</v>
      </c>
    </row>
    <row r="75" spans="1:27" ht="15.6" x14ac:dyDescent="0.3">
      <c r="A75" s="146"/>
      <c r="B75" s="147"/>
      <c r="C75" s="147"/>
      <c r="D75" s="147"/>
      <c r="E75" s="147"/>
      <c r="F75" s="147"/>
      <c r="G75" s="147"/>
      <c r="H75" s="147"/>
      <c r="I75" s="147"/>
      <c r="J75" s="147"/>
      <c r="K75" s="147"/>
      <c r="L75" s="147"/>
      <c r="M75" s="147"/>
      <c r="N75" s="147"/>
      <c r="O75" s="147"/>
      <c r="P75" s="147"/>
      <c r="Q75" s="147"/>
      <c r="R75" s="147"/>
      <c r="S75" s="147"/>
      <c r="T75" s="147"/>
      <c r="U75" s="147"/>
      <c r="V75" s="147"/>
      <c r="W75" s="561"/>
      <c r="X75" s="147"/>
      <c r="Y75" s="147"/>
    </row>
    <row r="76" spans="1:27" ht="26.4" x14ac:dyDescent="0.25">
      <c r="A76" s="164"/>
      <c r="B76" s="165" t="str">
        <f ca="1">OFFSET(Sprachen!A428,0,'Allg. Informationen'!$B$4-1,1,1)</f>
        <v>B2. Kapitalkosten</v>
      </c>
      <c r="C76" s="159"/>
      <c r="D76" s="678">
        <v>2022</v>
      </c>
      <c r="E76" s="637"/>
      <c r="F76" s="637"/>
      <c r="G76" s="637"/>
      <c r="H76" s="678">
        <v>2022</v>
      </c>
      <c r="I76" s="678">
        <v>2021</v>
      </c>
      <c r="J76" s="678">
        <v>2020</v>
      </c>
      <c r="K76" s="678">
        <v>2019</v>
      </c>
      <c r="L76" s="838" t="str">
        <f ca="1">H61</f>
        <v>Anmerkungen BFE</v>
      </c>
      <c r="M76" s="839"/>
      <c r="N76" s="839"/>
      <c r="O76" s="839"/>
      <c r="P76" s="840"/>
      <c r="Q76" s="880" t="str">
        <f ca="1">M61</f>
        <v>Bemerkungen Gesuchsteller</v>
      </c>
      <c r="R76" s="881"/>
      <c r="S76" s="881"/>
      <c r="T76" s="881"/>
      <c r="U76" s="882"/>
      <c r="V76" s="450" t="str">
        <f ca="1">V61</f>
        <v>Prüfung auf Plausibilität</v>
      </c>
      <c r="W76" s="450" t="str">
        <f t="shared" ref="W76:Y76" ca="1" si="9">W61</f>
        <v>Bemerkungen Plausibilität</v>
      </c>
      <c r="X76" s="450" t="str">
        <f t="shared" ca="1" si="9"/>
        <v>Materielle Prüfung</v>
      </c>
      <c r="Y76" s="450" t="str">
        <f t="shared" ca="1" si="9"/>
        <v>Bemerkungen Materielle Prüfung</v>
      </c>
    </row>
    <row r="77" spans="1:27" ht="39" customHeight="1" x14ac:dyDescent="0.25">
      <c r="A77" s="139" t="str">
        <f t="shared" ref="A77:A87" ca="1" si="10">CONCATENATE($A$2," / ",AA77)</f>
        <v>KW23 / 55</v>
      </c>
      <c r="B77" s="136" t="str">
        <f ca="1">OFFSET(Sprachen!A429,0,'Allg. Informationen'!$B$4-1,1,1)</f>
        <v>Abschreibungsmethodik</v>
      </c>
      <c r="C77" s="100"/>
      <c r="D77" s="569"/>
      <c r="E77" s="570"/>
      <c r="F77" s="570"/>
      <c r="G77" s="570"/>
      <c r="H77" s="197"/>
      <c r="I77" s="197"/>
      <c r="J77" s="197"/>
      <c r="K77" s="197"/>
      <c r="L77" s="701" t="str">
        <f ca="1">CONCATENATE(OFFSET(Sprachen!A496,0,'Allg. Informationen'!$B$4-1,1,1)," 5.",$A$2,".7")</f>
        <v>Für alle Kostenarten jeweils positive Werte eingeben. Die Vorzeichen werden in der Summenformel korrigiert. Negative Werte bedeuten negative Erträge respektive negative Aufwände. Bei abweichenden Angaben zum Geschäftsbericht ist das folgende Anhangsformular  auszufüllen:  5.KW23.7</v>
      </c>
      <c r="M77" s="702"/>
      <c r="N77" s="702"/>
      <c r="O77" s="702"/>
      <c r="P77" s="703"/>
      <c r="Q77" s="812"/>
      <c r="R77" s="812"/>
      <c r="S77" s="812"/>
      <c r="T77" s="812"/>
      <c r="U77" s="812"/>
      <c r="V77" s="541"/>
      <c r="W77" s="297"/>
      <c r="X77" s="541" t="s">
        <v>185</v>
      </c>
      <c r="Y77" s="162"/>
      <c r="AA77" s="466">
        <f>AA74+1</f>
        <v>55</v>
      </c>
    </row>
    <row r="78" spans="1:27" ht="22.5" customHeight="1" x14ac:dyDescent="0.25">
      <c r="A78" s="139" t="str">
        <f t="shared" ca="1" si="10"/>
        <v>KW23 / 56</v>
      </c>
      <c r="B78" s="136" t="str">
        <f ca="1">OFFSET(Sprachen!A430,0,'Allg. Informationen'!$B$4-1,1,1)</f>
        <v>Ordentliche Abschreibungen</v>
      </c>
      <c r="C78" s="100" t="s">
        <v>24</v>
      </c>
      <c r="D78" s="198"/>
      <c r="E78" s="370"/>
      <c r="F78" s="370"/>
      <c r="G78" s="370"/>
      <c r="H78" s="198"/>
      <c r="I78" s="198"/>
      <c r="J78" s="198"/>
      <c r="K78" s="198"/>
      <c r="L78" s="704"/>
      <c r="M78" s="705"/>
      <c r="N78" s="705"/>
      <c r="O78" s="705"/>
      <c r="P78" s="706"/>
      <c r="Q78" s="812"/>
      <c r="R78" s="812"/>
      <c r="S78" s="812"/>
      <c r="T78" s="812"/>
      <c r="U78" s="812"/>
      <c r="V78" s="541"/>
      <c r="W78" s="297"/>
      <c r="X78" s="541" t="s">
        <v>185</v>
      </c>
      <c r="Y78" s="162"/>
      <c r="AA78" s="466">
        <f>AA77+1</f>
        <v>56</v>
      </c>
    </row>
    <row r="79" spans="1:27" ht="22.5" customHeight="1" x14ac:dyDescent="0.25">
      <c r="A79" s="139" t="str">
        <f t="shared" ca="1" si="10"/>
        <v>KW23 / 57</v>
      </c>
      <c r="B79" s="136" t="str">
        <f ca="1">OFFSET(Sprachen!A431,0,'Allg. Informationen'!$B$4-1,1,1)</f>
        <v>Ausserordentliche Abschreibungen</v>
      </c>
      <c r="C79" s="100" t="s">
        <v>24</v>
      </c>
      <c r="D79" s="196"/>
      <c r="E79" s="364"/>
      <c r="F79" s="364"/>
      <c r="G79" s="364"/>
      <c r="H79" s="199"/>
      <c r="I79" s="199"/>
      <c r="J79" s="199"/>
      <c r="K79" s="199"/>
      <c r="L79" s="704"/>
      <c r="M79" s="705"/>
      <c r="N79" s="705"/>
      <c r="O79" s="705"/>
      <c r="P79" s="706"/>
      <c r="Q79" s="812"/>
      <c r="R79" s="812"/>
      <c r="S79" s="812"/>
      <c r="T79" s="812"/>
      <c r="U79" s="812"/>
      <c r="V79" s="541"/>
      <c r="W79" s="297"/>
      <c r="X79" s="541" t="s">
        <v>185</v>
      </c>
      <c r="Y79" s="162"/>
      <c r="AA79" s="466">
        <f t="shared" ref="AA79:AA87" si="11">AA78+1</f>
        <v>57</v>
      </c>
    </row>
    <row r="80" spans="1:27" ht="26.4" x14ac:dyDescent="0.25">
      <c r="A80" s="139" t="str">
        <f t="shared" ca="1" si="10"/>
        <v>KW23 / 58</v>
      </c>
      <c r="B80" s="136" t="str">
        <f ca="1">OFFSET(Sprachen!A432,0,'Allg. Informationen'!$B$4-1,1,1)</f>
        <v>Anlagenrestwert per 30.09.2023 oder 31.12.2023</v>
      </c>
      <c r="C80" s="100" t="s">
        <v>24</v>
      </c>
      <c r="D80" s="196"/>
      <c r="E80" s="370"/>
      <c r="F80" s="370"/>
      <c r="G80" s="370"/>
      <c r="H80" s="166"/>
      <c r="I80" s="167"/>
      <c r="J80" s="571"/>
      <c r="K80" s="572"/>
      <c r="L80" s="853" t="s">
        <v>613</v>
      </c>
      <c r="M80" s="853"/>
      <c r="N80" s="853"/>
      <c r="O80" s="853"/>
      <c r="P80" s="854"/>
      <c r="Q80" s="812"/>
      <c r="R80" s="812"/>
      <c r="S80" s="812"/>
      <c r="T80" s="812"/>
      <c r="U80" s="812"/>
      <c r="V80" s="541"/>
      <c r="W80" s="297"/>
      <c r="X80" s="541" t="s">
        <v>185</v>
      </c>
      <c r="Y80" s="162"/>
      <c r="AA80" s="466">
        <f t="shared" si="11"/>
        <v>58</v>
      </c>
    </row>
    <row r="81" spans="1:27" ht="31.5" customHeight="1" x14ac:dyDescent="0.25">
      <c r="A81" s="139" t="str">
        <f t="shared" ca="1" si="10"/>
        <v>KW23 / 59</v>
      </c>
      <c r="B81" s="136" t="str">
        <f ca="1">OFFSET(Sprachen!A433,0,'Allg. Informationen'!$B$4-1,1,1)</f>
        <v>Restwert anrechenbare immaterielle Anlagen per 30.09.2023 oder 31.12.2023</v>
      </c>
      <c r="C81" s="100" t="s">
        <v>24</v>
      </c>
      <c r="D81" s="196"/>
      <c r="E81" s="370"/>
      <c r="F81" s="370"/>
      <c r="G81" s="370"/>
      <c r="H81" s="168"/>
      <c r="I81" s="169"/>
      <c r="J81" s="573"/>
      <c r="K81" s="574"/>
      <c r="L81" s="884" t="str">
        <f ca="1">OFFSET(Sprachen!A498,0,'Allg. Informationen'!$B$4-1,1,1)</f>
        <v>Restwert von Konzessionen dürfen berücksichtigt werden.</v>
      </c>
      <c r="M81" s="885"/>
      <c r="N81" s="885"/>
      <c r="O81" s="885"/>
      <c r="P81" s="885"/>
      <c r="Q81" s="812"/>
      <c r="R81" s="812"/>
      <c r="S81" s="812"/>
      <c r="T81" s="812"/>
      <c r="U81" s="812"/>
      <c r="V81" s="541"/>
      <c r="W81" s="297"/>
      <c r="X81" s="541" t="s">
        <v>185</v>
      </c>
      <c r="Y81" s="162"/>
      <c r="AA81" s="466">
        <f t="shared" si="11"/>
        <v>59</v>
      </c>
    </row>
    <row r="82" spans="1:27" ht="26.4" x14ac:dyDescent="0.25">
      <c r="A82" s="139" t="str">
        <f t="shared" ca="1" si="10"/>
        <v>KW23 / 60</v>
      </c>
      <c r="B82" s="136" t="str">
        <f ca="1">OFFSET(Sprachen!A434,0,'Allg. Informationen'!$B$4-1,1,1)</f>
        <v>Umlaufvermögen Kraftwerk</v>
      </c>
      <c r="C82" s="100" t="s">
        <v>24</v>
      </c>
      <c r="D82" s="196"/>
      <c r="E82" s="370"/>
      <c r="F82" s="370"/>
      <c r="G82" s="370"/>
      <c r="H82" s="170"/>
      <c r="I82" s="171"/>
      <c r="J82" s="575"/>
      <c r="K82" s="576"/>
      <c r="L82" s="855"/>
      <c r="M82" s="855"/>
      <c r="N82" s="855"/>
      <c r="O82" s="855"/>
      <c r="P82" s="856"/>
      <c r="Q82" s="812"/>
      <c r="R82" s="812"/>
      <c r="S82" s="812"/>
      <c r="T82" s="812"/>
      <c r="U82" s="812"/>
      <c r="V82" s="541"/>
      <c r="W82" s="297"/>
      <c r="X82" s="541" t="s">
        <v>185</v>
      </c>
      <c r="Y82" s="162"/>
      <c r="AA82" s="466">
        <f t="shared" si="11"/>
        <v>60</v>
      </c>
    </row>
    <row r="83" spans="1:27" ht="33" customHeight="1" x14ac:dyDescent="0.25">
      <c r="A83" s="139" t="str">
        <f t="shared" ca="1" si="10"/>
        <v>KW23 / 61</v>
      </c>
      <c r="B83" s="136" t="str">
        <f ca="1">OFFSET(Sprachen!A435,0,'Allg. Informationen'!$B$4-1,1,1)</f>
        <v>Kurzfristige Verbindlichkeiten Kraftwerk</v>
      </c>
      <c r="C83" s="100" t="s">
        <v>24</v>
      </c>
      <c r="D83" s="196"/>
      <c r="E83" s="370"/>
      <c r="F83" s="370"/>
      <c r="G83" s="370"/>
      <c r="H83" s="707" t="str">
        <f ca="1">OFFSET(Sprachen!A499,0,'Allg. Informationen'!$B$4-1,1,1)</f>
        <v>Anzugeben sind kurzfristige, nicht verzinsliche Darlehen. Kurzfristige verzinsliche Kapitalien (darunter auch langfrisitge Darlehen mit Fälligkeit unter 1 Jahr) müssen nicht angegeben werden. Siehe Richtlinie Punkt 3.2.2.</v>
      </c>
      <c r="I83" s="708"/>
      <c r="J83" s="708"/>
      <c r="K83" s="708"/>
      <c r="L83" s="708"/>
      <c r="M83" s="708"/>
      <c r="N83" s="708"/>
      <c r="O83" s="708"/>
      <c r="P83" s="709"/>
      <c r="Q83" s="812"/>
      <c r="R83" s="812"/>
      <c r="S83" s="812"/>
      <c r="T83" s="812"/>
      <c r="U83" s="812"/>
      <c r="V83" s="541"/>
      <c r="W83" s="297"/>
      <c r="X83" s="541" t="s">
        <v>185</v>
      </c>
      <c r="Y83" s="162"/>
      <c r="AA83" s="466">
        <f t="shared" si="11"/>
        <v>61</v>
      </c>
    </row>
    <row r="84" spans="1:27" ht="32.25" customHeight="1" x14ac:dyDescent="0.25">
      <c r="A84" s="139" t="str">
        <f t="shared" ca="1" si="10"/>
        <v>KW23 / 62</v>
      </c>
      <c r="B84" s="136" t="str">
        <f ca="1">OFFSET(Sprachen!A436,0,'Allg. Informationen'!$B$4-1,1,1)</f>
        <v>Nettoumlaufvermögen Kraftwerk</v>
      </c>
      <c r="C84" s="100" t="s">
        <v>24</v>
      </c>
      <c r="D84" s="642">
        <f>D82-D83</f>
        <v>0</v>
      </c>
      <c r="E84" s="360"/>
      <c r="F84" s="360"/>
      <c r="G84" s="360"/>
      <c r="H84" s="857" t="str">
        <f ca="1">OFFSET(Sprachen!A500,0,'Allg. Informationen'!$B$4-1,1,1)</f>
        <v>Gemäss der Richtlinie Punkt 3.2.2. ist das Nettoumlaufvermögen (Umlaufvermögen minus kurzfristiges, nicht verzinsliches Fremdkapital) für den Betrieb notwendig und kann im Gesuch berücksichtigt werden.</v>
      </c>
      <c r="I84" s="857"/>
      <c r="J84" s="857"/>
      <c r="K84" s="857"/>
      <c r="L84" s="857"/>
      <c r="M84" s="857"/>
      <c r="N84" s="857"/>
      <c r="O84" s="857"/>
      <c r="P84" s="857"/>
      <c r="Q84" s="812"/>
      <c r="R84" s="812"/>
      <c r="S84" s="812"/>
      <c r="T84" s="812"/>
      <c r="U84" s="812"/>
      <c r="V84" s="548"/>
      <c r="W84" s="300"/>
      <c r="X84" s="548"/>
      <c r="Y84" s="400"/>
      <c r="AA84" s="466">
        <f t="shared" si="11"/>
        <v>62</v>
      </c>
    </row>
    <row r="85" spans="1:27" x14ac:dyDescent="0.25">
      <c r="A85" s="139" t="str">
        <f t="shared" ca="1" si="10"/>
        <v>KW23 / 63</v>
      </c>
      <c r="B85" s="136" t="str">
        <f ca="1">OFFSET(Sprachen!A437,0,'Allg. Informationen'!$B$4-1,1,1)</f>
        <v>WACC</v>
      </c>
      <c r="C85" s="100" t="s">
        <v>4</v>
      </c>
      <c r="D85" s="172">
        <v>5.11E-2</v>
      </c>
      <c r="E85" s="371"/>
      <c r="F85" s="371"/>
      <c r="G85" s="371"/>
      <c r="H85" s="813"/>
      <c r="I85" s="878"/>
      <c r="J85" s="878"/>
      <c r="K85" s="878"/>
      <c r="L85" s="878"/>
      <c r="M85" s="878"/>
      <c r="N85" s="878"/>
      <c r="O85" s="878"/>
      <c r="P85" s="814"/>
      <c r="Q85" s="812"/>
      <c r="R85" s="812"/>
      <c r="S85" s="812"/>
      <c r="T85" s="812"/>
      <c r="U85" s="812"/>
      <c r="V85" s="548"/>
      <c r="W85" s="300"/>
      <c r="X85" s="548"/>
      <c r="Y85" s="400"/>
      <c r="AA85" s="466">
        <f t="shared" si="11"/>
        <v>63</v>
      </c>
    </row>
    <row r="86" spans="1:27" x14ac:dyDescent="0.25">
      <c r="A86" s="139" t="str">
        <f t="shared" ca="1" si="10"/>
        <v>KW23 / 64</v>
      </c>
      <c r="B86" s="136" t="str">
        <f ca="1">OFFSET(Sprachen!A438,0,'Allg. Informationen'!$B$4-1,1,1)</f>
        <v>Kalkulatorische Kapitalkosten</v>
      </c>
      <c r="C86" s="100" t="s">
        <v>24</v>
      </c>
      <c r="D86" s="642">
        <f>(D80+D81+D84)*D85</f>
        <v>0</v>
      </c>
      <c r="E86" s="360"/>
      <c r="F86" s="360"/>
      <c r="G86" s="360"/>
      <c r="H86" s="813"/>
      <c r="I86" s="878"/>
      <c r="J86" s="878"/>
      <c r="K86" s="878"/>
      <c r="L86" s="878"/>
      <c r="M86" s="878"/>
      <c r="N86" s="878"/>
      <c r="O86" s="878"/>
      <c r="P86" s="814"/>
      <c r="Q86" s="812"/>
      <c r="R86" s="812"/>
      <c r="S86" s="812"/>
      <c r="T86" s="812"/>
      <c r="U86" s="812"/>
      <c r="V86" s="548"/>
      <c r="W86" s="300"/>
      <c r="X86" s="548"/>
      <c r="Y86" s="400"/>
      <c r="AA86" s="466">
        <f t="shared" si="11"/>
        <v>64</v>
      </c>
    </row>
    <row r="87" spans="1:27" x14ac:dyDescent="0.25">
      <c r="A87" s="139" t="str">
        <f t="shared" ca="1" si="10"/>
        <v>KW23 / 65</v>
      </c>
      <c r="B87" s="136" t="str">
        <f ca="1">OFFSET(Sprachen!A439,0,'Allg. Informationen'!$B$4-1,1,1)</f>
        <v>Anrechenbare Kapitalkosten total</v>
      </c>
      <c r="C87" s="100" t="s">
        <v>24</v>
      </c>
      <c r="D87" s="642">
        <f>D86+D78</f>
        <v>0</v>
      </c>
      <c r="E87" s="360"/>
      <c r="F87" s="360"/>
      <c r="G87" s="360"/>
      <c r="H87" s="813"/>
      <c r="I87" s="878"/>
      <c r="J87" s="878"/>
      <c r="K87" s="878"/>
      <c r="L87" s="878"/>
      <c r="M87" s="878"/>
      <c r="N87" s="878"/>
      <c r="O87" s="878"/>
      <c r="P87" s="814"/>
      <c r="Q87" s="812"/>
      <c r="R87" s="812"/>
      <c r="S87" s="812"/>
      <c r="T87" s="812"/>
      <c r="U87" s="812"/>
      <c r="V87" s="541"/>
      <c r="W87" s="297"/>
      <c r="X87" s="541" t="s">
        <v>185</v>
      </c>
      <c r="Y87" s="551" t="s">
        <v>442</v>
      </c>
      <c r="AA87" s="466">
        <f t="shared" si="11"/>
        <v>65</v>
      </c>
    </row>
    <row r="88" spans="1:27" ht="15.6" x14ac:dyDescent="0.3">
      <c r="A88" s="146"/>
      <c r="B88" s="147"/>
      <c r="C88" s="147"/>
      <c r="D88" s="147"/>
      <c r="E88" s="147"/>
      <c r="F88" s="147"/>
      <c r="G88" s="147"/>
      <c r="H88" s="147"/>
      <c r="I88" s="147"/>
      <c r="J88" s="147"/>
      <c r="K88" s="147"/>
      <c r="L88" s="147"/>
      <c r="M88" s="147"/>
      <c r="N88" s="147"/>
      <c r="O88" s="147"/>
      <c r="P88" s="147"/>
      <c r="Q88" s="147"/>
      <c r="R88" s="147"/>
      <c r="S88" s="147"/>
      <c r="T88" s="147"/>
      <c r="U88" s="147"/>
      <c r="V88" s="147"/>
      <c r="W88" s="561"/>
      <c r="X88" s="147"/>
      <c r="Y88" s="147"/>
    </row>
    <row r="89" spans="1:27" ht="26.4" x14ac:dyDescent="0.25">
      <c r="A89" s="139"/>
      <c r="B89" s="148" t="str">
        <f ca="1">OFFSET(Sprachen!A440,0,'Allg. Informationen'!$B$4-1,1,1)</f>
        <v>B3. Abgaben und Steuern</v>
      </c>
      <c r="C89" s="100"/>
      <c r="D89" s="577"/>
      <c r="E89" s="372"/>
      <c r="F89" s="372"/>
      <c r="G89" s="372"/>
      <c r="H89" s="836" t="str">
        <f ca="1">L76</f>
        <v>Anmerkungen BFE</v>
      </c>
      <c r="I89" s="836"/>
      <c r="J89" s="836"/>
      <c r="K89" s="836"/>
      <c r="L89" s="836"/>
      <c r="M89" s="870" t="str">
        <f ca="1">Q76</f>
        <v>Bemerkungen Gesuchsteller</v>
      </c>
      <c r="N89" s="870"/>
      <c r="O89" s="870"/>
      <c r="P89" s="870"/>
      <c r="Q89" s="870"/>
      <c r="R89" s="870"/>
      <c r="S89" s="870"/>
      <c r="T89" s="870"/>
      <c r="U89" s="870"/>
      <c r="V89" s="450" t="str">
        <f ca="1">V76</f>
        <v>Prüfung auf Plausibilität</v>
      </c>
      <c r="W89" s="450" t="str">
        <f t="shared" ref="W89:Y89" ca="1" si="12">W76</f>
        <v>Bemerkungen Plausibilität</v>
      </c>
      <c r="X89" s="450" t="str">
        <f t="shared" ca="1" si="12"/>
        <v>Materielle Prüfung</v>
      </c>
      <c r="Y89" s="450" t="str">
        <f t="shared" ca="1" si="12"/>
        <v>Bemerkungen Materielle Prüfung</v>
      </c>
    </row>
    <row r="90" spans="1:27" ht="26.4" x14ac:dyDescent="0.25">
      <c r="A90" s="139" t="str">
        <f t="shared" ref="A90:A102" ca="1" si="13">CONCATENATE($A$2," / ",AA90)</f>
        <v>KW23 / 66</v>
      </c>
      <c r="B90" s="136" t="str">
        <f ca="1">OFFSET(Sprachen!A441,0,'Allg. Informationen'!$B$4-1,1,1)</f>
        <v>Entgangener Erlös für Gratis- und Vorzugsenergie</v>
      </c>
      <c r="C90" s="100" t="s">
        <v>24</v>
      </c>
      <c r="D90" s="196"/>
      <c r="E90" s="578"/>
      <c r="F90" s="578"/>
      <c r="G90" s="578"/>
      <c r="H90" s="869"/>
      <c r="I90" s="869"/>
      <c r="J90" s="869"/>
      <c r="K90" s="869"/>
      <c r="L90" s="869"/>
      <c r="M90" s="730"/>
      <c r="N90" s="730"/>
      <c r="O90" s="730"/>
      <c r="P90" s="730"/>
      <c r="Q90" s="730"/>
      <c r="R90" s="730"/>
      <c r="S90" s="730"/>
      <c r="T90" s="730"/>
      <c r="U90" s="730"/>
      <c r="V90" s="541"/>
      <c r="W90" s="297"/>
      <c r="X90" s="541" t="s">
        <v>185</v>
      </c>
      <c r="Y90" s="152"/>
      <c r="AA90" s="466">
        <f>AA87+1</f>
        <v>66</v>
      </c>
    </row>
    <row r="91" spans="1:27" ht="26.4" x14ac:dyDescent="0.25">
      <c r="A91" s="139" t="str">
        <f t="shared" ca="1" si="13"/>
        <v>KW23 / 67</v>
      </c>
      <c r="B91" s="136" t="str">
        <f ca="1">OFFSET(Sprachen!A442,0,'Allg. Informationen'!$B$4-1,1,1)</f>
        <v>Aufwand für Konzessionsleistungen</v>
      </c>
      <c r="C91" s="100" t="s">
        <v>24</v>
      </c>
      <c r="D91" s="196"/>
      <c r="E91" s="578"/>
      <c r="F91" s="578"/>
      <c r="G91" s="578"/>
      <c r="H91" s="869" t="str">
        <f ca="1">OFFSET(Sprachen!A501,0,'Allg. Informationen'!$B$4-1,1,1)</f>
        <v>Wird angerechnet.</v>
      </c>
      <c r="I91" s="869"/>
      <c r="J91" s="869"/>
      <c r="K91" s="869"/>
      <c r="L91" s="869"/>
      <c r="M91" s="730"/>
      <c r="N91" s="730"/>
      <c r="O91" s="730"/>
      <c r="P91" s="730"/>
      <c r="Q91" s="730"/>
      <c r="R91" s="730"/>
      <c r="S91" s="730"/>
      <c r="T91" s="730"/>
      <c r="U91" s="730"/>
      <c r="V91" s="541"/>
      <c r="W91" s="297"/>
      <c r="X91" s="541" t="s">
        <v>185</v>
      </c>
      <c r="Y91" s="152"/>
      <c r="AA91" s="466">
        <f t="shared" ref="AA91:AA99" si="14">AA90+1</f>
        <v>67</v>
      </c>
    </row>
    <row r="92" spans="1:27" ht="26.4" x14ac:dyDescent="0.25">
      <c r="A92" s="139" t="str">
        <f t="shared" ca="1" si="13"/>
        <v>KW23 / 68</v>
      </c>
      <c r="B92" s="136" t="str">
        <f ca="1">OFFSET(Sprachen!A443,0,'Allg. Informationen'!$B$4-1,1,1)</f>
        <v>Gewinnsteuer auf Stufe Partnerwerk</v>
      </c>
      <c r="C92" s="100" t="s">
        <v>24</v>
      </c>
      <c r="D92" s="196"/>
      <c r="E92" s="370"/>
      <c r="F92" s="370"/>
      <c r="G92" s="370"/>
      <c r="H92" s="869" t="str">
        <f ca="1">OFFSET(Sprachen!A502,0,'Allg. Informationen'!$B$4-1,1,1)</f>
        <v>Wird nicht angerechnet. Der Vollständigkeit halber aufgeführt.</v>
      </c>
      <c r="I92" s="869"/>
      <c r="J92" s="869"/>
      <c r="K92" s="869"/>
      <c r="L92" s="869"/>
      <c r="M92" s="730"/>
      <c r="N92" s="730"/>
      <c r="O92" s="730"/>
      <c r="P92" s="730"/>
      <c r="Q92" s="730"/>
      <c r="R92" s="730"/>
      <c r="S92" s="730"/>
      <c r="T92" s="730"/>
      <c r="U92" s="730"/>
      <c r="V92" s="541"/>
      <c r="W92" s="297"/>
      <c r="X92" s="541" t="s">
        <v>185</v>
      </c>
      <c r="Y92" s="152"/>
      <c r="AA92" s="466">
        <f t="shared" si="14"/>
        <v>68</v>
      </c>
    </row>
    <row r="93" spans="1:27" ht="49.5" customHeight="1" x14ac:dyDescent="0.25">
      <c r="A93" s="139" t="str">
        <f t="shared" ca="1" si="13"/>
        <v>KW23 / 69</v>
      </c>
      <c r="B93" s="136" t="str">
        <f ca="1">OFFSET(Sprachen!A444,0,'Allg. Informationen'!$B$4-1,1,1)</f>
        <v>anrechenbare Gewinnsteuer gemäss Art. 90 EnFV</v>
      </c>
      <c r="C93" s="100" t="s">
        <v>24</v>
      </c>
      <c r="D93" s="196"/>
      <c r="E93" s="578"/>
      <c r="F93" s="578"/>
      <c r="G93" s="578"/>
      <c r="H93" s="857" t="str">
        <f ca="1">OFFSET(Sprachen!A503,0,'Allg. Informationen'!$B$4-1,1,1)</f>
        <v>Falls Gewinnsteuer angerechnet werden soll, Begründung in Anhang darlegen, wieso trotz Differenz von Gestehungskosten und Marktpreisen ein effektiver Gewinn vorliegt.</v>
      </c>
      <c r="I93" s="857"/>
      <c r="J93" s="857"/>
      <c r="K93" s="857"/>
      <c r="L93" s="857"/>
      <c r="M93" s="730"/>
      <c r="N93" s="730"/>
      <c r="O93" s="730"/>
      <c r="P93" s="730"/>
      <c r="Q93" s="730"/>
      <c r="R93" s="730"/>
      <c r="S93" s="730"/>
      <c r="T93" s="730"/>
      <c r="U93" s="730"/>
      <c r="V93" s="541"/>
      <c r="W93" s="297"/>
      <c r="X93" s="541" t="s">
        <v>185</v>
      </c>
      <c r="Y93" s="152"/>
      <c r="AA93" s="466">
        <f t="shared" si="14"/>
        <v>69</v>
      </c>
    </row>
    <row r="94" spans="1:27" x14ac:dyDescent="0.25">
      <c r="A94" s="139" t="str">
        <f t="shared" ca="1" si="13"/>
        <v>KW23 / 70</v>
      </c>
      <c r="B94" s="136" t="str">
        <f ca="1">OFFSET(Sprachen!A445,0,'Allg. Informationen'!$B$4-1,1,1)</f>
        <v>Kapitalsteuern</v>
      </c>
      <c r="C94" s="100" t="s">
        <v>24</v>
      </c>
      <c r="D94" s="198"/>
      <c r="E94" s="370"/>
      <c r="F94" s="370"/>
      <c r="G94" s="370"/>
      <c r="H94" s="869"/>
      <c r="I94" s="869"/>
      <c r="J94" s="869"/>
      <c r="K94" s="869"/>
      <c r="L94" s="869"/>
      <c r="M94" s="730"/>
      <c r="N94" s="730"/>
      <c r="O94" s="730"/>
      <c r="P94" s="730"/>
      <c r="Q94" s="730"/>
      <c r="R94" s="730"/>
      <c r="S94" s="730"/>
      <c r="T94" s="730"/>
      <c r="U94" s="730"/>
      <c r="V94" s="541"/>
      <c r="W94" s="297"/>
      <c r="X94" s="541" t="s">
        <v>185</v>
      </c>
      <c r="Y94" s="152"/>
      <c r="AA94" s="466">
        <f t="shared" si="14"/>
        <v>70</v>
      </c>
    </row>
    <row r="95" spans="1:27" x14ac:dyDescent="0.25">
      <c r="A95" s="139" t="str">
        <f t="shared" ca="1" si="13"/>
        <v>KW23 / 71</v>
      </c>
      <c r="B95" s="136" t="str">
        <f ca="1">OFFSET(Sprachen!A446,0,'Allg. Informationen'!$B$4-1,1,1)</f>
        <v>weitere anrechenbare Steuern</v>
      </c>
      <c r="C95" s="100" t="s">
        <v>24</v>
      </c>
      <c r="D95" s="196"/>
      <c r="E95" s="578"/>
      <c r="F95" s="578"/>
      <c r="G95" s="578"/>
      <c r="H95" s="874" t="str">
        <f ca="1">OFFSET(Sprachen!A504,0,'Allg. Informationen'!$B$4-1,1,1)</f>
        <v>Liegenschaftssteuer. Sonstige Steuern.</v>
      </c>
      <c r="I95" s="874"/>
      <c r="J95" s="874"/>
      <c r="K95" s="874"/>
      <c r="L95" s="874"/>
      <c r="M95" s="730"/>
      <c r="N95" s="730"/>
      <c r="O95" s="730"/>
      <c r="P95" s="730"/>
      <c r="Q95" s="730"/>
      <c r="R95" s="730"/>
      <c r="S95" s="730"/>
      <c r="T95" s="730"/>
      <c r="U95" s="730"/>
      <c r="V95" s="541"/>
      <c r="W95" s="297"/>
      <c r="X95" s="541" t="s">
        <v>185</v>
      </c>
      <c r="Y95" s="152"/>
      <c r="AA95" s="466">
        <f t="shared" si="14"/>
        <v>71</v>
      </c>
    </row>
    <row r="96" spans="1:27" ht="26.4" x14ac:dyDescent="0.25">
      <c r="A96" s="139" t="str">
        <f t="shared" ca="1" si="13"/>
        <v>KW23 / 72</v>
      </c>
      <c r="B96" s="136" t="str">
        <f ca="1">OFFSET(Sprachen!A447,0,'Allg. Informationen'!$B$4-1,1,1)</f>
        <v>Wasserzinsen (inkl. Wasserwerksteuern und andere äquivalente Abgaben)</v>
      </c>
      <c r="C96" s="100" t="s">
        <v>24</v>
      </c>
      <c r="D96" s="196"/>
      <c r="E96" s="370"/>
      <c r="F96" s="370"/>
      <c r="G96" s="370"/>
      <c r="H96" s="869"/>
      <c r="I96" s="869"/>
      <c r="J96" s="869"/>
      <c r="K96" s="869"/>
      <c r="L96" s="869"/>
      <c r="M96" s="730"/>
      <c r="N96" s="730"/>
      <c r="O96" s="730"/>
      <c r="P96" s="730"/>
      <c r="Q96" s="730"/>
      <c r="R96" s="730"/>
      <c r="S96" s="730"/>
      <c r="T96" s="730"/>
      <c r="U96" s="730"/>
      <c r="V96" s="541"/>
      <c r="W96" s="297"/>
      <c r="X96" s="541" t="s">
        <v>185</v>
      </c>
      <c r="Y96" s="152"/>
      <c r="AA96" s="466">
        <f t="shared" si="14"/>
        <v>72</v>
      </c>
    </row>
    <row r="97" spans="1:27" x14ac:dyDescent="0.25">
      <c r="A97" s="139" t="str">
        <f t="shared" ca="1" si="13"/>
        <v>KW23 / 73</v>
      </c>
      <c r="B97" s="136" t="str">
        <f ca="1">OFFSET(Sprachen!A448,0,'Allg. Informationen'!$B$4-1,1,1)</f>
        <v>Abgaben und Steuern Total</v>
      </c>
      <c r="C97" s="100" t="s">
        <v>24</v>
      </c>
      <c r="D97" s="641">
        <f>D90+D91+D93+D94+D95+D96</f>
        <v>0</v>
      </c>
      <c r="E97" s="373"/>
      <c r="F97" s="373"/>
      <c r="G97" s="373"/>
      <c r="H97" s="906"/>
      <c r="I97" s="906"/>
      <c r="J97" s="906"/>
      <c r="K97" s="906"/>
      <c r="L97" s="906"/>
      <c r="M97" s="730"/>
      <c r="N97" s="730"/>
      <c r="O97" s="730"/>
      <c r="P97" s="730"/>
      <c r="Q97" s="730"/>
      <c r="R97" s="730"/>
      <c r="S97" s="730"/>
      <c r="T97" s="730"/>
      <c r="U97" s="730"/>
      <c r="V97" s="579"/>
      <c r="W97" s="580"/>
      <c r="X97" s="579"/>
      <c r="Y97" s="579"/>
      <c r="AA97" s="466">
        <f t="shared" si="14"/>
        <v>73</v>
      </c>
    </row>
    <row r="98" spans="1:27" x14ac:dyDescent="0.25">
      <c r="A98" s="139" t="str">
        <f t="shared" ca="1" si="13"/>
        <v>KW23 / 74</v>
      </c>
      <c r="B98" s="136" t="str">
        <f ca="1">OFFSET(Sprachen!A449,0,'Allg. Informationen'!$B$4-1,1,1)</f>
        <v>Jahresgewinn</v>
      </c>
      <c r="C98" s="100" t="s">
        <v>24</v>
      </c>
      <c r="D98" s="196"/>
      <c r="E98" s="581"/>
      <c r="F98" s="581"/>
      <c r="G98" s="581"/>
      <c r="H98" s="874" t="str">
        <f ca="1">OFFSET(Sprachen!A505,0,'Allg. Informationen'!$B$4-1,1,1)</f>
        <v>Wird nicht angerechnet. Der Vollständigkeit halber aufgeführt.</v>
      </c>
      <c r="I98" s="874"/>
      <c r="J98" s="874"/>
      <c r="K98" s="874"/>
      <c r="L98" s="874"/>
      <c r="M98" s="730"/>
      <c r="N98" s="730"/>
      <c r="O98" s="730"/>
      <c r="P98" s="730"/>
      <c r="Q98" s="730"/>
      <c r="R98" s="730"/>
      <c r="S98" s="730"/>
      <c r="T98" s="730"/>
      <c r="U98" s="730"/>
      <c r="V98" s="541"/>
      <c r="W98" s="297"/>
      <c r="X98" s="541" t="s">
        <v>185</v>
      </c>
      <c r="Y98" s="152"/>
      <c r="AA98" s="466">
        <f t="shared" si="14"/>
        <v>74</v>
      </c>
    </row>
    <row r="99" spans="1:27" x14ac:dyDescent="0.25">
      <c r="A99" s="139" t="str">
        <f t="shared" ca="1" si="13"/>
        <v>KW23 / 75</v>
      </c>
      <c r="B99" s="136" t="str">
        <f ca="1">OFFSET(Sprachen!A450,0,'Allg. Informationen'!$B$4-1,1,1)</f>
        <v>Anrechenbare Gestehungskosten total</v>
      </c>
      <c r="C99" s="100" t="s">
        <v>24</v>
      </c>
      <c r="D99" s="639">
        <f ca="1">D74+D87+D97</f>
        <v>0</v>
      </c>
      <c r="E99" s="374"/>
      <c r="F99" s="374"/>
      <c r="G99" s="374"/>
      <c r="H99" s="869"/>
      <c r="I99" s="869"/>
      <c r="J99" s="869"/>
      <c r="K99" s="869"/>
      <c r="L99" s="869"/>
      <c r="M99" s="730"/>
      <c r="N99" s="730"/>
      <c r="O99" s="730"/>
      <c r="P99" s="730"/>
      <c r="Q99" s="730"/>
      <c r="R99" s="730"/>
      <c r="S99" s="730"/>
      <c r="T99" s="730"/>
      <c r="U99" s="730"/>
      <c r="V99" s="579"/>
      <c r="W99" s="580"/>
      <c r="X99" s="579"/>
      <c r="Y99" s="579"/>
      <c r="AA99" s="466">
        <f t="shared" si="14"/>
        <v>75</v>
      </c>
    </row>
    <row r="100" spans="1:27" x14ac:dyDescent="0.25">
      <c r="A100" s="139" t="str">
        <f t="shared" ca="1" si="13"/>
        <v>KW23 / 76</v>
      </c>
      <c r="B100" s="136" t="str">
        <f ca="1">OFFSET(Sprachen!A451,0,'Allg. Informationen'!$B$4-1,1,1)</f>
        <v>Spezifische Gestehungskosten total</v>
      </c>
      <c r="C100" s="156" t="s">
        <v>39</v>
      </c>
      <c r="D100" s="640">
        <f ca="1">IFERROR(D99*100/(D36*1000000),0)</f>
        <v>0</v>
      </c>
      <c r="E100" s="375"/>
      <c r="F100" s="375"/>
      <c r="G100" s="375"/>
      <c r="H100" s="869"/>
      <c r="I100" s="869"/>
      <c r="J100" s="869"/>
      <c r="K100" s="869"/>
      <c r="L100" s="869"/>
      <c r="M100" s="730"/>
      <c r="N100" s="730"/>
      <c r="O100" s="730"/>
      <c r="P100" s="730"/>
      <c r="Q100" s="730"/>
      <c r="R100" s="730"/>
      <c r="S100" s="730"/>
      <c r="T100" s="730"/>
      <c r="U100" s="730"/>
      <c r="V100" s="541"/>
      <c r="W100" s="297"/>
      <c r="X100" s="541" t="s">
        <v>185</v>
      </c>
      <c r="Y100" s="551" t="s">
        <v>442</v>
      </c>
      <c r="AA100" s="466">
        <f>AA99+1</f>
        <v>76</v>
      </c>
    </row>
    <row r="101" spans="1:27" ht="15.75" hidden="1" customHeight="1" x14ac:dyDescent="0.25">
      <c r="A101" s="139" t="str">
        <f t="shared" ca="1" si="13"/>
        <v>KW23 / 76-G</v>
      </c>
      <c r="B101" s="136" t="str">
        <f ca="1">OFFSET(Sprachen!A452,0,'Allg. Informationen'!$B$4-1,1,1)</f>
        <v>Spezifische Gestehungskosten total</v>
      </c>
      <c r="C101" s="156" t="s">
        <v>39</v>
      </c>
      <c r="D101" s="435"/>
      <c r="E101" s="434"/>
      <c r="F101" s="434"/>
      <c r="G101" s="434"/>
      <c r="H101" s="869"/>
      <c r="I101" s="869"/>
      <c r="J101" s="869"/>
      <c r="K101" s="869"/>
      <c r="L101" s="869"/>
      <c r="M101" s="730"/>
      <c r="N101" s="730"/>
      <c r="O101" s="730"/>
      <c r="P101" s="730"/>
      <c r="Q101" s="730"/>
      <c r="R101" s="730"/>
      <c r="S101" s="730"/>
      <c r="T101" s="730"/>
      <c r="U101" s="730"/>
      <c r="V101" s="541"/>
      <c r="W101" s="582"/>
      <c r="X101" s="541"/>
      <c r="Y101" s="551"/>
      <c r="AA101" s="424" t="s">
        <v>545</v>
      </c>
    </row>
    <row r="102" spans="1:27" x14ac:dyDescent="0.25">
      <c r="A102" s="139" t="str">
        <f t="shared" ca="1" si="13"/>
        <v>KW23 / 77</v>
      </c>
      <c r="B102" s="136" t="str">
        <f ca="1">OFFSET(Sprachen!A453,0,'Allg. Informationen'!$B$4-1,1,1)</f>
        <v>Gestehungskosten Anteil Gesuchsteller</v>
      </c>
      <c r="C102" s="156" t="s">
        <v>24</v>
      </c>
      <c r="D102" s="174">
        <f ca="1">D99*D40</f>
        <v>0</v>
      </c>
      <c r="E102" s="376"/>
      <c r="F102" s="376"/>
      <c r="G102" s="376"/>
      <c r="H102" s="869"/>
      <c r="I102" s="869"/>
      <c r="J102" s="869"/>
      <c r="K102" s="869"/>
      <c r="L102" s="869"/>
      <c r="M102" s="730"/>
      <c r="N102" s="730"/>
      <c r="O102" s="730"/>
      <c r="P102" s="730"/>
      <c r="Q102" s="730"/>
      <c r="R102" s="730"/>
      <c r="S102" s="730"/>
      <c r="T102" s="730"/>
      <c r="U102" s="730"/>
      <c r="V102" s="548"/>
      <c r="W102" s="300"/>
      <c r="X102" s="548"/>
      <c r="Y102" s="548"/>
      <c r="AA102" s="466">
        <f>AA100+1</f>
        <v>77</v>
      </c>
    </row>
    <row r="103" spans="1:27" x14ac:dyDescent="0.25">
      <c r="A103" s="679"/>
      <c r="B103" s="583"/>
      <c r="C103" s="433"/>
      <c r="D103" s="466"/>
      <c r="E103" s="466"/>
      <c r="F103" s="466"/>
      <c r="G103" s="466"/>
      <c r="H103" s="466"/>
      <c r="I103" s="466"/>
    </row>
    <row r="104" spans="1:27" ht="15.6" x14ac:dyDescent="0.3">
      <c r="A104" s="181"/>
      <c r="B104" s="182"/>
      <c r="C104" s="182"/>
      <c r="D104" s="183"/>
      <c r="E104" s="175"/>
      <c r="F104" s="175"/>
      <c r="G104" s="175"/>
      <c r="H104" s="584"/>
      <c r="I104" s="584"/>
      <c r="J104" s="584"/>
      <c r="K104" s="584"/>
      <c r="L104" s="584"/>
      <c r="M104" s="584"/>
      <c r="N104" s="584"/>
      <c r="O104" s="584"/>
      <c r="P104" s="584"/>
      <c r="Q104" s="584"/>
      <c r="R104" s="584"/>
    </row>
    <row r="105" spans="1:27" ht="17.399999999999999" x14ac:dyDescent="0.25">
      <c r="A105" s="176" t="str">
        <f ca="1">OFFSET(Sprachen!A454,0,'Allg. Informationen'!$B$4-1,1,1)</f>
        <v>C. Angaben zu Erlösen</v>
      </c>
      <c r="B105" s="176"/>
      <c r="C105" s="100"/>
      <c r="D105" s="100"/>
      <c r="E105" s="356"/>
      <c r="F105" s="356"/>
      <c r="G105" s="356"/>
      <c r="H105" s="177"/>
      <c r="I105" s="177"/>
      <c r="J105" s="585"/>
      <c r="K105" s="584"/>
      <c r="L105" s="584"/>
      <c r="M105" s="586"/>
      <c r="N105" s="584"/>
      <c r="O105" s="584"/>
      <c r="P105" s="584"/>
      <c r="Q105" s="584"/>
      <c r="R105" s="584"/>
    </row>
    <row r="106" spans="1:27" x14ac:dyDescent="0.25">
      <c r="A106" s="139" t="str">
        <f ca="1">CONCATENATE($A$2," / ",AA106)</f>
        <v>KW23 / 78</v>
      </c>
      <c r="B106" s="100" t="str">
        <f ca="1">OFFSET(Sprachen!A467,0,'Allg. Informationen'!$B$4-1,1,1)</f>
        <v>Referenzmarkterlös  [CHF]</v>
      </c>
      <c r="C106" s="100" t="s">
        <v>24</v>
      </c>
      <c r="D106" s="389">
        <f ca="1">D124</f>
        <v>0</v>
      </c>
      <c r="E106" s="381"/>
      <c r="F106" s="381"/>
      <c r="G106" s="381"/>
      <c r="H106" s="13"/>
      <c r="M106" s="587"/>
      <c r="AA106" s="466">
        <f>AA102+1</f>
        <v>78</v>
      </c>
    </row>
    <row r="107" spans="1:27" x14ac:dyDescent="0.25">
      <c r="A107" s="139" t="str">
        <f ca="1">CONCATENATE($A$2," / ",AA107)</f>
        <v>KW23 / 79</v>
      </c>
      <c r="B107" s="100" t="str">
        <f ca="1">OFFSET(Sprachen!A456,0,'Allg. Informationen'!$B$4-1,1,1)</f>
        <v>Spezifischer Referenzmarkterlös</v>
      </c>
      <c r="C107" s="100" t="s">
        <v>39</v>
      </c>
      <c r="D107" s="390">
        <f ca="1">IFERROR(D124*100/(D36*10^6),0)</f>
        <v>0</v>
      </c>
      <c r="E107" s="382"/>
      <c r="F107" s="382"/>
      <c r="G107" s="382"/>
      <c r="AA107" s="466">
        <f>AA106+1</f>
        <v>79</v>
      </c>
    </row>
    <row r="108" spans="1:27" hidden="1" x14ac:dyDescent="0.25">
      <c r="A108" s="139" t="str">
        <f ca="1">CONCATENATE($A$2," / ",AA108)</f>
        <v>KW23 / 79-G</v>
      </c>
      <c r="B108" s="100" t="str">
        <f ca="1">OFFSET(Sprachen!A457,0,'Allg. Informationen'!$B$4-1,1,1)</f>
        <v>Spezifischer Referenzmarkterlös</v>
      </c>
      <c r="C108" s="100" t="s">
        <v>39</v>
      </c>
      <c r="D108" s="425"/>
      <c r="E108" s="382"/>
      <c r="F108" s="382"/>
      <c r="G108" s="382"/>
      <c r="AA108" s="424" t="s">
        <v>539</v>
      </c>
    </row>
    <row r="109" spans="1:27" x14ac:dyDescent="0.25">
      <c r="A109" s="139" t="str">
        <f ca="1">CONCATENATE($A$2," / ",AA109)</f>
        <v>KW23 / 80</v>
      </c>
      <c r="B109" s="100" t="str">
        <f ca="1">OFFSET(Sprachen!A458,0,'Allg. Informationen'!$B$4-1,1,1)</f>
        <v>Erlös Anteil Gesuchsteller</v>
      </c>
      <c r="C109" s="156" t="s">
        <v>24</v>
      </c>
      <c r="D109" s="389">
        <f ca="1">D106*D40</f>
        <v>0</v>
      </c>
      <c r="E109" s="382"/>
      <c r="F109" s="382"/>
      <c r="G109" s="382"/>
      <c r="AA109" s="466">
        <v>80</v>
      </c>
    </row>
    <row r="110" spans="1:27" ht="15.6" x14ac:dyDescent="0.3">
      <c r="A110" s="181"/>
      <c r="B110" s="182"/>
      <c r="C110" s="182"/>
      <c r="D110" s="183"/>
      <c r="E110" s="178"/>
      <c r="F110" s="178"/>
      <c r="G110" s="178"/>
      <c r="H110" s="179"/>
      <c r="I110" s="131"/>
      <c r="J110" s="131"/>
      <c r="K110" s="131"/>
      <c r="L110" s="131"/>
      <c r="M110" s="131"/>
      <c r="N110" s="131"/>
      <c r="O110" s="131"/>
      <c r="P110" s="131"/>
      <c r="Q110" s="131"/>
    </row>
    <row r="111" spans="1:27" ht="17.399999999999999" x14ac:dyDescent="0.25">
      <c r="A111" s="665" t="str">
        <f ca="1">OFFSET(Sprachen!A459,0,'Allg. Informationen'!$B$4-1,1,1)</f>
        <v>D. Angaben zu den ungedeckten Gestehungskosten</v>
      </c>
      <c r="C111" s="159"/>
      <c r="D111" s="666"/>
      <c r="E111" s="356"/>
      <c r="F111" s="356"/>
      <c r="G111" s="356"/>
    </row>
    <row r="112" spans="1:27" x14ac:dyDescent="0.25">
      <c r="A112" s="139" t="str">
        <f ca="1">CONCATENATE($A$2," / ",AA112)</f>
        <v>KW23 / 81</v>
      </c>
      <c r="B112" s="100" t="str">
        <f ca="1">OFFSET(Sprachen!A460,0,'Allg. Informationen'!$B$4-1,1,1)</f>
        <v>ungedeckte Gestehungskosten</v>
      </c>
      <c r="C112" s="100" t="s">
        <v>24</v>
      </c>
      <c r="D112" s="174">
        <f ca="1">D99-D106</f>
        <v>0</v>
      </c>
      <c r="E112" s="383"/>
      <c r="F112" s="383"/>
      <c r="G112" s="383"/>
      <c r="AA112" s="466">
        <f>AA109+1</f>
        <v>81</v>
      </c>
    </row>
    <row r="113" spans="1:27" x14ac:dyDescent="0.25">
      <c r="A113" s="139" t="str">
        <f ca="1">CONCATENATE($A$2," / ",AA113)</f>
        <v>KW23 / 82</v>
      </c>
      <c r="B113" s="100" t="str">
        <f ca="1">OFFSET(Sprachen!A461,0,'Allg. Informationen'!$B$4-1,1,1)</f>
        <v>Spezifische ungedeckte Gestehungskosten</v>
      </c>
      <c r="C113" s="100" t="s">
        <v>39</v>
      </c>
      <c r="D113" s="390">
        <f ca="1">D100-D107</f>
        <v>0</v>
      </c>
      <c r="E113" s="375"/>
      <c r="F113" s="375"/>
      <c r="G113" s="375"/>
      <c r="I113" s="180"/>
      <c r="AA113" s="466">
        <f>AA112+1</f>
        <v>82</v>
      </c>
    </row>
    <row r="114" spans="1:27" x14ac:dyDescent="0.25">
      <c r="A114" s="139" t="str">
        <f ca="1">CONCATENATE($A$2," / ",AA114)</f>
        <v>KW23 / 83</v>
      </c>
      <c r="B114" s="100" t="str">
        <f ca="1">OFFSET(Sprachen!A462,0,'Allg. Informationen'!$B$4-1,1,1)</f>
        <v>Spez. ungedeckte Gestehungskosten gekürzt</v>
      </c>
      <c r="C114" s="100" t="s">
        <v>39</v>
      </c>
      <c r="D114" s="390">
        <f ca="1">MIN(1,D113)</f>
        <v>0</v>
      </c>
      <c r="E114" s="375"/>
      <c r="F114" s="375"/>
      <c r="G114" s="375"/>
      <c r="I114" s="180"/>
      <c r="Q114" s="584"/>
      <c r="AA114" s="466">
        <f>AA113+1</f>
        <v>83</v>
      </c>
    </row>
    <row r="115" spans="1:27" ht="28.5" customHeight="1" x14ac:dyDescent="0.3">
      <c r="A115" s="139" t="str">
        <f ca="1">CONCATENATE($A$2," / ",AA115)</f>
        <v>KW23 / 84</v>
      </c>
      <c r="B115" s="136" t="str">
        <f ca="1">OFFSET(Sprachen!A463,0,'Allg. Informationen'!$B$4-1,1,1)</f>
        <v>ungedeckte Gestehungskosten Anteil Gesuchsteller</v>
      </c>
      <c r="C115" s="100" t="s">
        <v>24</v>
      </c>
      <c r="D115" s="173">
        <f ca="1">D102-D109</f>
        <v>0</v>
      </c>
      <c r="E115" s="374"/>
      <c r="F115" s="374"/>
      <c r="G115" s="374"/>
      <c r="H115" s="131"/>
      <c r="I115" s="131"/>
      <c r="J115" s="131"/>
      <c r="K115" s="131"/>
      <c r="L115" s="131"/>
      <c r="M115" s="131"/>
      <c r="N115" s="131"/>
      <c r="O115" s="131"/>
      <c r="P115" s="131"/>
      <c r="Q115" s="588"/>
      <c r="R115" s="131"/>
      <c r="S115" s="131"/>
      <c r="AA115" s="466">
        <f>AA114+1</f>
        <v>84</v>
      </c>
    </row>
    <row r="116" spans="1:27" ht="15.6" x14ac:dyDescent="0.3">
      <c r="A116" s="181"/>
      <c r="B116" s="182"/>
      <c r="C116" s="182"/>
      <c r="D116" s="182"/>
      <c r="E116" s="178"/>
      <c r="F116" s="178"/>
      <c r="G116" s="178"/>
      <c r="H116" s="182"/>
      <c r="I116" s="182"/>
      <c r="J116" s="182"/>
      <c r="K116" s="182"/>
      <c r="L116" s="182"/>
      <c r="M116" s="182"/>
      <c r="N116" s="182"/>
      <c r="O116" s="182"/>
      <c r="P116" s="182"/>
      <c r="Q116" s="183"/>
      <c r="R116" s="131"/>
      <c r="S116" s="131"/>
    </row>
    <row r="117" spans="1:27" ht="17.399999999999999" x14ac:dyDescent="0.3">
      <c r="A117" s="184" t="str">
        <f ca="1">OFFSET(Sprachen!A464,0,'Allg. Informationen'!$B$4-1,1,1)</f>
        <v>E. Referenzmarkterlös</v>
      </c>
      <c r="C117" s="589"/>
      <c r="D117" s="589"/>
      <c r="E117" s="590"/>
      <c r="F117" s="590"/>
      <c r="G117" s="590"/>
      <c r="H117" s="907" t="str">
        <f ca="1">H89</f>
        <v>Anmerkungen BFE</v>
      </c>
      <c r="I117" s="879"/>
      <c r="J117" s="879"/>
      <c r="K117" s="879"/>
      <c r="L117" s="879"/>
      <c r="M117" s="879" t="str">
        <f ca="1">M89</f>
        <v>Bemerkungen Gesuchsteller</v>
      </c>
      <c r="N117" s="879"/>
      <c r="O117" s="879"/>
      <c r="P117" s="879"/>
      <c r="Q117" s="879"/>
      <c r="R117" s="131"/>
      <c r="S117" s="163"/>
    </row>
    <row r="118" spans="1:27" ht="15.6" x14ac:dyDescent="0.3">
      <c r="A118" s="139" t="str">
        <f t="shared" ref="A118:A124" ca="1" si="15">CONCATENATE($A$2," / ",AA118)</f>
        <v>KW23 / 85</v>
      </c>
      <c r="B118" s="591" t="str">
        <f ca="1">OFFSET(Sprachen!A465,0,'Allg. Informationen'!$B$4-1,1,1)</f>
        <v xml:space="preserve">Strompreise bei EEX herungergeladen am: </v>
      </c>
      <c r="C118" s="185">
        <v>44615</v>
      </c>
      <c r="D118" s="378">
        <v>0.45833333333333331</v>
      </c>
      <c r="E118" s="384"/>
      <c r="F118" s="384"/>
      <c r="G118" s="384"/>
      <c r="H118" s="856"/>
      <c r="I118" s="869"/>
      <c r="J118" s="869"/>
      <c r="K118" s="869"/>
      <c r="L118" s="869"/>
      <c r="M118" s="871"/>
      <c r="N118" s="872"/>
      <c r="O118" s="872"/>
      <c r="P118" s="872"/>
      <c r="Q118" s="873"/>
      <c r="R118" s="131"/>
      <c r="S118" s="131"/>
      <c r="AA118" s="466">
        <f>AA115+1</f>
        <v>85</v>
      </c>
    </row>
    <row r="119" spans="1:27" ht="15.6" x14ac:dyDescent="0.3">
      <c r="A119" s="139" t="str">
        <f t="shared" ca="1" si="15"/>
        <v>KW23 / 86</v>
      </c>
      <c r="B119" s="186" t="str">
        <f ca="1">OFFSET(Sprachen!A466,0,'Allg. Informationen'!$B$4-1,1,1)</f>
        <v>Jahr</v>
      </c>
      <c r="C119" s="904">
        <f ca="1">IFERROR(IF($D$5="Nein/Non/No","-",INDIRECT(CONCATENATE(E_prod_Eingabe!A2,"!")&amp;CONCATENATE(MID("CDEFGHIJKLMNOPQRSTUVWXYZ",HLOOKUP($A$2,E_prod_Eingabe!$C$5:$AS$6,2,FALSE),1),"8"))),"")</f>
        <v>0</v>
      </c>
      <c r="D119" s="905"/>
      <c r="E119" s="385"/>
      <c r="F119" s="385"/>
      <c r="G119" s="385"/>
      <c r="H119" s="856"/>
      <c r="I119" s="869"/>
      <c r="J119" s="869"/>
      <c r="K119" s="869"/>
      <c r="L119" s="869"/>
      <c r="M119" s="871"/>
      <c r="N119" s="872"/>
      <c r="O119" s="872"/>
      <c r="P119" s="872"/>
      <c r="Q119" s="873"/>
      <c r="R119" s="131"/>
      <c r="S119" s="131"/>
      <c r="AA119" s="466">
        <f t="shared" ref="AA119:AA124" si="16">AA118+1</f>
        <v>86</v>
      </c>
    </row>
    <row r="120" spans="1:27" ht="15.6" x14ac:dyDescent="0.3">
      <c r="A120" s="139" t="str">
        <f t="shared" ca="1" si="15"/>
        <v>KW23 / 87</v>
      </c>
      <c r="B120" s="187" t="str">
        <f ca="1">OFFSET(Sprachen!A467,0,'Allg. Informationen'!$B$4-1,1,1)</f>
        <v>Referenzmarkterlös  [CHF]</v>
      </c>
      <c r="C120" s="638" t="s">
        <v>24</v>
      </c>
      <c r="D120" s="379" t="s">
        <v>82</v>
      </c>
      <c r="E120" s="377"/>
      <c r="F120" s="377"/>
      <c r="G120" s="377"/>
      <c r="H120" s="380" t="str">
        <f ca="1">OFFSET(Sprachen!A336,0,'Allg. Informationen'!$B$4-1,1,1)</f>
        <v>Zentrale 1</v>
      </c>
      <c r="I120" s="186" t="str">
        <f ca="1">OFFSET(Sprachen!A337,0,'Allg. Informationen'!$B$4-1,1,1)</f>
        <v>Zentrale 2</v>
      </c>
      <c r="J120" s="592" t="str">
        <f ca="1">OFFSET(Sprachen!A338,0,'Allg. Informationen'!$B$4-1,1,1)</f>
        <v>Zentrale 3</v>
      </c>
      <c r="K120" s="592" t="str">
        <f ca="1">OFFSET(Sprachen!A339,0,'Allg. Informationen'!$B$4-1,1,1)</f>
        <v>Zentrale 4</v>
      </c>
      <c r="L120" s="592" t="str">
        <f ca="1">OFFSET(Sprachen!A340,0,'Allg. Informationen'!$B$4-1,1,1)</f>
        <v>Zentrale 5</v>
      </c>
      <c r="M120" s="592" t="str">
        <f ca="1">OFFSET(Sprachen!A341,0,'Allg. Informationen'!$B$4-1,1,1)</f>
        <v>Zentrale 6</v>
      </c>
      <c r="N120" s="592" t="str">
        <f ca="1">OFFSET(Sprachen!A342,0,'Allg. Informationen'!$B$4-1,1,1)</f>
        <v>Zentrale 7</v>
      </c>
      <c r="O120" s="592" t="str">
        <f ca="1">OFFSET(Sprachen!A343,0,'Allg. Informationen'!$B$4-1,1,1)</f>
        <v>Zentrale 8</v>
      </c>
      <c r="P120" s="592" t="str">
        <f ca="1">OFFSET(Sprachen!A344,0,'Allg. Informationen'!$B$4-1,1,1)</f>
        <v>Zentrale 9</v>
      </c>
      <c r="Q120" s="592" t="str">
        <f ca="1">OFFSET(Sprachen!A345,0,'Allg. Informationen'!$B$4-1,1,1)</f>
        <v>Zentrale 10</v>
      </c>
      <c r="R120" s="131"/>
      <c r="S120" s="131"/>
      <c r="AA120" s="466">
        <f t="shared" si="16"/>
        <v>87</v>
      </c>
    </row>
    <row r="121" spans="1:27" ht="15.6" x14ac:dyDescent="0.3">
      <c r="A121" s="139" t="str">
        <f t="shared" ca="1" si="15"/>
        <v>KW23 / 88</v>
      </c>
      <c r="B121" s="188" t="str">
        <f ca="1">OFFSET(Sprachen!A468,0,'Allg. Informationen'!$B$4-1,1,1)</f>
        <v>alle Zentralen</v>
      </c>
      <c r="C121" s="189"/>
      <c r="D121" s="593">
        <f ca="1">+SUM(H121:Q121)</f>
        <v>0</v>
      </c>
      <c r="E121" s="594"/>
      <c r="F121" s="594"/>
      <c r="G121" s="594"/>
      <c r="H121" s="595">
        <f ca="1">IFERROR(IF($D$5="Nein/Non/No","-",VLOOKUP(H$120,E_prod_Eingabe!$A$33:$AA$42,HLOOKUP($A$2,E_prod_Eingabe!$C$5:$AS$6,2,FALSE)+2,FALSE)),"")</f>
        <v>0</v>
      </c>
      <c r="I121" s="595">
        <f ca="1">IFERROR(IF($D$5="Nein/Non/No","-",VLOOKUP(I$120,E_prod_Eingabe!$A$33:$AA$42,HLOOKUP($A$2,E_prod_Eingabe!$C$5:$AS$6,2,FALSE)+2,FALSE)),"")</f>
        <v>0</v>
      </c>
      <c r="J121" s="595">
        <f ca="1">IFERROR(IF($D$5="Nein/Non/No","-",VLOOKUP(J$120,E_prod_Eingabe!$A$33:$AA$42,HLOOKUP($A$2,E_prod_Eingabe!$C$5:$AS$6,2,FALSE)+2,FALSE)),"")</f>
        <v>0</v>
      </c>
      <c r="K121" s="595">
        <f ca="1">IFERROR(IF($D$5="Nein/Non/No","-",VLOOKUP(K$120,E_prod_Eingabe!$A$33:$AA$42,HLOOKUP($A$2,E_prod_Eingabe!$C$5:$AS$6,2,FALSE)+2,FALSE)),"")</f>
        <v>0</v>
      </c>
      <c r="L121" s="595">
        <f ca="1">IFERROR(IF($D$5="Nein/Non/No","-",VLOOKUP(L$120,E_prod_Eingabe!$A$33:$AA$42,HLOOKUP($A$2,E_prod_Eingabe!$C$5:$AS$6,2,FALSE)+2,FALSE)),"")</f>
        <v>0</v>
      </c>
      <c r="M121" s="595">
        <f ca="1">IFERROR(IF($D$5="Nein/Non/No","-",VLOOKUP(M$120,E_prod_Eingabe!$A$33:$AA$42,HLOOKUP($A$2,E_prod_Eingabe!$C$5:$AS$6,2,FALSE)+2,FALSE)),"")</f>
        <v>0</v>
      </c>
      <c r="N121" s="595">
        <f ca="1">IFERROR(IF($D$5="Nein/Non/No","-",VLOOKUP(N$120,E_prod_Eingabe!$A$33:$AA$42,HLOOKUP($A$2,E_prod_Eingabe!$C$5:$AS$6,2,FALSE)+2,FALSE)),"")</f>
        <v>0</v>
      </c>
      <c r="O121" s="595">
        <f ca="1">IFERROR(IF($D$5="Nein/Non/No","-",VLOOKUP(O$120,E_prod_Eingabe!$A$33:$AA$42,HLOOKUP($A$2,E_prod_Eingabe!$C$5:$AS$6,2,FALSE)+2,FALSE)),"")</f>
        <v>0</v>
      </c>
      <c r="P121" s="595">
        <f ca="1">IFERROR(IF($D$5="Nein/Non/No","-",VLOOKUP(P$120,E_prod_Eingabe!$A$33:$AA$42,HLOOKUP($A$2,E_prod_Eingabe!$C$5:$AS$6,2,FALSE)+2,FALSE)),"")</f>
        <v>0</v>
      </c>
      <c r="Q121" s="595">
        <f ca="1">IFERROR(IF($D$5="Nein/Non/No","-",VLOOKUP(Q$120,E_prod_Eingabe!$A$33:$AA$42,HLOOKUP($A$2,E_prod_Eingabe!$C$5:$AS$6,2,FALSE)+2,FALSE)),"")</f>
        <v>0</v>
      </c>
      <c r="R121" s="131"/>
      <c r="S121" s="190"/>
      <c r="AA121" s="466">
        <f t="shared" si="16"/>
        <v>88</v>
      </c>
    </row>
    <row r="122" spans="1:27" ht="39.6" x14ac:dyDescent="0.3">
      <c r="A122" s="139" t="str">
        <f t="shared" ca="1" si="15"/>
        <v>KW23 / 89</v>
      </c>
      <c r="B122" s="529" t="str">
        <f ca="1">OFFSET(Sprachen!A469,0,'Allg. Informationen'!$B$4-1,1,1)</f>
        <v>Abzüglich nicht hydraulisch verbundener oder gemeinsam optimierter Anlagen</v>
      </c>
      <c r="C122" s="191"/>
      <c r="D122" s="593">
        <f>+SUM(H122:Q122)</f>
        <v>0</v>
      </c>
      <c r="E122" s="594"/>
      <c r="F122" s="594"/>
      <c r="G122" s="594"/>
      <c r="H122" s="595">
        <f>+IF(OR(H50="Nein",H50="Non",H50="No"),-H121,0)</f>
        <v>0</v>
      </c>
      <c r="I122" s="595">
        <f t="shared" ref="I122:Q122" si="17">+IF(OR(I50="Nein",I50="Non",I50="No"),-I121,0)</f>
        <v>0</v>
      </c>
      <c r="J122" s="595">
        <f t="shared" si="17"/>
        <v>0</v>
      </c>
      <c r="K122" s="595">
        <f t="shared" si="17"/>
        <v>0</v>
      </c>
      <c r="L122" s="595">
        <f t="shared" si="17"/>
        <v>0</v>
      </c>
      <c r="M122" s="595">
        <f t="shared" si="17"/>
        <v>0</v>
      </c>
      <c r="N122" s="595">
        <f t="shared" si="17"/>
        <v>0</v>
      </c>
      <c r="O122" s="595">
        <f t="shared" si="17"/>
        <v>0</v>
      </c>
      <c r="P122" s="595">
        <f t="shared" si="17"/>
        <v>0</v>
      </c>
      <c r="Q122" s="595">
        <f t="shared" si="17"/>
        <v>0</v>
      </c>
      <c r="R122" s="131"/>
      <c r="S122" s="163"/>
      <c r="AA122" s="466">
        <f t="shared" si="16"/>
        <v>89</v>
      </c>
    </row>
    <row r="123" spans="1:27" ht="16.2" thickBot="1" x14ac:dyDescent="0.35">
      <c r="A123" s="139" t="str">
        <f t="shared" ca="1" si="15"/>
        <v>KW23 / 90</v>
      </c>
      <c r="B123" s="188" t="str">
        <f ca="1">OFFSET(Sprachen!A470,0,'Allg. Informationen'!$B$4-1,1,1)</f>
        <v>Abzüglich KEV-Anlagen</v>
      </c>
      <c r="C123" s="192"/>
      <c r="D123" s="596">
        <f>+SUM(H123:Q123)</f>
        <v>0</v>
      </c>
      <c r="E123" s="594"/>
      <c r="F123" s="594"/>
      <c r="G123" s="594"/>
      <c r="H123" s="595">
        <f>+IF(OR(H56="Ja",H56="Oui",H56="Si"),IF(OR(H50="Ja",H50="Oui",H50="Si"),-H121,0),0)</f>
        <v>0</v>
      </c>
      <c r="I123" s="595">
        <f t="shared" ref="I123:Q123" si="18">+IF(OR(I56="Ja",I56="Oui",I56="Si"),IF(OR(I50="Ja",I50="Oui",I50="Si"),-I121,0),0)</f>
        <v>0</v>
      </c>
      <c r="J123" s="595">
        <f t="shared" si="18"/>
        <v>0</v>
      </c>
      <c r="K123" s="595">
        <f t="shared" si="18"/>
        <v>0</v>
      </c>
      <c r="L123" s="595">
        <f t="shared" si="18"/>
        <v>0</v>
      </c>
      <c r="M123" s="595">
        <f t="shared" si="18"/>
        <v>0</v>
      </c>
      <c r="N123" s="595">
        <f t="shared" si="18"/>
        <v>0</v>
      </c>
      <c r="O123" s="595">
        <f t="shared" si="18"/>
        <v>0</v>
      </c>
      <c r="P123" s="595">
        <f t="shared" si="18"/>
        <v>0</v>
      </c>
      <c r="Q123" s="595">
        <f t="shared" si="18"/>
        <v>0</v>
      </c>
      <c r="R123" s="131"/>
      <c r="S123" s="163"/>
      <c r="AA123" s="466">
        <f t="shared" si="16"/>
        <v>90</v>
      </c>
    </row>
    <row r="124" spans="1:27" ht="26.25" customHeight="1" thickBot="1" x14ac:dyDescent="0.35">
      <c r="A124" s="139" t="str">
        <f t="shared" ca="1" si="15"/>
        <v>KW23 / 91</v>
      </c>
      <c r="B124" s="891" t="str">
        <f ca="1">+CONCATENATE(OFFSET(Sprachen!A471,0,'Allg. Informationen'!$B$4-1,1,1)," ",IF(D13=0,"",D13))</f>
        <v>gültig für KW Bitte auswählen, Prière de sélectionner, Prego selezionare</v>
      </c>
      <c r="C124" s="892"/>
      <c r="D124" s="597">
        <f ca="1">IFERROR(+MAX(SUM(D121:D123),0),"")</f>
        <v>0</v>
      </c>
      <c r="E124" s="598"/>
      <c r="F124" s="598"/>
      <c r="G124" s="599"/>
      <c r="H124" s="595">
        <f ca="1">+IF(H121&lt;0,H121,MAX(SUM(H121:H123),0))</f>
        <v>0</v>
      </c>
      <c r="I124" s="595">
        <f t="shared" ref="I124:Q124" ca="1" si="19">+IF(I121&lt;0,I121,MAX(SUM(I121:I123),0))</f>
        <v>0</v>
      </c>
      <c r="J124" s="595">
        <f t="shared" ca="1" si="19"/>
        <v>0</v>
      </c>
      <c r="K124" s="595">
        <f t="shared" ca="1" si="19"/>
        <v>0</v>
      </c>
      <c r="L124" s="595">
        <f t="shared" ca="1" si="19"/>
        <v>0</v>
      </c>
      <c r="M124" s="595">
        <f t="shared" ca="1" si="19"/>
        <v>0</v>
      </c>
      <c r="N124" s="595">
        <f t="shared" ca="1" si="19"/>
        <v>0</v>
      </c>
      <c r="O124" s="595">
        <f t="shared" ca="1" si="19"/>
        <v>0</v>
      </c>
      <c r="P124" s="595">
        <f t="shared" ca="1" si="19"/>
        <v>0</v>
      </c>
      <c r="Q124" s="595">
        <f t="shared" ca="1" si="19"/>
        <v>0</v>
      </c>
      <c r="R124" s="131"/>
      <c r="S124" s="131"/>
      <c r="AA124" s="466">
        <f t="shared" si="16"/>
        <v>91</v>
      </c>
    </row>
    <row r="125" spans="1:27" ht="15.6" x14ac:dyDescent="0.3">
      <c r="D125" s="600"/>
      <c r="E125" s="600"/>
      <c r="F125" s="600"/>
      <c r="G125" s="600"/>
      <c r="R125" s="131"/>
      <c r="S125" s="131"/>
    </row>
    <row r="126" spans="1:27" ht="15.6" x14ac:dyDescent="0.3">
      <c r="R126" s="131"/>
      <c r="S126" s="131"/>
    </row>
    <row r="127" spans="1:27" ht="15.6" x14ac:dyDescent="0.3">
      <c r="R127" s="131"/>
      <c r="S127" s="131"/>
    </row>
    <row r="128" spans="1:27" ht="15.6" x14ac:dyDescent="0.3">
      <c r="D128" s="652"/>
      <c r="R128" s="131"/>
      <c r="S128" s="131"/>
    </row>
    <row r="129" spans="18:19" ht="15.6" x14ac:dyDescent="0.3">
      <c r="R129" s="131"/>
      <c r="S129" s="131"/>
    </row>
    <row r="130" spans="18:19" ht="15.6" x14ac:dyDescent="0.3">
      <c r="R130" s="131"/>
      <c r="S130" s="131"/>
    </row>
    <row r="131" spans="18:19" ht="15.6" x14ac:dyDescent="0.3">
      <c r="R131" s="131"/>
      <c r="S131" s="131"/>
    </row>
  </sheetData>
  <sheetProtection algorithmName="SHA-512" hashValue="Tob+VScL2KU6/OkE5z9hfvNQZ+vO59Vg+ZJrqiyn+Yoozj4SGFXBGoblPENOghk0LqxksOGNp8+pwmz2puDovg==" saltValue="WHDKmxMGk1Fj+8K/KUmOZA==" spinCount="100000" sheet="1" objects="1" scenarios="1"/>
  <protectedRanges>
    <protectedRange sqref="C5 L15 B14:B15 D16:D24 D26 D31:D32 D34:D35 D38:D40 D42 D44:D45 H49:Q53 H56:Q59 D64:D65 D69:D73 D77:K79 D80:D83 D90:D96 D98" name="Bereichzahlenfelder"/>
    <protectedRange sqref="C5 H6:J7 L6:N7 P6:R7 T6:U7 M13:U45 T48:U59 M62:U73 M74 Q77:U87 M90:U102 M118:Q119" name="Bereichvoll_kommentarfelder"/>
    <protectedRange sqref="C5 H8 L8 B14:B15 D16:D17 D29 D37 D40 D42 D101 D108 L15 M13 M16:M17 M29 M37 M40:M42 M101" name="bereichleer"/>
  </protectedRanges>
  <mergeCells count="192">
    <mergeCell ref="C119:D119"/>
    <mergeCell ref="H119:L119"/>
    <mergeCell ref="M119:Q119"/>
    <mergeCell ref="B124:C124"/>
    <mergeCell ref="H102:L102"/>
    <mergeCell ref="M102:U102"/>
    <mergeCell ref="H117:L117"/>
    <mergeCell ref="M117:Q117"/>
    <mergeCell ref="H118:L118"/>
    <mergeCell ref="M118:Q118"/>
    <mergeCell ref="H99:L99"/>
    <mergeCell ref="M99:U99"/>
    <mergeCell ref="H100:L100"/>
    <mergeCell ref="M100:U100"/>
    <mergeCell ref="H101:L101"/>
    <mergeCell ref="M101:U101"/>
    <mergeCell ref="H96:L96"/>
    <mergeCell ref="M96:U96"/>
    <mergeCell ref="H97:L97"/>
    <mergeCell ref="M97:U97"/>
    <mergeCell ref="H98:L98"/>
    <mergeCell ref="M98:U98"/>
    <mergeCell ref="H93:L93"/>
    <mergeCell ref="M93:U93"/>
    <mergeCell ref="H94:L94"/>
    <mergeCell ref="M94:U94"/>
    <mergeCell ref="H95:L95"/>
    <mergeCell ref="M95:U95"/>
    <mergeCell ref="H90:L90"/>
    <mergeCell ref="M90:U90"/>
    <mergeCell ref="H91:L91"/>
    <mergeCell ref="M91:U91"/>
    <mergeCell ref="H92:L92"/>
    <mergeCell ref="M92:U92"/>
    <mergeCell ref="H86:P86"/>
    <mergeCell ref="Q86:U86"/>
    <mergeCell ref="H87:P87"/>
    <mergeCell ref="Q87:U87"/>
    <mergeCell ref="H89:L89"/>
    <mergeCell ref="M89:U89"/>
    <mergeCell ref="H83:P83"/>
    <mergeCell ref="Q83:U83"/>
    <mergeCell ref="H84:P84"/>
    <mergeCell ref="Q84:U84"/>
    <mergeCell ref="H85:P85"/>
    <mergeCell ref="Q85:U85"/>
    <mergeCell ref="L80:P80"/>
    <mergeCell ref="Q80:U80"/>
    <mergeCell ref="L81:P81"/>
    <mergeCell ref="Q81:U81"/>
    <mergeCell ref="L82:P82"/>
    <mergeCell ref="Q82:U82"/>
    <mergeCell ref="M73:U73"/>
    <mergeCell ref="H74:L74"/>
    <mergeCell ref="M74:U74"/>
    <mergeCell ref="L76:P76"/>
    <mergeCell ref="Q76:U76"/>
    <mergeCell ref="L77:P79"/>
    <mergeCell ref="Q77:U79"/>
    <mergeCell ref="H64:L73"/>
    <mergeCell ref="M64:U64"/>
    <mergeCell ref="M65:U65"/>
    <mergeCell ref="M66:U66"/>
    <mergeCell ref="M67:U67"/>
    <mergeCell ref="M68:U68"/>
    <mergeCell ref="M69:U69"/>
    <mergeCell ref="M70:U70"/>
    <mergeCell ref="M71:U71"/>
    <mergeCell ref="M72:U72"/>
    <mergeCell ref="H61:L61"/>
    <mergeCell ref="M61:U61"/>
    <mergeCell ref="H62:L62"/>
    <mergeCell ref="M62:U62"/>
    <mergeCell ref="H63:L63"/>
    <mergeCell ref="M63:U63"/>
    <mergeCell ref="R57:S57"/>
    <mergeCell ref="T57:U57"/>
    <mergeCell ref="R58:S58"/>
    <mergeCell ref="T58:U58"/>
    <mergeCell ref="R59:S59"/>
    <mergeCell ref="T59:U59"/>
    <mergeCell ref="R53:S53"/>
    <mergeCell ref="T53:U53"/>
    <mergeCell ref="R54:S55"/>
    <mergeCell ref="T54:U54"/>
    <mergeCell ref="T55:U55"/>
    <mergeCell ref="R56:S56"/>
    <mergeCell ref="T56:U56"/>
    <mergeCell ref="R50:S50"/>
    <mergeCell ref="T50:U50"/>
    <mergeCell ref="R51:S51"/>
    <mergeCell ref="T51:U51"/>
    <mergeCell ref="R52:S52"/>
    <mergeCell ref="T52:U52"/>
    <mergeCell ref="H45:L45"/>
    <mergeCell ref="M45:U45"/>
    <mergeCell ref="R47:S47"/>
    <mergeCell ref="R48:S48"/>
    <mergeCell ref="T48:U48"/>
    <mergeCell ref="R49:S49"/>
    <mergeCell ref="T49:U49"/>
    <mergeCell ref="H42:L42"/>
    <mergeCell ref="M42:U42"/>
    <mergeCell ref="H43:L43"/>
    <mergeCell ref="M43:U43"/>
    <mergeCell ref="H44:L44"/>
    <mergeCell ref="M44:U44"/>
    <mergeCell ref="H39:L39"/>
    <mergeCell ref="M39:U39"/>
    <mergeCell ref="H40:L40"/>
    <mergeCell ref="M40:U40"/>
    <mergeCell ref="H41:L41"/>
    <mergeCell ref="M41:U41"/>
    <mergeCell ref="H36:L36"/>
    <mergeCell ref="M36:U36"/>
    <mergeCell ref="H37:L37"/>
    <mergeCell ref="M37:U37"/>
    <mergeCell ref="H38:L38"/>
    <mergeCell ref="M38:U38"/>
    <mergeCell ref="H33:L33"/>
    <mergeCell ref="M33:U33"/>
    <mergeCell ref="H34:L34"/>
    <mergeCell ref="M34:U34"/>
    <mergeCell ref="H35:L35"/>
    <mergeCell ref="M35:U35"/>
    <mergeCell ref="H30:L30"/>
    <mergeCell ref="M30:U30"/>
    <mergeCell ref="H31:L31"/>
    <mergeCell ref="M31:U31"/>
    <mergeCell ref="H32:L32"/>
    <mergeCell ref="M32:U32"/>
    <mergeCell ref="H27:L27"/>
    <mergeCell ref="M27:U27"/>
    <mergeCell ref="H28:L28"/>
    <mergeCell ref="M28:U28"/>
    <mergeCell ref="H29:L29"/>
    <mergeCell ref="M29:U29"/>
    <mergeCell ref="H24:L24"/>
    <mergeCell ref="M24:U24"/>
    <mergeCell ref="H25:L25"/>
    <mergeCell ref="M25:U25"/>
    <mergeCell ref="H26:L26"/>
    <mergeCell ref="M26:U26"/>
    <mergeCell ref="H20:L20"/>
    <mergeCell ref="M20:U20"/>
    <mergeCell ref="H21:L22"/>
    <mergeCell ref="M21:U21"/>
    <mergeCell ref="M22:U22"/>
    <mergeCell ref="H23:L23"/>
    <mergeCell ref="M23:U23"/>
    <mergeCell ref="B17:C17"/>
    <mergeCell ref="H17:L17"/>
    <mergeCell ref="M17:U17"/>
    <mergeCell ref="H18:L18"/>
    <mergeCell ref="M18:U18"/>
    <mergeCell ref="H19:L19"/>
    <mergeCell ref="M19:U19"/>
    <mergeCell ref="V13:V15"/>
    <mergeCell ref="W13:W15"/>
    <mergeCell ref="X13:X15"/>
    <mergeCell ref="Y13:Y15"/>
    <mergeCell ref="H15:K15"/>
    <mergeCell ref="B16:C16"/>
    <mergeCell ref="H16:L16"/>
    <mergeCell ref="M16:U16"/>
    <mergeCell ref="B12:D12"/>
    <mergeCell ref="E12:G12"/>
    <mergeCell ref="H12:L12"/>
    <mergeCell ref="M12:U12"/>
    <mergeCell ref="A13:A15"/>
    <mergeCell ref="C13:C15"/>
    <mergeCell ref="D13:D15"/>
    <mergeCell ref="H13:L14"/>
    <mergeCell ref="M13:U15"/>
    <mergeCell ref="B7:C7"/>
    <mergeCell ref="H7:J7"/>
    <mergeCell ref="L7:N7"/>
    <mergeCell ref="P7:R7"/>
    <mergeCell ref="T7:U7"/>
    <mergeCell ref="B8:C8"/>
    <mergeCell ref="H8:J8"/>
    <mergeCell ref="L8:N8"/>
    <mergeCell ref="H5:U5"/>
    <mergeCell ref="B6:C6"/>
    <mergeCell ref="D6:D7"/>
    <mergeCell ref="H6:J6"/>
    <mergeCell ref="K6:K7"/>
    <mergeCell ref="L6:N6"/>
    <mergeCell ref="O6:O7"/>
    <mergeCell ref="P6:R6"/>
    <mergeCell ref="S6:S7"/>
    <mergeCell ref="T6:U6"/>
  </mergeCells>
  <conditionalFormatting sqref="X13 X16:X25 X27:X30 X33 X36:X37 X46 X54:X55 X60 X75 X84:X86 X88 X97 X99 X101:X102">
    <cfRule type="containsText" dxfId="431" priority="141" operator="containsText" text="nicht i.O.">
      <formula>NOT(ISERROR(SEARCH("nicht i.O.",X13)))</formula>
    </cfRule>
    <cfRule type="containsText" dxfId="430" priority="142" operator="containsText" text="in Abklärung">
      <formula>NOT(ISERROR(SEARCH("in Abklärung",X13)))</formula>
    </cfRule>
    <cfRule type="containsText" dxfId="429" priority="143" operator="containsText" text="i.O.">
      <formula>NOT(ISERROR(SEARCH("i.O.",X13)))</formula>
    </cfRule>
    <cfRule type="containsText" dxfId="428" priority="144" operator="containsText" text="korrigiert">
      <formula>NOT(ISERROR(SEARCH("korrigiert",X13)))</formula>
    </cfRule>
  </conditionalFormatting>
  <conditionalFormatting sqref="V16:V25 V27:V30 V33 V36:V37 V46 V54:V55 V60 V75 V84:V86 V88 V97 V99 V101:V102">
    <cfRule type="containsText" dxfId="427" priority="137" operator="containsText" text="nicht i.O.">
      <formula>NOT(ISERROR(SEARCH("nicht i.O.",V16)))</formula>
    </cfRule>
    <cfRule type="containsText" dxfId="426" priority="138" operator="containsText" text="in Abklärung">
      <formula>NOT(ISERROR(SEARCH("in Abklärung",V16)))</formula>
    </cfRule>
    <cfRule type="containsText" dxfId="425" priority="139" operator="containsText" text="i.O.">
      <formula>NOT(ISERROR(SEARCH("i.O.",V16)))</formula>
    </cfRule>
    <cfRule type="containsText" dxfId="424" priority="140" operator="containsText" text="korrigiert">
      <formula>NOT(ISERROR(SEARCH("korrigiert",V16)))</formula>
    </cfRule>
  </conditionalFormatting>
  <conditionalFormatting sqref="X26">
    <cfRule type="containsText" dxfId="423" priority="133" operator="containsText" text="nicht i.O.">
      <formula>NOT(ISERROR(SEARCH("nicht i.O.",X26)))</formula>
    </cfRule>
    <cfRule type="containsText" dxfId="422" priority="134" operator="containsText" text="in Abklärung">
      <formula>NOT(ISERROR(SEARCH("in Abklärung",X26)))</formula>
    </cfRule>
    <cfRule type="containsText" dxfId="421" priority="135" operator="containsText" text="i.O.">
      <formula>NOT(ISERROR(SEARCH("i.O.",X26)))</formula>
    </cfRule>
    <cfRule type="containsText" dxfId="420" priority="136" operator="containsText" text="korrigiert">
      <formula>NOT(ISERROR(SEARCH("korrigiert",X26)))</formula>
    </cfRule>
  </conditionalFormatting>
  <conditionalFormatting sqref="V26">
    <cfRule type="containsText" dxfId="419" priority="129" operator="containsText" text="nicht i.O.">
      <formula>NOT(ISERROR(SEARCH("nicht i.O.",V26)))</formula>
    </cfRule>
    <cfRule type="containsText" dxfId="418" priority="130" operator="containsText" text="in Abklärung">
      <formula>NOT(ISERROR(SEARCH("in Abklärung",V26)))</formula>
    </cfRule>
    <cfRule type="containsText" dxfId="417" priority="131" operator="containsText" text="i.O.">
      <formula>NOT(ISERROR(SEARCH("i.O.",V26)))</formula>
    </cfRule>
    <cfRule type="containsText" dxfId="416" priority="132" operator="containsText" text="korrigiert">
      <formula>NOT(ISERROR(SEARCH("korrigiert",V26)))</formula>
    </cfRule>
  </conditionalFormatting>
  <conditionalFormatting sqref="X31">
    <cfRule type="containsText" dxfId="415" priority="125" operator="containsText" text="nicht i.O.">
      <formula>NOT(ISERROR(SEARCH("nicht i.O.",X31)))</formula>
    </cfRule>
    <cfRule type="containsText" dxfId="414" priority="126" operator="containsText" text="in Abklärung">
      <formula>NOT(ISERROR(SEARCH("in Abklärung",X31)))</formula>
    </cfRule>
    <cfRule type="containsText" dxfId="413" priority="127" operator="containsText" text="i.O.">
      <formula>NOT(ISERROR(SEARCH("i.O.",X31)))</formula>
    </cfRule>
    <cfRule type="containsText" dxfId="412" priority="128" operator="containsText" text="korrigiert">
      <formula>NOT(ISERROR(SEARCH("korrigiert",X31)))</formula>
    </cfRule>
  </conditionalFormatting>
  <conditionalFormatting sqref="V31">
    <cfRule type="containsText" dxfId="411" priority="121" operator="containsText" text="nicht i.O.">
      <formula>NOT(ISERROR(SEARCH("nicht i.O.",V31)))</formula>
    </cfRule>
    <cfRule type="containsText" dxfId="410" priority="122" operator="containsText" text="in Abklärung">
      <formula>NOT(ISERROR(SEARCH("in Abklärung",V31)))</formula>
    </cfRule>
    <cfRule type="containsText" dxfId="409" priority="123" operator="containsText" text="i.O.">
      <formula>NOT(ISERROR(SEARCH("i.O.",V31)))</formula>
    </cfRule>
    <cfRule type="containsText" dxfId="408" priority="124" operator="containsText" text="korrigiert">
      <formula>NOT(ISERROR(SEARCH("korrigiert",V31)))</formula>
    </cfRule>
  </conditionalFormatting>
  <conditionalFormatting sqref="X32">
    <cfRule type="containsText" dxfId="407" priority="117" operator="containsText" text="nicht i.O.">
      <formula>NOT(ISERROR(SEARCH("nicht i.O.",X32)))</formula>
    </cfRule>
    <cfRule type="containsText" dxfId="406" priority="118" operator="containsText" text="in Abklärung">
      <formula>NOT(ISERROR(SEARCH("in Abklärung",X32)))</formula>
    </cfRule>
    <cfRule type="containsText" dxfId="405" priority="119" operator="containsText" text="i.O.">
      <formula>NOT(ISERROR(SEARCH("i.O.",X32)))</formula>
    </cfRule>
    <cfRule type="containsText" dxfId="404" priority="120" operator="containsText" text="korrigiert">
      <formula>NOT(ISERROR(SEARCH("korrigiert",X32)))</formula>
    </cfRule>
  </conditionalFormatting>
  <conditionalFormatting sqref="V32">
    <cfRule type="containsText" dxfId="403" priority="113" operator="containsText" text="nicht i.O.">
      <formula>NOT(ISERROR(SEARCH("nicht i.O.",V32)))</formula>
    </cfRule>
    <cfRule type="containsText" dxfId="402" priority="114" operator="containsText" text="in Abklärung">
      <formula>NOT(ISERROR(SEARCH("in Abklärung",V32)))</formula>
    </cfRule>
    <cfRule type="containsText" dxfId="401" priority="115" operator="containsText" text="i.O.">
      <formula>NOT(ISERROR(SEARCH("i.O.",V32)))</formula>
    </cfRule>
    <cfRule type="containsText" dxfId="400" priority="116" operator="containsText" text="korrigiert">
      <formula>NOT(ISERROR(SEARCH("korrigiert",V32)))</formula>
    </cfRule>
  </conditionalFormatting>
  <conditionalFormatting sqref="X34">
    <cfRule type="containsText" dxfId="399" priority="109" operator="containsText" text="nicht i.O.">
      <formula>NOT(ISERROR(SEARCH("nicht i.O.",X34)))</formula>
    </cfRule>
    <cfRule type="containsText" dxfId="398" priority="110" operator="containsText" text="in Abklärung">
      <formula>NOT(ISERROR(SEARCH("in Abklärung",X34)))</formula>
    </cfRule>
    <cfRule type="containsText" dxfId="397" priority="111" operator="containsText" text="i.O.">
      <formula>NOT(ISERROR(SEARCH("i.O.",X34)))</formula>
    </cfRule>
    <cfRule type="containsText" dxfId="396" priority="112" operator="containsText" text="korrigiert">
      <formula>NOT(ISERROR(SEARCH("korrigiert",X34)))</formula>
    </cfRule>
  </conditionalFormatting>
  <conditionalFormatting sqref="V34">
    <cfRule type="containsText" dxfId="395" priority="105" operator="containsText" text="nicht i.O.">
      <formula>NOT(ISERROR(SEARCH("nicht i.O.",V34)))</formula>
    </cfRule>
    <cfRule type="containsText" dxfId="394" priority="106" operator="containsText" text="in Abklärung">
      <formula>NOT(ISERROR(SEARCH("in Abklärung",V34)))</formula>
    </cfRule>
    <cfRule type="containsText" dxfId="393" priority="107" operator="containsText" text="i.O.">
      <formula>NOT(ISERROR(SEARCH("i.O.",V34)))</formula>
    </cfRule>
    <cfRule type="containsText" dxfId="392" priority="108" operator="containsText" text="korrigiert">
      <formula>NOT(ISERROR(SEARCH("korrigiert",V34)))</formula>
    </cfRule>
  </conditionalFormatting>
  <conditionalFormatting sqref="X35">
    <cfRule type="containsText" dxfId="391" priority="101" operator="containsText" text="nicht i.O.">
      <formula>NOT(ISERROR(SEARCH("nicht i.O.",X35)))</formula>
    </cfRule>
    <cfRule type="containsText" dxfId="390" priority="102" operator="containsText" text="in Abklärung">
      <formula>NOT(ISERROR(SEARCH("in Abklärung",X35)))</formula>
    </cfRule>
    <cfRule type="containsText" dxfId="389" priority="103" operator="containsText" text="i.O.">
      <formula>NOT(ISERROR(SEARCH("i.O.",X35)))</formula>
    </cfRule>
    <cfRule type="containsText" dxfId="388" priority="104" operator="containsText" text="korrigiert">
      <formula>NOT(ISERROR(SEARCH("korrigiert",X35)))</formula>
    </cfRule>
  </conditionalFormatting>
  <conditionalFormatting sqref="V35">
    <cfRule type="containsText" dxfId="387" priority="97" operator="containsText" text="nicht i.O.">
      <formula>NOT(ISERROR(SEARCH("nicht i.O.",V35)))</formula>
    </cfRule>
    <cfRule type="containsText" dxfId="386" priority="98" operator="containsText" text="in Abklärung">
      <formula>NOT(ISERROR(SEARCH("in Abklärung",V35)))</formula>
    </cfRule>
    <cfRule type="containsText" dxfId="385" priority="99" operator="containsText" text="i.O.">
      <formula>NOT(ISERROR(SEARCH("i.O.",V35)))</formula>
    </cfRule>
    <cfRule type="containsText" dxfId="384" priority="100" operator="containsText" text="korrigiert">
      <formula>NOT(ISERROR(SEARCH("korrigiert",V35)))</formula>
    </cfRule>
  </conditionalFormatting>
  <conditionalFormatting sqref="X38">
    <cfRule type="containsText" dxfId="383" priority="93" operator="containsText" text="nicht i.O.">
      <formula>NOT(ISERROR(SEARCH("nicht i.O.",X38)))</formula>
    </cfRule>
    <cfRule type="containsText" dxfId="382" priority="94" operator="containsText" text="in Abklärung">
      <formula>NOT(ISERROR(SEARCH("in Abklärung",X38)))</formula>
    </cfRule>
    <cfRule type="containsText" dxfId="381" priority="95" operator="containsText" text="i.O.">
      <formula>NOT(ISERROR(SEARCH("i.O.",X38)))</formula>
    </cfRule>
    <cfRule type="containsText" dxfId="380" priority="96" operator="containsText" text="korrigiert">
      <formula>NOT(ISERROR(SEARCH("korrigiert",X38)))</formula>
    </cfRule>
  </conditionalFormatting>
  <conditionalFormatting sqref="V38">
    <cfRule type="containsText" dxfId="379" priority="89" operator="containsText" text="nicht i.O.">
      <formula>NOT(ISERROR(SEARCH("nicht i.O.",V38)))</formula>
    </cfRule>
    <cfRule type="containsText" dxfId="378" priority="90" operator="containsText" text="in Abklärung">
      <formula>NOT(ISERROR(SEARCH("in Abklärung",V38)))</formula>
    </cfRule>
    <cfRule type="containsText" dxfId="377" priority="91" operator="containsText" text="i.O.">
      <formula>NOT(ISERROR(SEARCH("i.O.",V38)))</formula>
    </cfRule>
    <cfRule type="containsText" dxfId="376" priority="92" operator="containsText" text="korrigiert">
      <formula>NOT(ISERROR(SEARCH("korrigiert",V38)))</formula>
    </cfRule>
  </conditionalFormatting>
  <conditionalFormatting sqref="X39">
    <cfRule type="containsText" dxfId="375" priority="85" operator="containsText" text="nicht i.O.">
      <formula>NOT(ISERROR(SEARCH("nicht i.O.",X39)))</formula>
    </cfRule>
    <cfRule type="containsText" dxfId="374" priority="86" operator="containsText" text="in Abklärung">
      <formula>NOT(ISERROR(SEARCH("in Abklärung",X39)))</formula>
    </cfRule>
    <cfRule type="containsText" dxfId="373" priority="87" operator="containsText" text="i.O.">
      <formula>NOT(ISERROR(SEARCH("i.O.",X39)))</formula>
    </cfRule>
    <cfRule type="containsText" dxfId="372" priority="88" operator="containsText" text="korrigiert">
      <formula>NOT(ISERROR(SEARCH("korrigiert",X39)))</formula>
    </cfRule>
  </conditionalFormatting>
  <conditionalFormatting sqref="V39">
    <cfRule type="containsText" dxfId="371" priority="81" operator="containsText" text="nicht i.O.">
      <formula>NOT(ISERROR(SEARCH("nicht i.O.",V39)))</formula>
    </cfRule>
    <cfRule type="containsText" dxfId="370" priority="82" operator="containsText" text="in Abklärung">
      <formula>NOT(ISERROR(SEARCH("in Abklärung",V39)))</formula>
    </cfRule>
    <cfRule type="containsText" dxfId="369" priority="83" operator="containsText" text="i.O.">
      <formula>NOT(ISERROR(SEARCH("i.O.",V39)))</formula>
    </cfRule>
    <cfRule type="containsText" dxfId="368" priority="84" operator="containsText" text="korrigiert">
      <formula>NOT(ISERROR(SEARCH("korrigiert",V39)))</formula>
    </cfRule>
  </conditionalFormatting>
  <conditionalFormatting sqref="X40:X45">
    <cfRule type="containsText" dxfId="367" priority="77" operator="containsText" text="nicht i.O.">
      <formula>NOT(ISERROR(SEARCH("nicht i.O.",X40)))</formula>
    </cfRule>
    <cfRule type="containsText" dxfId="366" priority="78" operator="containsText" text="in Abklärung">
      <formula>NOT(ISERROR(SEARCH("in Abklärung",X40)))</formula>
    </cfRule>
    <cfRule type="containsText" dxfId="365" priority="79" operator="containsText" text="i.O.">
      <formula>NOT(ISERROR(SEARCH("i.O.",X40)))</formula>
    </cfRule>
    <cfRule type="containsText" dxfId="364" priority="80" operator="containsText" text="korrigiert">
      <formula>NOT(ISERROR(SEARCH("korrigiert",X40)))</formula>
    </cfRule>
  </conditionalFormatting>
  <conditionalFormatting sqref="V40:V45">
    <cfRule type="containsText" dxfId="363" priority="73" operator="containsText" text="nicht i.O.">
      <formula>NOT(ISERROR(SEARCH("nicht i.O.",V40)))</formula>
    </cfRule>
    <cfRule type="containsText" dxfId="362" priority="74" operator="containsText" text="in Abklärung">
      <formula>NOT(ISERROR(SEARCH("in Abklärung",V40)))</formula>
    </cfRule>
    <cfRule type="containsText" dxfId="361" priority="75" operator="containsText" text="i.O.">
      <formula>NOT(ISERROR(SEARCH("i.O.",V40)))</formula>
    </cfRule>
    <cfRule type="containsText" dxfId="360" priority="76" operator="containsText" text="korrigiert">
      <formula>NOT(ISERROR(SEARCH("korrigiert",V40)))</formula>
    </cfRule>
  </conditionalFormatting>
  <conditionalFormatting sqref="X48">
    <cfRule type="containsText" dxfId="359" priority="69" operator="containsText" text="nicht i.O.">
      <formula>NOT(ISERROR(SEARCH("nicht i.O.",X48)))</formula>
    </cfRule>
    <cfRule type="containsText" dxfId="358" priority="70" operator="containsText" text="in Abklärung">
      <formula>NOT(ISERROR(SEARCH("in Abklärung",X48)))</formula>
    </cfRule>
    <cfRule type="containsText" dxfId="357" priority="71" operator="containsText" text="i.O.">
      <formula>NOT(ISERROR(SEARCH("i.O.",X48)))</formula>
    </cfRule>
    <cfRule type="containsText" dxfId="356" priority="72" operator="containsText" text="korrigiert">
      <formula>NOT(ISERROR(SEARCH("korrigiert",X48)))</formula>
    </cfRule>
  </conditionalFormatting>
  <conditionalFormatting sqref="V48">
    <cfRule type="containsText" dxfId="355" priority="65" operator="containsText" text="nicht i.O.">
      <formula>NOT(ISERROR(SEARCH("nicht i.O.",V48)))</formula>
    </cfRule>
    <cfRule type="containsText" dxfId="354" priority="66" operator="containsText" text="in Abklärung">
      <formula>NOT(ISERROR(SEARCH("in Abklärung",V48)))</formula>
    </cfRule>
    <cfRule type="containsText" dxfId="353" priority="67" operator="containsText" text="i.O.">
      <formula>NOT(ISERROR(SEARCH("i.O.",V48)))</formula>
    </cfRule>
    <cfRule type="containsText" dxfId="352" priority="68" operator="containsText" text="korrigiert">
      <formula>NOT(ISERROR(SEARCH("korrigiert",V48)))</formula>
    </cfRule>
  </conditionalFormatting>
  <conditionalFormatting sqref="X49:X53">
    <cfRule type="containsText" dxfId="351" priority="61" operator="containsText" text="nicht i.O.">
      <formula>NOT(ISERROR(SEARCH("nicht i.O.",X49)))</formula>
    </cfRule>
    <cfRule type="containsText" dxfId="350" priority="62" operator="containsText" text="in Abklärung">
      <formula>NOT(ISERROR(SEARCH("in Abklärung",X49)))</formula>
    </cfRule>
    <cfRule type="containsText" dxfId="349" priority="63" operator="containsText" text="i.O.">
      <formula>NOT(ISERROR(SEARCH("i.O.",X49)))</formula>
    </cfRule>
    <cfRule type="containsText" dxfId="348" priority="64" operator="containsText" text="korrigiert">
      <formula>NOT(ISERROR(SEARCH("korrigiert",X49)))</formula>
    </cfRule>
  </conditionalFormatting>
  <conditionalFormatting sqref="V49:V53">
    <cfRule type="containsText" dxfId="347" priority="57" operator="containsText" text="nicht i.O.">
      <formula>NOT(ISERROR(SEARCH("nicht i.O.",V49)))</formula>
    </cfRule>
    <cfRule type="containsText" dxfId="346" priority="58" operator="containsText" text="in Abklärung">
      <formula>NOT(ISERROR(SEARCH("in Abklärung",V49)))</formula>
    </cfRule>
    <cfRule type="containsText" dxfId="345" priority="59" operator="containsText" text="i.O.">
      <formula>NOT(ISERROR(SEARCH("i.O.",V49)))</formula>
    </cfRule>
    <cfRule type="containsText" dxfId="344" priority="60" operator="containsText" text="korrigiert">
      <formula>NOT(ISERROR(SEARCH("korrigiert",V49)))</formula>
    </cfRule>
  </conditionalFormatting>
  <conditionalFormatting sqref="X56:X59">
    <cfRule type="containsText" dxfId="343" priority="53" operator="containsText" text="nicht i.O.">
      <formula>NOT(ISERROR(SEARCH("nicht i.O.",X56)))</formula>
    </cfRule>
    <cfRule type="containsText" dxfId="342" priority="54" operator="containsText" text="in Abklärung">
      <formula>NOT(ISERROR(SEARCH("in Abklärung",X56)))</formula>
    </cfRule>
    <cfRule type="containsText" dxfId="341" priority="55" operator="containsText" text="i.O.">
      <formula>NOT(ISERROR(SEARCH("i.O.",X56)))</formula>
    </cfRule>
    <cfRule type="containsText" dxfId="340" priority="56" operator="containsText" text="korrigiert">
      <formula>NOT(ISERROR(SEARCH("korrigiert",X56)))</formula>
    </cfRule>
  </conditionalFormatting>
  <conditionalFormatting sqref="V56:V59">
    <cfRule type="containsText" dxfId="339" priority="49" operator="containsText" text="nicht i.O.">
      <formula>NOT(ISERROR(SEARCH("nicht i.O.",V56)))</formula>
    </cfRule>
    <cfRule type="containsText" dxfId="338" priority="50" operator="containsText" text="in Abklärung">
      <formula>NOT(ISERROR(SEARCH("in Abklärung",V56)))</formula>
    </cfRule>
    <cfRule type="containsText" dxfId="337" priority="51" operator="containsText" text="i.O.">
      <formula>NOT(ISERROR(SEARCH("i.O.",V56)))</formula>
    </cfRule>
    <cfRule type="containsText" dxfId="336" priority="52" operator="containsText" text="korrigiert">
      <formula>NOT(ISERROR(SEARCH("korrigiert",V56)))</formula>
    </cfRule>
  </conditionalFormatting>
  <conditionalFormatting sqref="X62:X74">
    <cfRule type="containsText" dxfId="335" priority="45" operator="containsText" text="nicht i.O.">
      <formula>NOT(ISERROR(SEARCH("nicht i.O.",X62)))</formula>
    </cfRule>
    <cfRule type="containsText" dxfId="334" priority="46" operator="containsText" text="in Abklärung">
      <formula>NOT(ISERROR(SEARCH("in Abklärung",X62)))</formula>
    </cfRule>
    <cfRule type="containsText" dxfId="333" priority="47" operator="containsText" text="i.O.">
      <formula>NOT(ISERROR(SEARCH("i.O.",X62)))</formula>
    </cfRule>
    <cfRule type="containsText" dxfId="332" priority="48" operator="containsText" text="korrigiert">
      <formula>NOT(ISERROR(SEARCH("korrigiert",X62)))</formula>
    </cfRule>
  </conditionalFormatting>
  <conditionalFormatting sqref="V62:V74">
    <cfRule type="containsText" dxfId="331" priority="41" operator="containsText" text="nicht i.O.">
      <formula>NOT(ISERROR(SEARCH("nicht i.O.",V62)))</formula>
    </cfRule>
    <cfRule type="containsText" dxfId="330" priority="42" operator="containsText" text="in Abklärung">
      <formula>NOT(ISERROR(SEARCH("in Abklärung",V62)))</formula>
    </cfRule>
    <cfRule type="containsText" dxfId="329" priority="43" operator="containsText" text="i.O.">
      <formula>NOT(ISERROR(SEARCH("i.O.",V62)))</formula>
    </cfRule>
    <cfRule type="containsText" dxfId="328" priority="44" operator="containsText" text="korrigiert">
      <formula>NOT(ISERROR(SEARCH("korrigiert",V62)))</formula>
    </cfRule>
  </conditionalFormatting>
  <conditionalFormatting sqref="X77:X83">
    <cfRule type="containsText" dxfId="327" priority="37" operator="containsText" text="nicht i.O.">
      <formula>NOT(ISERROR(SEARCH("nicht i.O.",X77)))</formula>
    </cfRule>
    <cfRule type="containsText" dxfId="326" priority="38" operator="containsText" text="in Abklärung">
      <formula>NOT(ISERROR(SEARCH("in Abklärung",X77)))</formula>
    </cfRule>
    <cfRule type="containsText" dxfId="325" priority="39" operator="containsText" text="i.O.">
      <formula>NOT(ISERROR(SEARCH("i.O.",X77)))</formula>
    </cfRule>
    <cfRule type="containsText" dxfId="324" priority="40" operator="containsText" text="korrigiert">
      <formula>NOT(ISERROR(SEARCH("korrigiert",X77)))</formula>
    </cfRule>
  </conditionalFormatting>
  <conditionalFormatting sqref="V77:V83">
    <cfRule type="containsText" dxfId="323" priority="33" operator="containsText" text="nicht i.O.">
      <formula>NOT(ISERROR(SEARCH("nicht i.O.",V77)))</formula>
    </cfRule>
    <cfRule type="containsText" dxfId="322" priority="34" operator="containsText" text="in Abklärung">
      <formula>NOT(ISERROR(SEARCH("in Abklärung",V77)))</formula>
    </cfRule>
    <cfRule type="containsText" dxfId="321" priority="35" operator="containsText" text="i.O.">
      <formula>NOT(ISERROR(SEARCH("i.O.",V77)))</formula>
    </cfRule>
    <cfRule type="containsText" dxfId="320" priority="36" operator="containsText" text="korrigiert">
      <formula>NOT(ISERROR(SEARCH("korrigiert",V77)))</formula>
    </cfRule>
  </conditionalFormatting>
  <conditionalFormatting sqref="X87">
    <cfRule type="containsText" dxfId="319" priority="29" operator="containsText" text="nicht i.O.">
      <formula>NOT(ISERROR(SEARCH("nicht i.O.",X87)))</formula>
    </cfRule>
    <cfRule type="containsText" dxfId="318" priority="30" operator="containsText" text="in Abklärung">
      <formula>NOT(ISERROR(SEARCH("in Abklärung",X87)))</formula>
    </cfRule>
    <cfRule type="containsText" dxfId="317" priority="31" operator="containsText" text="i.O.">
      <formula>NOT(ISERROR(SEARCH("i.O.",X87)))</formula>
    </cfRule>
    <cfRule type="containsText" dxfId="316" priority="32" operator="containsText" text="korrigiert">
      <formula>NOT(ISERROR(SEARCH("korrigiert",X87)))</formula>
    </cfRule>
  </conditionalFormatting>
  <conditionalFormatting sqref="V87">
    <cfRule type="containsText" dxfId="315" priority="25" operator="containsText" text="nicht i.O.">
      <formula>NOT(ISERROR(SEARCH("nicht i.O.",V87)))</formula>
    </cfRule>
    <cfRule type="containsText" dxfId="314" priority="26" operator="containsText" text="in Abklärung">
      <formula>NOT(ISERROR(SEARCH("in Abklärung",V87)))</formula>
    </cfRule>
    <cfRule type="containsText" dxfId="313" priority="27" operator="containsText" text="i.O.">
      <formula>NOT(ISERROR(SEARCH("i.O.",V87)))</formula>
    </cfRule>
    <cfRule type="containsText" dxfId="312" priority="28" operator="containsText" text="korrigiert">
      <formula>NOT(ISERROR(SEARCH("korrigiert",V87)))</formula>
    </cfRule>
  </conditionalFormatting>
  <conditionalFormatting sqref="X90:X96">
    <cfRule type="containsText" dxfId="311" priority="21" operator="containsText" text="nicht i.O.">
      <formula>NOT(ISERROR(SEARCH("nicht i.O.",X90)))</formula>
    </cfRule>
    <cfRule type="containsText" dxfId="310" priority="22" operator="containsText" text="in Abklärung">
      <formula>NOT(ISERROR(SEARCH("in Abklärung",X90)))</formula>
    </cfRule>
    <cfRule type="containsText" dxfId="309" priority="23" operator="containsText" text="i.O.">
      <formula>NOT(ISERROR(SEARCH("i.O.",X90)))</formula>
    </cfRule>
    <cfRule type="containsText" dxfId="308" priority="24" operator="containsText" text="korrigiert">
      <formula>NOT(ISERROR(SEARCH("korrigiert",X90)))</formula>
    </cfRule>
  </conditionalFormatting>
  <conditionalFormatting sqref="V90:V96">
    <cfRule type="containsText" dxfId="307" priority="17" operator="containsText" text="nicht i.O.">
      <formula>NOT(ISERROR(SEARCH("nicht i.O.",V90)))</formula>
    </cfRule>
    <cfRule type="containsText" dxfId="306" priority="18" operator="containsText" text="in Abklärung">
      <formula>NOT(ISERROR(SEARCH("in Abklärung",V90)))</formula>
    </cfRule>
    <cfRule type="containsText" dxfId="305" priority="19" operator="containsText" text="i.O.">
      <formula>NOT(ISERROR(SEARCH("i.O.",V90)))</formula>
    </cfRule>
    <cfRule type="containsText" dxfId="304" priority="20" operator="containsText" text="korrigiert">
      <formula>NOT(ISERROR(SEARCH("korrigiert",V90)))</formula>
    </cfRule>
  </conditionalFormatting>
  <conditionalFormatting sqref="X98">
    <cfRule type="containsText" dxfId="303" priority="13" operator="containsText" text="nicht i.O.">
      <formula>NOT(ISERROR(SEARCH("nicht i.O.",X98)))</formula>
    </cfRule>
    <cfRule type="containsText" dxfId="302" priority="14" operator="containsText" text="in Abklärung">
      <formula>NOT(ISERROR(SEARCH("in Abklärung",X98)))</formula>
    </cfRule>
    <cfRule type="containsText" dxfId="301" priority="15" operator="containsText" text="i.O.">
      <formula>NOT(ISERROR(SEARCH("i.O.",X98)))</formula>
    </cfRule>
    <cfRule type="containsText" dxfId="300" priority="16" operator="containsText" text="korrigiert">
      <formula>NOT(ISERROR(SEARCH("korrigiert",X98)))</formula>
    </cfRule>
  </conditionalFormatting>
  <conditionalFormatting sqref="V98">
    <cfRule type="containsText" dxfId="299" priority="9" operator="containsText" text="nicht i.O.">
      <formula>NOT(ISERROR(SEARCH("nicht i.O.",V98)))</formula>
    </cfRule>
    <cfRule type="containsText" dxfId="298" priority="10" operator="containsText" text="in Abklärung">
      <formula>NOT(ISERROR(SEARCH("in Abklärung",V98)))</formula>
    </cfRule>
    <cfRule type="containsText" dxfId="297" priority="11" operator="containsText" text="i.O.">
      <formula>NOT(ISERROR(SEARCH("i.O.",V98)))</formula>
    </cfRule>
    <cfRule type="containsText" dxfId="296" priority="12" operator="containsText" text="korrigiert">
      <formula>NOT(ISERROR(SEARCH("korrigiert",V98)))</formula>
    </cfRule>
  </conditionalFormatting>
  <conditionalFormatting sqref="X100">
    <cfRule type="containsText" dxfId="295" priority="5" operator="containsText" text="nicht i.O.">
      <formula>NOT(ISERROR(SEARCH("nicht i.O.",X100)))</formula>
    </cfRule>
    <cfRule type="containsText" dxfId="294" priority="6" operator="containsText" text="in Abklärung">
      <formula>NOT(ISERROR(SEARCH("in Abklärung",X100)))</formula>
    </cfRule>
    <cfRule type="containsText" dxfId="293" priority="7" operator="containsText" text="i.O.">
      <formula>NOT(ISERROR(SEARCH("i.O.",X100)))</formula>
    </cfRule>
    <cfRule type="containsText" dxfId="292" priority="8" operator="containsText" text="korrigiert">
      <formula>NOT(ISERROR(SEARCH("korrigiert",X100)))</formula>
    </cfRule>
  </conditionalFormatting>
  <conditionalFormatting sqref="V100">
    <cfRule type="containsText" dxfId="291" priority="1" operator="containsText" text="nicht i.O.">
      <formula>NOT(ISERROR(SEARCH("nicht i.O.",V100)))</formula>
    </cfRule>
    <cfRule type="containsText" dxfId="290" priority="2" operator="containsText" text="in Abklärung">
      <formula>NOT(ISERROR(SEARCH("in Abklärung",V100)))</formula>
    </cfRule>
    <cfRule type="containsText" dxfId="289" priority="3" operator="containsText" text="i.O.">
      <formula>NOT(ISERROR(SEARCH("i.O.",V100)))</formula>
    </cfRule>
    <cfRule type="containsText" dxfId="288" priority="4" operator="containsText" text="korrigiert">
      <formula>NOT(ISERROR(SEARCH("korrigiert",V100)))</formula>
    </cfRule>
  </conditionalFormatting>
  <dataValidations count="5">
    <dataValidation type="date" operator="lessThan" allowBlank="1" showInputMessage="1" showErrorMessage="1" sqref="E21:G21" xr:uid="{CFFE7F7A-CA03-40EB-8928-55A20F9A9945}">
      <formula1>43101</formula1>
    </dataValidation>
    <dataValidation type="date" operator="greaterThan" allowBlank="1" showInputMessage="1" showErrorMessage="1" sqref="D22:G22" xr:uid="{1876DD9A-B986-46DC-8C5C-17515690456D}">
      <formula1>D21</formula1>
    </dataValidation>
    <dataValidation type="date" operator="greaterThan" allowBlank="1" showInputMessage="1" showErrorMessage="1" sqref="D44:G44" xr:uid="{B3D6A563-951E-40F8-ADAF-D859F85DDDCA}">
      <formula1>42370</formula1>
    </dataValidation>
    <dataValidation type="list" allowBlank="1" showInputMessage="1" showErrorMessage="1" sqref="X16:X17 X13 X101" xr:uid="{A1332D2E-A40F-4890-B37D-18D27B96EE40}">
      <formula1>"',i.O.,in Abklärung,nicht i.O.,korrigiert"</formula1>
    </dataValidation>
    <dataValidation type="date" operator="lessThan" allowBlank="1" showInputMessage="1" showErrorMessage="1" sqref="D21" xr:uid="{B3195F6E-C055-404B-AFE1-906A4E239D75}">
      <formula1>44197</formula1>
    </dataValidation>
  </dataValidations>
  <hyperlinks>
    <hyperlink ref="L80:P80" r:id="rId1" display="download" xr:uid="{7269D6AA-2616-458C-B01E-1E9C65F62556}"/>
    <hyperlink ref="H74:L74" r:id="rId2" display="download" xr:uid="{D6F61DCE-9B8D-413D-B5BF-D7041C115C43}"/>
  </hyperlinks>
  <pageMargins left="0.70866141732283472" right="0.70866141732283472" top="0.78740157480314965" bottom="0.78740157480314965" header="0.31496062992125984" footer="0.31496062992125984"/>
  <pageSetup paperSize="8" scale="67" fitToHeight="0" orientation="landscape" r:id="rId3"/>
  <headerFooter>
    <oddHeader>&amp;LBFE-MP&amp;C &amp;A&amp;R&amp;D</oddHeader>
    <oddFooter>&amp;L&amp;F, &amp;T&amp;RS. &amp;P / &amp;N</oddFooter>
  </headerFooter>
  <drawing r:id="rId4"/>
  <legacyDrawing r:id="rId5"/>
  <controls>
    <mc:AlternateContent xmlns:mc="http://schemas.openxmlformats.org/markup-compatibility/2006">
      <mc:Choice Requires="x14">
        <control shapeId="132098" r:id="rId6" name="CheckBox2">
          <controlPr locked="0" defaultSize="0" autoLine="0" r:id="rId7">
            <anchor moveWithCells="1">
              <from>
                <xdr:col>2</xdr:col>
                <xdr:colOff>236220</xdr:colOff>
                <xdr:row>4</xdr:row>
                <xdr:rowOff>106680</xdr:rowOff>
              </from>
              <to>
                <xdr:col>2</xdr:col>
                <xdr:colOff>403860</xdr:colOff>
                <xdr:row>4</xdr:row>
                <xdr:rowOff>297180</xdr:rowOff>
              </to>
            </anchor>
          </controlPr>
        </control>
      </mc:Choice>
      <mc:Fallback>
        <control shapeId="132098" r:id="rId6" name="CheckBox2"/>
      </mc:Fallback>
    </mc:AlternateContent>
    <mc:AlternateContent xmlns:mc="http://schemas.openxmlformats.org/markup-compatibility/2006">
      <mc:Choice Requires="x14">
        <control shapeId="132097" r:id="rId8" name="CheckBox1">
          <controlPr locked="0" defaultSize="0" autoLine="0" r:id="rId9">
            <anchor moveWithCells="1">
              <from>
                <xdr:col>11</xdr:col>
                <xdr:colOff>304800</xdr:colOff>
                <xdr:row>14</xdr:row>
                <xdr:rowOff>45720</xdr:rowOff>
              </from>
              <to>
                <xdr:col>11</xdr:col>
                <xdr:colOff>464820</xdr:colOff>
                <xdr:row>14</xdr:row>
                <xdr:rowOff>198120</xdr:rowOff>
              </to>
            </anchor>
          </controlPr>
        </control>
      </mc:Choice>
      <mc:Fallback>
        <control shapeId="132097" r:id="rId8" name="CheckBox1"/>
      </mc:Fallback>
    </mc:AlternateContent>
  </controls>
  <extLst>
    <ext xmlns:x14="http://schemas.microsoft.com/office/spreadsheetml/2009/9/main" uri="{CCE6A557-97BC-4b89-ADB6-D9C93CAAB3DF}">
      <x14:dataValidations xmlns:xm="http://schemas.microsoft.com/office/excel/2006/main" count="13">
        <x14:dataValidation type="list" allowBlank="1" showInputMessage="1" showErrorMessage="1" xr:uid="{14AE8ACE-F8A9-4304-ABD9-276327130EA6}">
          <x14:formula1>
            <xm:f>Dropdown!$M$7:$M$11</xm:f>
          </x14:formula1>
          <xm:sqref>E45:G45</xm:sqref>
        </x14:dataValidation>
        <x14:dataValidation type="list" allowBlank="1" showInputMessage="1" showErrorMessage="1" xr:uid="{D53251F2-BF71-44C3-9AF4-5BD07CCF8780}">
          <x14:formula1>
            <xm:f>Dropdown!$A$7:$A$9</xm:f>
          </x14:formula1>
          <xm:sqref>E42:G42</xm:sqref>
        </x14:dataValidation>
        <x14:dataValidation type="list" allowBlank="1" showInputMessage="1" showErrorMessage="1" xr:uid="{E0184775-0008-460C-8E67-C5DF9CFB2E60}">
          <x14:formula1>
            <xm:f>Dropdown!$G$7:$G$11</xm:f>
          </x14:formula1>
          <xm:sqref>E20:G20</xm:sqref>
        </x14:dataValidation>
        <x14:dataValidation type="list" allowBlank="1" showInputMessage="1" showErrorMessage="1" xr:uid="{FDC60ED9-4FE4-4D9B-9CF2-C30F8424FCA7}">
          <x14:formula1>
            <xm:f>Dropdown!$P$7:$P$10</xm:f>
          </x14:formula1>
          <xm:sqref>E77:K77</xm:sqref>
        </x14:dataValidation>
        <x14:dataValidation type="list" allowBlank="1" showInputMessage="1" showErrorMessage="1" xr:uid="{939D16FD-F33F-4ACF-81FD-D38659C33689}">
          <x14:formula1>
            <xm:f>Dropdown!$AP$7:$AP$9</xm:f>
          </x14:formula1>
          <xm:sqref>V84:V86 V33 V54:V55 V36:V37 V25 V27:V30 V97 V99 V101:V102</xm:sqref>
        </x14:dataValidation>
        <x14:dataValidation type="list" allowBlank="1" showInputMessage="1" showErrorMessage="1" xr:uid="{53BB87EC-4E50-437D-856B-610818831665}">
          <x14:formula1>
            <xm:f>OFFSET(Dropdown!$G$7:$I$11,0,'Allg. Informationen'!$B$4-1,5,1)</xm:f>
          </x14:formula1>
          <xm:sqref>D20</xm:sqref>
        </x14:dataValidation>
        <x14:dataValidation type="list" allowBlank="1" showInputMessage="1" showErrorMessage="1" xr:uid="{DB812711-4D62-4B22-A224-4AC5C70F53BD}">
          <x14:formula1>
            <xm:f>OFFSET(Dropdown!$A$7:$C$9,0,'Allg. Informationen'!$B$4-1,3,1)</xm:f>
          </x14:formula1>
          <xm:sqref>D42</xm:sqref>
        </x14:dataValidation>
        <x14:dataValidation type="list" allowBlank="1" showInputMessage="1" showErrorMessage="1" xr:uid="{B45F53D4-CE49-4495-A2CB-DA33C3B1F073}">
          <x14:formula1>
            <xm:f>OFFSET(Dropdown!$M$7:$O$11,0,'Allg. Informationen'!$B$4-1,5,1)</xm:f>
          </x14:formula1>
          <xm:sqref>D45</xm:sqref>
        </x14:dataValidation>
        <x14:dataValidation type="list" allowBlank="1" showInputMessage="1" showErrorMessage="1" xr:uid="{3343D296-69A6-45A0-B5FA-16847F414A5F}">
          <x14:formula1>
            <xm:f>OFFSET(Dropdown!$D$7:$F$8,0,'Allg. Informationen'!$B$4-1,2,1)</xm:f>
          </x14:formula1>
          <xm:sqref>H50:Q50 H56:Q56</xm:sqref>
        </x14:dataValidation>
        <x14:dataValidation type="list" allowBlank="1" showInputMessage="1" showErrorMessage="1" xr:uid="{5C77B01F-5A55-48A3-A860-A51EC31C0213}">
          <x14:formula1>
            <xm:f>OFFSET(Dropdown!$P$7:$R$10,0,'Allg. Informationen'!$B$4-1,4,1)</xm:f>
          </x14:formula1>
          <xm:sqref>D77</xm:sqref>
        </x14:dataValidation>
        <x14:dataValidation type="list" allowBlank="1" showInputMessage="1" showErrorMessage="1" xr:uid="{7EEA43AF-3D38-4B1E-8CD0-03ACFDA17EE9}">
          <x14:formula1>
            <xm:f>OFFSET(Dropdown!$AP$7:$AR$19,0,'Allg. Informationen'!$B$4-1,3,1)</xm:f>
          </x14:formula1>
          <xm:sqref>V13:V15 V18:V24 V26 V31:V32 V34:V35 V38:V45 V48:V53 V56:V59 V100 V77:V83 V87 V90:V96 V98 V62:V74</xm:sqref>
        </x14:dataValidation>
        <x14:dataValidation type="list" allowBlank="1" showInputMessage="1" showErrorMessage="1" xr:uid="{1E027CDE-4D5F-4A76-A6B6-EAE3DA28BDD7}">
          <x14:formula1>
            <xm:f>OFFSET(Dropdown!$AS$7:$AU$19,0,'Allg. Informationen'!$B$4-1,4,1)</xm:f>
          </x14:formula1>
          <xm:sqref>X18:X24 X26 X31:X32 X34:X35 X38:X45 X48:X53 X56:X59 X100 X77:X83 X87 X90:X96 X98 X62:X74</xm:sqref>
        </x14:dataValidation>
        <x14:dataValidation type="list" allowBlank="1" showInputMessage="1" showErrorMessage="1" xr:uid="{BA00BA23-AF7F-4A66-88EC-DB69B2457685}">
          <x14:formula1>
            <xm:f>Dropdown!$AI$6:$AI$136</xm:f>
          </x14:formula1>
          <xm:sqref>B14</xm:sqref>
        </x14:dataValidation>
      </x14:dataValidations>
    </ext>
  </extLst>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08F6C8-7216-42C0-B402-D26ED9581D7A}">
  <sheetPr codeName="Tabelle35">
    <tabColor theme="7" tint="0.39997558519241921"/>
    <pageSetUpPr fitToPage="1"/>
  </sheetPr>
  <dimension ref="A1:AC131"/>
  <sheetViews>
    <sheetView workbookViewId="0">
      <selection activeCell="A20" sqref="A20"/>
    </sheetView>
  </sheetViews>
  <sheetFormatPr baseColWidth="10" defaultColWidth="11.44140625" defaultRowHeight="13.2" outlineLevelCol="1" x14ac:dyDescent="0.25"/>
  <cols>
    <col min="1" max="1" width="11" style="466" customWidth="1"/>
    <col min="2" max="2" width="40.5546875" style="31" customWidth="1"/>
    <col min="3" max="3" width="10.5546875" style="31" customWidth="1"/>
    <col min="4" max="4" width="18.5546875" style="31" customWidth="1"/>
    <col min="5" max="7" width="18.5546875" style="31" hidden="1" customWidth="1"/>
    <col min="8" max="9" width="13.109375" style="31" customWidth="1"/>
    <col min="10" max="10" width="13.33203125" style="466" customWidth="1"/>
    <col min="11" max="11" width="13.5546875" style="466" customWidth="1"/>
    <col min="12" max="14" width="11.88671875" style="466" customWidth="1"/>
    <col min="15" max="15" width="13" style="466" customWidth="1"/>
    <col min="16" max="17" width="11.88671875" style="466" customWidth="1"/>
    <col min="18" max="18" width="12.5546875" style="466" customWidth="1"/>
    <col min="19" max="19" width="14.88671875" style="466" customWidth="1"/>
    <col min="20" max="20" width="11.5546875" style="466" customWidth="1"/>
    <col min="21" max="21" width="16.44140625" style="466" customWidth="1"/>
    <col min="22" max="22" width="16.44140625" style="531" hidden="1" customWidth="1" outlineLevel="1"/>
    <col min="23" max="23" width="16.44140625" style="466" hidden="1" customWidth="1" outlineLevel="1"/>
    <col min="24" max="24" width="11.44140625" style="466" hidden="1" customWidth="1" outlineLevel="1"/>
    <col min="25" max="25" width="23.5546875" style="466" hidden="1" customWidth="1" outlineLevel="1"/>
    <col min="26" max="26" width="5.5546875" style="466" customWidth="1" collapsed="1"/>
    <col min="27" max="27" width="8.5546875" style="466" hidden="1" customWidth="1"/>
    <col min="28" max="16384" width="11.44140625" style="466"/>
  </cols>
  <sheetData>
    <row r="1" spans="1:29" ht="21" x14ac:dyDescent="0.4">
      <c r="A1" s="490" t="str">
        <f>VLOOKUP(D13,Dropdown!$AI$6:$AI$136,1,FALSE)</f>
        <v>Bitte auswählen, Prière de sélectionner, Prego selezionare</v>
      </c>
      <c r="B1" s="48"/>
      <c r="C1" s="488"/>
      <c r="D1" s="489"/>
      <c r="E1" s="48"/>
      <c r="F1" s="48"/>
      <c r="G1" s="48"/>
      <c r="H1" s="48"/>
      <c r="I1" s="48"/>
      <c r="J1" s="59"/>
      <c r="K1" s="59"/>
      <c r="L1" s="59"/>
      <c r="M1" s="59"/>
      <c r="N1" s="59"/>
      <c r="O1" s="59"/>
      <c r="P1" s="59"/>
      <c r="Q1" s="59"/>
      <c r="R1" s="59"/>
      <c r="S1" s="59"/>
      <c r="T1" s="59"/>
      <c r="U1" s="59"/>
      <c r="V1" s="59"/>
      <c r="W1" s="59"/>
      <c r="X1" s="59"/>
      <c r="Y1" s="59"/>
    </row>
    <row r="2" spans="1:29" s="531" customFormat="1" ht="15.6" x14ac:dyDescent="0.3">
      <c r="A2" s="530" t="str">
        <f ca="1">IF(D17="",IF(D13=Dropdown!$AI$6,CONCATENATE(OFFSET(Sprachen!A369,0,'Allg. Informationen'!$B$4-1,1,1),_xlfn.SHEET()-9),VLOOKUP($D$13,Dropdown!$AI$6:$AJ$136,2,FALSE)),D17)</f>
        <v>KW24</v>
      </c>
      <c r="B2" s="177" t="str">
        <f ca="1">CONCATENATE(Gesuchsteller!$A$4,": ",Gesuchsteller!$B$4)</f>
        <v>Gesuchsnummer: MP.24.xxx</v>
      </c>
      <c r="C2" s="10"/>
      <c r="E2" s="47"/>
      <c r="F2" s="47"/>
      <c r="G2" s="47"/>
      <c r="H2" s="120"/>
      <c r="J2" s="120"/>
      <c r="K2" s="120"/>
      <c r="L2" s="120"/>
      <c r="M2" s="120"/>
      <c r="N2" s="120"/>
      <c r="O2" s="120"/>
      <c r="P2" s="120"/>
      <c r="Q2" s="47"/>
      <c r="R2" s="120"/>
      <c r="U2" s="532"/>
      <c r="V2" s="532"/>
      <c r="W2" s="532"/>
    </row>
    <row r="3" spans="1:29" s="531" customFormat="1" ht="15.6" x14ac:dyDescent="0.3">
      <c r="A3" s="530"/>
      <c r="B3" s="10"/>
      <c r="C3" s="10"/>
      <c r="E3" s="47"/>
      <c r="F3" s="47"/>
      <c r="G3" s="47"/>
      <c r="H3" s="120"/>
      <c r="I3" s="630"/>
      <c r="J3" s="120"/>
      <c r="K3" s="120"/>
      <c r="L3" s="120"/>
      <c r="M3" s="120"/>
      <c r="N3" s="120"/>
      <c r="O3" s="120"/>
      <c r="P3" s="120"/>
      <c r="Q3" s="47"/>
      <c r="R3" s="120"/>
      <c r="U3" s="532"/>
      <c r="V3" s="532"/>
      <c r="W3" s="532"/>
    </row>
    <row r="4" spans="1:29" s="531" customFormat="1" ht="17.399999999999999" x14ac:dyDescent="0.3">
      <c r="A4" s="133" t="str">
        <f ca="1">OFFSET(Sprachen!A351,0,'Allg. Informationen'!$B$4-1,1,1)</f>
        <v>i. Vollmacht und Auskunftsberechtigung</v>
      </c>
      <c r="C4" s="131"/>
      <c r="E4" s="347"/>
      <c r="F4" s="398"/>
      <c r="G4" s="348"/>
    </row>
    <row r="5" spans="1:29" s="531" customFormat="1" ht="30.75" customHeight="1" x14ac:dyDescent="0.25">
      <c r="B5" s="655" t="str">
        <f ca="1">OFFSET(Sprachen!A352,0,'Allg. Informationen'!$B$4-1,1,1)</f>
        <v>Gesuchsteller ist Kraftwerksbevollmächtigter</v>
      </c>
      <c r="C5" s="601"/>
      <c r="D5" s="533" t="s">
        <v>1706</v>
      </c>
      <c r="H5" s="886" t="str">
        <f ca="1">OFFSET(Sprachen!A356,0,'Allg. Informationen'!$B$4-1,1,1)</f>
        <v>Falls Gesuchsteller nicht kraftwerksbevollmächtigt ist, aber am Kraftwerk beteiligt ist, bitte Kästchen in Zelle C5 nicht ankreuzen. Die kraftwerkspezifischen Daten werden automatisch vom Kraftwerksbevollmächtigten während der Gesuchsprüfung übernommen</v>
      </c>
      <c r="I5" s="886"/>
      <c r="J5" s="886"/>
      <c r="K5" s="886"/>
      <c r="L5" s="886"/>
      <c r="M5" s="886"/>
      <c r="N5" s="886"/>
      <c r="O5" s="886"/>
      <c r="P5" s="886"/>
      <c r="Q5" s="886"/>
      <c r="R5" s="886"/>
      <c r="S5" s="886"/>
      <c r="T5" s="886"/>
      <c r="U5" s="886"/>
    </row>
    <row r="6" spans="1:29" s="531" customFormat="1" ht="18" customHeight="1" x14ac:dyDescent="0.25">
      <c r="B6" s="806" t="str">
        <f ca="1">OFFSET(Sprachen!A353,0,'Allg. Informationen'!$B$4-1,1,1)</f>
        <v>Auskunftsberechtigte Person zu diesem KW</v>
      </c>
      <c r="C6" s="806"/>
      <c r="D6" s="888" t="str">
        <f ca="1">OFFSET(Sprachen!A357,0,'Allg. Informationen'!$B$4-1,1,1)</f>
        <v>Name</v>
      </c>
      <c r="H6" s="887"/>
      <c r="I6" s="887"/>
      <c r="J6" s="887"/>
      <c r="K6" s="889" t="str">
        <f ca="1">OFFSET(Sprachen!A358,0,'Allg. Informationen'!$B$4-1,1,1)</f>
        <v>Organisation</v>
      </c>
      <c r="L6" s="887"/>
      <c r="M6" s="887"/>
      <c r="N6" s="887"/>
      <c r="O6" s="889" t="str">
        <f ca="1">OFFSET(Sprachen!A359,0,'Allg. Informationen'!$B$4-1,1,1)</f>
        <v>Email</v>
      </c>
      <c r="P6" s="887"/>
      <c r="Q6" s="887"/>
      <c r="R6" s="887"/>
      <c r="S6" s="890" t="str">
        <f ca="1">OFFSET(Sprachen!A360,0,'Allg. Informationen'!$B$4-1,1,1)</f>
        <v>Telefon</v>
      </c>
      <c r="T6" s="887"/>
      <c r="U6" s="887"/>
    </row>
    <row r="7" spans="1:29" s="531" customFormat="1" ht="17.25" customHeight="1" x14ac:dyDescent="0.25">
      <c r="B7" s="899" t="str">
        <f ca="1">OFFSET(Sprachen!A354,0,'Allg. Informationen'!$B$4-1,1,1)</f>
        <v>Stellvertretend auskunftsberechtigte Person</v>
      </c>
      <c r="C7" s="899"/>
      <c r="D7" s="888"/>
      <c r="H7" s="887"/>
      <c r="I7" s="887"/>
      <c r="J7" s="887"/>
      <c r="K7" s="889"/>
      <c r="L7" s="887"/>
      <c r="M7" s="887"/>
      <c r="N7" s="887"/>
      <c r="O7" s="889"/>
      <c r="P7" s="887"/>
      <c r="Q7" s="887"/>
      <c r="R7" s="887"/>
      <c r="S7" s="890"/>
      <c r="T7" s="887"/>
      <c r="U7" s="887"/>
      <c r="V7" s="429"/>
      <c r="W7" s="398"/>
      <c r="X7" s="398"/>
      <c r="Y7" s="429"/>
      <c r="Z7" s="429"/>
      <c r="AA7" s="429"/>
      <c r="AC7" s="132"/>
    </row>
    <row r="8" spans="1:29" s="531" customFormat="1" ht="39" hidden="1" customHeight="1" x14ac:dyDescent="0.25">
      <c r="B8" s="864" t="str">
        <f ca="1">OFFSET(Sprachen!A355,0,'Allg. Informationen'!$B$4-1,1,1)</f>
        <v>Zur Prüfung des Gesuchs kann das BFE die Daten und Angaben des Kraftwerksbevollmächtigten übernehmen von:</v>
      </c>
      <c r="C8" s="865"/>
      <c r="D8" s="675" t="str">
        <f ca="1">OFFSET(Sprachen!A361,0,'Allg. Informationen'!$B$4-1,1,1)</f>
        <v>Gesuchsnummer</v>
      </c>
      <c r="E8" s="534"/>
      <c r="F8" s="534"/>
      <c r="G8" s="534"/>
      <c r="H8" s="900"/>
      <c r="I8" s="900"/>
      <c r="J8" s="900"/>
      <c r="K8" s="675" t="str">
        <f ca="1">OFFSET(Sprachen!A362,0,'Allg. Informationen'!$B$4-1,1,1)</f>
        <v>Datum</v>
      </c>
      <c r="L8" s="900"/>
      <c r="M8" s="900"/>
      <c r="N8" s="900"/>
    </row>
    <row r="9" spans="1:29" s="531" customFormat="1" x14ac:dyDescent="0.25"/>
    <row r="10" spans="1:29" ht="17.399999999999999" x14ac:dyDescent="0.25">
      <c r="A10" s="133" t="str">
        <f ca="1">OFFSET(Sprachen!A363,0,'Allg. Informationen'!$B$4-1,1,1)</f>
        <v>A. Angaben zu Kraftwerksanlage und Zentralen</v>
      </c>
      <c r="D10" s="430"/>
      <c r="E10" s="430"/>
      <c r="F10" s="430"/>
      <c r="G10" s="430"/>
      <c r="H10" s="431"/>
      <c r="I10" s="26"/>
      <c r="J10" s="531"/>
      <c r="K10" s="531"/>
      <c r="L10" s="531"/>
      <c r="M10" s="398"/>
      <c r="N10" s="398"/>
      <c r="O10" s="398"/>
      <c r="P10" s="398"/>
      <c r="Q10" s="398"/>
      <c r="R10" s="398"/>
      <c r="S10" s="398"/>
      <c r="T10" s="398"/>
      <c r="U10" s="398"/>
      <c r="V10" s="398"/>
      <c r="W10" s="398"/>
      <c r="X10" s="398"/>
      <c r="Y10" s="429"/>
      <c r="Z10" s="429"/>
      <c r="AA10" s="429"/>
      <c r="AB10" s="531"/>
      <c r="AC10" s="132"/>
    </row>
    <row r="11" spans="1:29" ht="15.6" x14ac:dyDescent="0.3">
      <c r="A11" s="386"/>
      <c r="B11" s="386"/>
      <c r="C11" s="386"/>
      <c r="D11" s="386"/>
      <c r="E11" s="386"/>
      <c r="F11" s="386"/>
      <c r="G11" s="386"/>
      <c r="H11" s="386"/>
      <c r="I11" s="386"/>
      <c r="J11" s="386"/>
      <c r="K11" s="386"/>
      <c r="L11" s="386"/>
      <c r="M11" s="386"/>
      <c r="N11" s="386"/>
      <c r="O11" s="386"/>
      <c r="P11" s="386"/>
      <c r="Q11" s="386"/>
      <c r="R11" s="386"/>
      <c r="S11" s="386"/>
      <c r="T11" s="386"/>
      <c r="U11" s="386"/>
      <c r="V11" s="386"/>
      <c r="W11" s="386"/>
      <c r="X11" s="386"/>
      <c r="Y11" s="386"/>
    </row>
    <row r="12" spans="1:29" ht="26.4" x14ac:dyDescent="0.25">
      <c r="A12" s="134" t="str">
        <f ca="1">OFFSET(Sprachen!A364,0,'Allg. Informationen'!$B$4-1,1,1)</f>
        <v>Ziffer</v>
      </c>
      <c r="B12" s="875" t="str">
        <f ca="1">OFFSET(Sprachen!A365,0,'Allg. Informationen'!$B$4-1,1,1)</f>
        <v>A1. Angaben zur Kraftwerksanlage</v>
      </c>
      <c r="C12" s="876"/>
      <c r="D12" s="877"/>
      <c r="E12" s="901" t="s">
        <v>428</v>
      </c>
      <c r="F12" s="902"/>
      <c r="G12" s="903"/>
      <c r="H12" s="838" t="str">
        <f ca="1">OFFSET(Sprachen!A366,0,'Allg. Informationen'!$B$4-1,1,1)</f>
        <v>Anmerkungen BFE</v>
      </c>
      <c r="I12" s="839"/>
      <c r="J12" s="839"/>
      <c r="K12" s="839"/>
      <c r="L12" s="840"/>
      <c r="M12" s="836" t="str">
        <f ca="1">OFFSET(Sprachen!A367,0,'Allg. Informationen'!$B$4-1,1,1)</f>
        <v>Bemerkungen Gesuchsteller</v>
      </c>
      <c r="N12" s="836"/>
      <c r="O12" s="836"/>
      <c r="P12" s="836"/>
      <c r="Q12" s="836"/>
      <c r="R12" s="836"/>
      <c r="S12" s="836"/>
      <c r="T12" s="836"/>
      <c r="U12" s="836"/>
      <c r="V12" s="450" t="str">
        <f ca="1">OFFSET(Sprachen!A506,0,'Allg. Informationen'!$B$4-1,1,1)</f>
        <v>Prüfung auf Plausibilität</v>
      </c>
      <c r="W12" s="135" t="str">
        <f ca="1">OFFSET(Sprachen!A507,0,'Allg. Informationen'!$B$4-1,1,1)</f>
        <v>Bemerkungen Plausibilität</v>
      </c>
      <c r="X12" s="450" t="str">
        <f ca="1">OFFSET(Sprachen!A508,0,'Allg. Informationen'!$B$4-1,1,1)</f>
        <v>Materielle Prüfung</v>
      </c>
      <c r="Y12" s="135" t="str">
        <f ca="1">OFFSET(Sprachen!A509,0,'Allg. Informationen'!$B$4-1,1,1)</f>
        <v>Bemerkungen Materielle Prüfung</v>
      </c>
    </row>
    <row r="13" spans="1:29" ht="21" x14ac:dyDescent="0.25">
      <c r="A13" s="781" t="str">
        <f ca="1">CONCATENATE($A$2," / ",AA14)</f>
        <v>KW24 / 1</v>
      </c>
      <c r="B13" s="145" t="str">
        <f ca="1">OFFSET(Sprachen!A368,0,'Allg. Informationen'!$B$4-1,1,1)</f>
        <v>Name Kraftwerksanlage:</v>
      </c>
      <c r="C13" s="719"/>
      <c r="D13" s="785" t="str">
        <f>B14</f>
        <v>Bitte auswählen, Prière de sélectionner, Prego selezionare</v>
      </c>
      <c r="E13" s="695"/>
      <c r="F13" s="695"/>
      <c r="G13" s="695"/>
      <c r="H13" s="788" t="str">
        <f ca="1">OFFSET(Sprachen!A472,0,'Allg. Informationen'!$B$4-1,1,1)</f>
        <v>Bitte zuerst die Energieproduktion im Blatt E_prod_Eingabe für dieses Kraftwerk eingeben! Falls Gesuchsteller nicht kraftwerksbevollmächtigt ist, so werden die Daten während der Gesuchsprüfung automatisch vom Kraftwerksbevollmächtigten übernommen. Der Gesuchsteller braucht nur die reduzierten Felder auszufüllen. Dabei sind Kennzahlen mit Ziffern endend auf -G vom Kraftwerksbevollmächtigten zu übernehmen. Massgebend für die MP ist die Bruttoleistung, wobei in der Liste Kraftwerke ab 10 MW installierter Leistung erscheinen können.</v>
      </c>
      <c r="I13" s="789"/>
      <c r="J13" s="789"/>
      <c r="K13" s="789"/>
      <c r="L13" s="790"/>
      <c r="M13" s="793"/>
      <c r="N13" s="794"/>
      <c r="O13" s="794"/>
      <c r="P13" s="794"/>
      <c r="Q13" s="794"/>
      <c r="R13" s="794"/>
      <c r="S13" s="794"/>
      <c r="T13" s="794"/>
      <c r="U13" s="795"/>
      <c r="V13" s="802"/>
      <c r="W13" s="769"/>
      <c r="X13" s="721" t="s">
        <v>185</v>
      </c>
      <c r="Y13" s="769"/>
    </row>
    <row r="14" spans="1:29" ht="117" customHeight="1" x14ac:dyDescent="0.25">
      <c r="A14" s="782"/>
      <c r="B14" s="631" t="s">
        <v>1000</v>
      </c>
      <c r="C14" s="784"/>
      <c r="D14" s="786"/>
      <c r="E14" s="696" t="s">
        <v>1758</v>
      </c>
      <c r="F14" s="696" t="s">
        <v>438</v>
      </c>
      <c r="G14" s="696" t="s">
        <v>429</v>
      </c>
      <c r="H14" s="791"/>
      <c r="I14" s="755"/>
      <c r="J14" s="755"/>
      <c r="K14" s="755"/>
      <c r="L14" s="792"/>
      <c r="M14" s="796"/>
      <c r="N14" s="797"/>
      <c r="O14" s="797"/>
      <c r="P14" s="797"/>
      <c r="Q14" s="797"/>
      <c r="R14" s="797"/>
      <c r="S14" s="797"/>
      <c r="T14" s="797"/>
      <c r="U14" s="798"/>
      <c r="V14" s="803"/>
      <c r="W14" s="821"/>
      <c r="X14" s="823"/>
      <c r="Y14" s="821"/>
      <c r="AA14" s="466">
        <v>1</v>
      </c>
    </row>
    <row r="15" spans="1:29" ht="21.75" customHeight="1" x14ac:dyDescent="0.25">
      <c r="A15" s="783"/>
      <c r="B15" s="456"/>
      <c r="C15" s="720"/>
      <c r="D15" s="787"/>
      <c r="E15" s="696"/>
      <c r="F15" s="696"/>
      <c r="G15" s="696"/>
      <c r="H15" s="826" t="str">
        <f ca="1">OFFSET(Sprachen!A473,0,'Allg. Informationen'!$B$4-1,1,1)</f>
        <v>Falls KW in Liste nicht vorhanden, bitte ankreuzen:</v>
      </c>
      <c r="I15" s="827"/>
      <c r="J15" s="827"/>
      <c r="K15" s="827"/>
      <c r="L15" s="536"/>
      <c r="M15" s="799"/>
      <c r="N15" s="800"/>
      <c r="O15" s="800"/>
      <c r="P15" s="800"/>
      <c r="Q15" s="800"/>
      <c r="R15" s="800"/>
      <c r="S15" s="800"/>
      <c r="T15" s="800"/>
      <c r="U15" s="801"/>
      <c r="V15" s="804"/>
      <c r="W15" s="822"/>
      <c r="X15" s="722"/>
      <c r="Y15" s="822"/>
    </row>
    <row r="16" spans="1:29" ht="38.1" hidden="1" customHeight="1" x14ac:dyDescent="0.25">
      <c r="A16" s="680" t="str">
        <f ca="1">CONCATENATE($A$2," / ",AA16)</f>
        <v>KW24 / 1-G1</v>
      </c>
      <c r="B16" s="833" t="str">
        <f ca="1">OFFSET(Sprachen!A370,0,'Allg. Informationen'!$B$4-1,1,1)</f>
        <v>Kraftwerkname (Angabe Gesuchsteller falls nicht in Liste)</v>
      </c>
      <c r="C16" s="833"/>
      <c r="D16" s="650"/>
      <c r="E16" s="535"/>
      <c r="F16" s="535"/>
      <c r="G16" s="535"/>
      <c r="H16" s="845" t="str">
        <f ca="1">OFFSET(Sprachen!A474,0,'Allg. Informationen'!$B$4-1,1,1)</f>
        <v>Bitte nur eintragen, falls Kraftwerk nicht in Liste</v>
      </c>
      <c r="I16" s="845"/>
      <c r="J16" s="845"/>
      <c r="K16" s="845"/>
      <c r="L16" s="846"/>
      <c r="M16" s="849"/>
      <c r="N16" s="849"/>
      <c r="O16" s="849"/>
      <c r="P16" s="849"/>
      <c r="Q16" s="849"/>
      <c r="R16" s="849"/>
      <c r="S16" s="849"/>
      <c r="T16" s="849"/>
      <c r="U16" s="850"/>
      <c r="V16" s="672"/>
      <c r="W16" s="671"/>
      <c r="X16" s="672"/>
      <c r="Y16" s="538"/>
      <c r="AA16" s="422" t="s">
        <v>537</v>
      </c>
    </row>
    <row r="17" spans="1:27" ht="44.1" hidden="1" customHeight="1" x14ac:dyDescent="0.25">
      <c r="A17" s="539" t="str">
        <f ca="1">CONCATENATE($A$2," / ",AA17)</f>
        <v>KW24 / 1-G2</v>
      </c>
      <c r="B17" s="833" t="str">
        <f ca="1">OFFSET(Sprachen!A371,0,'Allg. Informationen'!$B$4-1,1,1)</f>
        <v>Kürzelvorschlag  (Angabe Gesuchsteller falls nicht in Liste)</v>
      </c>
      <c r="C17" s="833"/>
      <c r="D17" s="651"/>
      <c r="E17" s="540"/>
      <c r="F17" s="540"/>
      <c r="G17" s="540"/>
      <c r="H17" s="847" t="str">
        <f ca="1">OFFSET(Sprachen!A475,0,'Allg. Informationen'!$B$4-1,1,1)</f>
        <v>Bitte nur eintragen, falls Kraftwerk nicht in Liste vorhanden. Auswahl nochmals auf "Bitte auswählen" stellen, damit vorgeschlagenes Kürzel übernommen wird.</v>
      </c>
      <c r="I17" s="847"/>
      <c r="J17" s="847"/>
      <c r="K17" s="847"/>
      <c r="L17" s="848"/>
      <c r="M17" s="851"/>
      <c r="N17" s="851"/>
      <c r="O17" s="851"/>
      <c r="P17" s="851"/>
      <c r="Q17" s="851"/>
      <c r="R17" s="851"/>
      <c r="S17" s="851"/>
      <c r="T17" s="851"/>
      <c r="U17" s="852"/>
      <c r="V17" s="541"/>
      <c r="W17" s="297"/>
      <c r="X17" s="541"/>
      <c r="Y17" s="152"/>
      <c r="AA17" s="424" t="s">
        <v>538</v>
      </c>
    </row>
    <row r="18" spans="1:27" x14ac:dyDescent="0.25">
      <c r="A18" s="139" t="str">
        <f t="shared" ref="A18:A45" ca="1" si="0">CONCATENATE($A$2," / ",AA18)</f>
        <v>KW24 / 2</v>
      </c>
      <c r="B18" s="538" t="str">
        <f ca="1">OFFSET(Sprachen!A372,0,'Allg. Informationen'!$B$4-1,1,1)</f>
        <v>Standortgemeinde(n)</v>
      </c>
      <c r="C18" s="159"/>
      <c r="D18" s="542"/>
      <c r="E18" s="543"/>
      <c r="F18" s="543"/>
      <c r="G18" s="543"/>
      <c r="H18" s="908"/>
      <c r="I18" s="908"/>
      <c r="J18" s="908"/>
      <c r="K18" s="908"/>
      <c r="L18" s="908"/>
      <c r="M18" s="807"/>
      <c r="N18" s="807"/>
      <c r="O18" s="807"/>
      <c r="P18" s="807"/>
      <c r="Q18" s="807"/>
      <c r="R18" s="807"/>
      <c r="S18" s="807"/>
      <c r="T18" s="807"/>
      <c r="U18" s="807"/>
      <c r="V18" s="541"/>
      <c r="W18" s="297"/>
      <c r="X18" s="541" t="s">
        <v>185</v>
      </c>
      <c r="Y18" s="152"/>
      <c r="AA18" s="466">
        <f>+AA14+1</f>
        <v>2</v>
      </c>
    </row>
    <row r="19" spans="1:27" x14ac:dyDescent="0.25">
      <c r="A19" s="139" t="str">
        <f t="shared" ca="1" si="0"/>
        <v>KW24 / 3</v>
      </c>
      <c r="B19" s="538" t="str">
        <f ca="1">OFFSET(Sprachen!A373,0,'Allg. Informationen'!$B$4-1,1,1)</f>
        <v>Standortkanton</v>
      </c>
      <c r="C19" s="100"/>
      <c r="D19" s="193"/>
      <c r="E19" s="349"/>
      <c r="F19" s="349"/>
      <c r="G19" s="349"/>
      <c r="H19" s="805"/>
      <c r="I19" s="805"/>
      <c r="J19" s="805"/>
      <c r="K19" s="805"/>
      <c r="L19" s="805"/>
      <c r="M19" s="807"/>
      <c r="N19" s="807"/>
      <c r="O19" s="807"/>
      <c r="P19" s="807"/>
      <c r="Q19" s="807"/>
      <c r="R19" s="807"/>
      <c r="S19" s="807"/>
      <c r="T19" s="807"/>
      <c r="U19" s="807"/>
      <c r="V19" s="541"/>
      <c r="W19" s="297"/>
      <c r="X19" s="541" t="s">
        <v>185</v>
      </c>
      <c r="Y19" s="152"/>
      <c r="AA19" s="466">
        <f t="shared" ref="AA19:AA45" si="1">+AA18+1</f>
        <v>3</v>
      </c>
    </row>
    <row r="20" spans="1:27" ht="46.5" customHeight="1" x14ac:dyDescent="0.25">
      <c r="A20" s="139" t="str">
        <f t="shared" ca="1" si="0"/>
        <v>KW24 / 4</v>
      </c>
      <c r="B20" s="159" t="str">
        <f ca="1">OFFSET(Sprachen!A374,0,'Allg. Informationen'!$B$4-1,1,1)</f>
        <v>Nutzungsrecht</v>
      </c>
      <c r="C20" s="100"/>
      <c r="D20" s="193"/>
      <c r="E20" s="349"/>
      <c r="F20" s="349"/>
      <c r="G20" s="349"/>
      <c r="H20" s="834" t="str">
        <f ca="1">OFFSET(Sprachen!A476,0,'Allg. Informationen'!$B$4-1,1,1)</f>
        <v>Vertrag für Nutzungsrecht dem Gesuch beilegen.
Falls weder Konzession noch ehaftes Recht, bitte im Bemerkungsfeld spezifizieren.</v>
      </c>
      <c r="I20" s="834"/>
      <c r="J20" s="834"/>
      <c r="K20" s="834"/>
      <c r="L20" s="834"/>
      <c r="M20" s="807"/>
      <c r="N20" s="807"/>
      <c r="O20" s="807"/>
      <c r="P20" s="807"/>
      <c r="Q20" s="807"/>
      <c r="R20" s="807"/>
      <c r="S20" s="807"/>
      <c r="T20" s="807"/>
      <c r="U20" s="807"/>
      <c r="V20" s="541"/>
      <c r="W20" s="297"/>
      <c r="X20" s="541" t="s">
        <v>185</v>
      </c>
      <c r="Y20" s="152"/>
      <c r="AA20" s="466">
        <f t="shared" si="1"/>
        <v>4</v>
      </c>
    </row>
    <row r="21" spans="1:27" ht="12.75" customHeight="1" x14ac:dyDescent="0.25">
      <c r="A21" s="139" t="str">
        <f t="shared" ca="1" si="0"/>
        <v>KW24 / 5</v>
      </c>
      <c r="B21" s="538" t="str">
        <f ca="1">OFFSET(Sprachen!A375,0,'Allg. Informationen'!$B$4-1,1,1)</f>
        <v>Datum der Vergabe des Nutzungsrechts</v>
      </c>
      <c r="C21" s="100" t="s">
        <v>46</v>
      </c>
      <c r="D21" s="544"/>
      <c r="E21" s="545"/>
      <c r="F21" s="545"/>
      <c r="G21" s="545"/>
      <c r="H21" s="841" t="str">
        <f ca="1">OFFSET(Sprachen!A477,0,'Allg. Informationen'!$B$4-1,1,1)</f>
        <v>Frühestes Ende bei zentralenspezifischen Unterschieden.</v>
      </c>
      <c r="I21" s="842"/>
      <c r="J21" s="842"/>
      <c r="K21" s="842"/>
      <c r="L21" s="843"/>
      <c r="M21" s="807"/>
      <c r="N21" s="807"/>
      <c r="O21" s="807"/>
      <c r="P21" s="807"/>
      <c r="Q21" s="807"/>
      <c r="R21" s="807"/>
      <c r="S21" s="807"/>
      <c r="T21" s="807"/>
      <c r="U21" s="807"/>
      <c r="V21" s="541"/>
      <c r="W21" s="297"/>
      <c r="X21" s="541" t="s">
        <v>185</v>
      </c>
      <c r="Y21" s="152"/>
      <c r="AA21" s="466">
        <f t="shared" si="1"/>
        <v>5</v>
      </c>
    </row>
    <row r="22" spans="1:27" ht="12.75" customHeight="1" x14ac:dyDescent="0.25">
      <c r="A22" s="139" t="str">
        <f t="shared" ca="1" si="0"/>
        <v>KW24 / 6</v>
      </c>
      <c r="B22" s="538" t="str">
        <f ca="1">OFFSET(Sprachen!A376,0,'Allg. Informationen'!$B$4-1,1,1)</f>
        <v>Ende des Nutzungsrechts</v>
      </c>
      <c r="C22" s="100" t="s">
        <v>46</v>
      </c>
      <c r="D22" s="544"/>
      <c r="E22" s="545"/>
      <c r="F22" s="545"/>
      <c r="G22" s="545"/>
      <c r="H22" s="826"/>
      <c r="I22" s="827"/>
      <c r="J22" s="827"/>
      <c r="K22" s="827"/>
      <c r="L22" s="844"/>
      <c r="M22" s="807"/>
      <c r="N22" s="807"/>
      <c r="O22" s="807"/>
      <c r="P22" s="807"/>
      <c r="Q22" s="807"/>
      <c r="R22" s="807"/>
      <c r="S22" s="807"/>
      <c r="T22" s="807"/>
      <c r="U22" s="807"/>
      <c r="V22" s="541"/>
      <c r="W22" s="297"/>
      <c r="X22" s="541" t="s">
        <v>185</v>
      </c>
      <c r="Y22" s="152" t="s">
        <v>602</v>
      </c>
      <c r="AA22" s="466">
        <f t="shared" si="1"/>
        <v>6</v>
      </c>
    </row>
    <row r="23" spans="1:27" x14ac:dyDescent="0.25">
      <c r="A23" s="139" t="str">
        <f t="shared" ca="1" si="0"/>
        <v>KW24 / 7</v>
      </c>
      <c r="B23" s="538" t="str">
        <f ca="1">OFFSET(Sprachen!A377,0,'Allg. Informationen'!$B$4-1,1,1)</f>
        <v>Anzahl Zentralen</v>
      </c>
      <c r="C23" s="100" t="s">
        <v>47</v>
      </c>
      <c r="D23" s="207"/>
      <c r="E23" s="350"/>
      <c r="F23" s="350"/>
      <c r="G23" s="350"/>
      <c r="H23" s="805"/>
      <c r="I23" s="805"/>
      <c r="J23" s="805"/>
      <c r="K23" s="805"/>
      <c r="L23" s="805"/>
      <c r="M23" s="837"/>
      <c r="N23" s="807"/>
      <c r="O23" s="807"/>
      <c r="P23" s="807"/>
      <c r="Q23" s="807"/>
      <c r="R23" s="807"/>
      <c r="S23" s="807"/>
      <c r="T23" s="807"/>
      <c r="U23" s="807"/>
      <c r="V23" s="541"/>
      <c r="W23" s="297"/>
      <c r="X23" s="541" t="s">
        <v>185</v>
      </c>
      <c r="Y23" s="152"/>
      <c r="AA23" s="466">
        <f t="shared" si="1"/>
        <v>7</v>
      </c>
    </row>
    <row r="24" spans="1:27" x14ac:dyDescent="0.25">
      <c r="A24" s="139" t="str">
        <f t="shared" ca="1" si="0"/>
        <v>KW24 / 8</v>
      </c>
      <c r="B24" s="538" t="str">
        <f ca="1">OFFSET(Sprachen!A378,0,'Allg. Informationen'!$B$4-1,1,1)</f>
        <v>Hoheitsanteil Schweiz</v>
      </c>
      <c r="C24" s="100" t="s">
        <v>4</v>
      </c>
      <c r="D24" s="546"/>
      <c r="E24" s="547"/>
      <c r="F24" s="547"/>
      <c r="G24" s="547"/>
      <c r="H24" s="805"/>
      <c r="I24" s="805"/>
      <c r="J24" s="805"/>
      <c r="K24" s="805"/>
      <c r="L24" s="805"/>
      <c r="M24" s="807"/>
      <c r="N24" s="807"/>
      <c r="O24" s="807"/>
      <c r="P24" s="807"/>
      <c r="Q24" s="807"/>
      <c r="R24" s="807"/>
      <c r="S24" s="807"/>
      <c r="T24" s="807"/>
      <c r="U24" s="807"/>
      <c r="V24" s="541"/>
      <c r="W24" s="297"/>
      <c r="X24" s="541" t="s">
        <v>185</v>
      </c>
      <c r="Y24" s="152"/>
      <c r="AA24" s="466">
        <f t="shared" si="1"/>
        <v>8</v>
      </c>
    </row>
    <row r="25" spans="1:27" x14ac:dyDescent="0.25">
      <c r="A25" s="139" t="str">
        <f t="shared" ca="1" si="0"/>
        <v>KW24 / 9</v>
      </c>
      <c r="B25" s="538" t="str">
        <f ca="1">OFFSET(Sprachen!A379,0,'Allg. Informationen'!$B$4-1,1,1)</f>
        <v>mittlere mechanische Bruttoleistung</v>
      </c>
      <c r="C25" s="100" t="s">
        <v>6</v>
      </c>
      <c r="D25" s="141">
        <f>D51</f>
        <v>0</v>
      </c>
      <c r="E25" s="351"/>
      <c r="F25" s="351"/>
      <c r="G25" s="351"/>
      <c r="H25" s="805"/>
      <c r="I25" s="805"/>
      <c r="J25" s="805"/>
      <c r="K25" s="805"/>
      <c r="L25" s="805"/>
      <c r="M25" s="807"/>
      <c r="N25" s="807"/>
      <c r="O25" s="807"/>
      <c r="P25" s="807"/>
      <c r="Q25" s="807"/>
      <c r="R25" s="807"/>
      <c r="S25" s="807"/>
      <c r="T25" s="807"/>
      <c r="U25" s="807"/>
      <c r="V25" s="548"/>
      <c r="W25" s="300"/>
      <c r="X25" s="548"/>
      <c r="Y25" s="548"/>
      <c r="AA25" s="466">
        <f t="shared" si="1"/>
        <v>9</v>
      </c>
    </row>
    <row r="26" spans="1:27" ht="33.75" customHeight="1" x14ac:dyDescent="0.25">
      <c r="A26" s="139" t="str">
        <f t="shared" ca="1" si="0"/>
        <v>KW24 / 10</v>
      </c>
      <c r="B26" s="159" t="str">
        <f ca="1">OFFSET(Sprachen!A380,0,'Allg. Informationen'!$B$4-1,1,1)</f>
        <v>Kantonales Wasserzinsregime</v>
      </c>
      <c r="C26" s="156" t="s">
        <v>370</v>
      </c>
      <c r="D26" s="549"/>
      <c r="E26" s="550"/>
      <c r="F26" s="550"/>
      <c r="G26" s="550"/>
      <c r="H26" s="834" t="str">
        <f ca="1">OFFSET(Sprachen!A478,0,'Allg. Informationen'!$B$4-1,1,1)</f>
        <v>Wasserzinssatz oder Bemessung aller äquivalenten kantonalen Abgaben angeben.</v>
      </c>
      <c r="I26" s="834"/>
      <c r="J26" s="834"/>
      <c r="K26" s="834"/>
      <c r="L26" s="834"/>
      <c r="M26" s="807"/>
      <c r="N26" s="807"/>
      <c r="O26" s="807"/>
      <c r="P26" s="807"/>
      <c r="Q26" s="807"/>
      <c r="R26" s="807"/>
      <c r="S26" s="807"/>
      <c r="T26" s="807"/>
      <c r="U26" s="807"/>
      <c r="V26" s="541"/>
      <c r="W26" s="297"/>
      <c r="X26" s="541" t="s">
        <v>185</v>
      </c>
      <c r="Y26" s="551" t="s">
        <v>185</v>
      </c>
      <c r="AA26" s="466">
        <f t="shared" si="1"/>
        <v>10</v>
      </c>
    </row>
    <row r="27" spans="1:27" x14ac:dyDescent="0.25">
      <c r="A27" s="139" t="str">
        <f t="shared" ca="1" si="0"/>
        <v>KW24 / 11</v>
      </c>
      <c r="B27" s="538" t="str">
        <f ca="1">OFFSET(Sprachen!A381,0,'Allg. Informationen'!$B$4-1,1,1)</f>
        <v>Installierte Turbinenleistung</v>
      </c>
      <c r="C27" s="100" t="s">
        <v>6</v>
      </c>
      <c r="D27" s="141">
        <f>D52</f>
        <v>0</v>
      </c>
      <c r="E27" s="351"/>
      <c r="F27" s="351"/>
      <c r="G27" s="351"/>
      <c r="H27" s="805"/>
      <c r="I27" s="805"/>
      <c r="J27" s="805"/>
      <c r="K27" s="805"/>
      <c r="L27" s="805"/>
      <c r="M27" s="807"/>
      <c r="N27" s="807"/>
      <c r="O27" s="807"/>
      <c r="P27" s="807"/>
      <c r="Q27" s="807"/>
      <c r="R27" s="807"/>
      <c r="S27" s="807"/>
      <c r="T27" s="807"/>
      <c r="U27" s="807"/>
      <c r="V27" s="548"/>
      <c r="W27" s="300"/>
      <c r="X27" s="548"/>
      <c r="Y27" s="548"/>
      <c r="AA27" s="466">
        <f t="shared" si="1"/>
        <v>11</v>
      </c>
    </row>
    <row r="28" spans="1:27" x14ac:dyDescent="0.25">
      <c r="A28" s="139" t="str">
        <f t="shared" ca="1" si="0"/>
        <v>KW24 / 12</v>
      </c>
      <c r="B28" s="538" t="str">
        <f ca="1">OFFSET(Sprachen!A382,0,'Allg. Informationen'!$B$4-1,1,1)</f>
        <v>Max. mögliche Leistung ab Generator</v>
      </c>
      <c r="C28" s="100" t="s">
        <v>6</v>
      </c>
      <c r="D28" s="141">
        <f>D53</f>
        <v>0</v>
      </c>
      <c r="E28" s="351"/>
      <c r="F28" s="351"/>
      <c r="G28" s="351"/>
      <c r="H28" s="805"/>
      <c r="I28" s="805"/>
      <c r="J28" s="805"/>
      <c r="K28" s="805"/>
      <c r="L28" s="805"/>
      <c r="M28" s="807"/>
      <c r="N28" s="807"/>
      <c r="O28" s="807"/>
      <c r="P28" s="807"/>
      <c r="Q28" s="807"/>
      <c r="R28" s="807"/>
      <c r="S28" s="807"/>
      <c r="T28" s="807"/>
      <c r="U28" s="807"/>
      <c r="V28" s="548"/>
      <c r="W28" s="300"/>
      <c r="X28" s="548"/>
      <c r="Y28" s="548"/>
      <c r="AA28" s="466">
        <f t="shared" si="1"/>
        <v>12</v>
      </c>
    </row>
    <row r="29" spans="1:27" hidden="1" x14ac:dyDescent="0.25">
      <c r="A29" s="139" t="str">
        <f t="shared" ca="1" si="0"/>
        <v>KW24 / 12-G</v>
      </c>
      <c r="B29" s="538" t="str">
        <f ca="1">OFFSET(Sprachen!A383,0,'Allg. Informationen'!$B$4-1,1,1)</f>
        <v>Max. mögliche Leistung ab Generator</v>
      </c>
      <c r="C29" s="100" t="s">
        <v>6</v>
      </c>
      <c r="D29" s="439"/>
      <c r="E29" s="351"/>
      <c r="F29" s="351"/>
      <c r="G29" s="351"/>
      <c r="H29" s="805"/>
      <c r="I29" s="805"/>
      <c r="J29" s="805"/>
      <c r="K29" s="805"/>
      <c r="L29" s="805"/>
      <c r="M29" s="807"/>
      <c r="N29" s="807"/>
      <c r="O29" s="807"/>
      <c r="P29" s="807"/>
      <c r="Q29" s="807"/>
      <c r="R29" s="807"/>
      <c r="S29" s="807"/>
      <c r="T29" s="807"/>
      <c r="U29" s="807"/>
      <c r="V29" s="548"/>
      <c r="W29" s="300"/>
      <c r="X29" s="548"/>
      <c r="Y29" s="548"/>
      <c r="AA29" s="424" t="s">
        <v>546</v>
      </c>
    </row>
    <row r="30" spans="1:27" x14ac:dyDescent="0.25">
      <c r="A30" s="139" t="str">
        <f t="shared" ca="1" si="0"/>
        <v>KW24 / 13</v>
      </c>
      <c r="B30" s="538" t="str">
        <f ca="1">OFFSET(Sprachen!A384,0,'Allg. Informationen'!$B$4-1,1,1)</f>
        <v>Bruttoproduktion Jahr 2023</v>
      </c>
      <c r="C30" s="100" t="s">
        <v>8</v>
      </c>
      <c r="D30" s="142">
        <f>D31+D32+D33</f>
        <v>0</v>
      </c>
      <c r="E30" s="352"/>
      <c r="F30" s="352"/>
      <c r="G30" s="352"/>
      <c r="H30" s="805"/>
      <c r="I30" s="805"/>
      <c r="J30" s="805"/>
      <c r="K30" s="805"/>
      <c r="L30" s="805"/>
      <c r="M30" s="807"/>
      <c r="N30" s="807"/>
      <c r="O30" s="807"/>
      <c r="P30" s="807"/>
      <c r="Q30" s="807"/>
      <c r="R30" s="807"/>
      <c r="S30" s="807"/>
      <c r="T30" s="807"/>
      <c r="U30" s="807"/>
      <c r="V30" s="548"/>
      <c r="W30" s="300"/>
      <c r="X30" s="548"/>
      <c r="Y30" s="548"/>
      <c r="AA30" s="466">
        <f>+AA28+1</f>
        <v>13</v>
      </c>
    </row>
    <row r="31" spans="1:27" ht="27.6" customHeight="1" x14ac:dyDescent="0.25">
      <c r="A31" s="139" t="str">
        <f t="shared" ca="1" si="0"/>
        <v>KW24 / 14</v>
      </c>
      <c r="B31" s="448" t="str">
        <f ca="1">OFFSET(Sprachen!A385,0,'Allg. Informationen'!$B$4-1,1,1)</f>
        <v>Eigenbedarf Strom (exkl. Pumpenergie)</v>
      </c>
      <c r="C31" s="100" t="s">
        <v>8</v>
      </c>
      <c r="D31" s="552"/>
      <c r="E31" s="553"/>
      <c r="F31" s="553"/>
      <c r="G31" s="553"/>
      <c r="H31" s="806" t="str">
        <f ca="1">OFFSET(Sprachen!A479,0,'Allg. Informationen'!$B$4-1,1,1)</f>
        <v>ist von Nettoproduktion abzuziehen</v>
      </c>
      <c r="I31" s="806"/>
      <c r="J31" s="806"/>
      <c r="K31" s="806"/>
      <c r="L31" s="806"/>
      <c r="M31" s="807"/>
      <c r="N31" s="807"/>
      <c r="O31" s="807"/>
      <c r="P31" s="807"/>
      <c r="Q31" s="807"/>
      <c r="R31" s="807"/>
      <c r="S31" s="807"/>
      <c r="T31" s="807"/>
      <c r="U31" s="807"/>
      <c r="V31" s="541"/>
      <c r="W31" s="297"/>
      <c r="X31" s="541" t="s">
        <v>185</v>
      </c>
      <c r="Y31" s="399"/>
      <c r="AA31" s="466">
        <f t="shared" si="1"/>
        <v>14</v>
      </c>
    </row>
    <row r="32" spans="1:27" x14ac:dyDescent="0.25">
      <c r="A32" s="139" t="str">
        <f t="shared" ca="1" si="0"/>
        <v>KW24 / 15</v>
      </c>
      <c r="B32" s="538" t="str">
        <f ca="1">OFFSET(Sprachen!A386,0,'Allg. Informationen'!$B$4-1,1,1)</f>
        <v>Trafo- und Leitungsverluste</v>
      </c>
      <c r="C32" s="100" t="s">
        <v>8</v>
      </c>
      <c r="D32" s="552"/>
      <c r="E32" s="553"/>
      <c r="F32" s="553"/>
      <c r="G32" s="553"/>
      <c r="H32" s="805" t="str">
        <f ca="1">OFFSET(Sprachen!A480,0,'Allg. Informationen'!$B$4-1,1,1)</f>
        <v>ist von Nettoproduktion abzuziehen</v>
      </c>
      <c r="I32" s="805"/>
      <c r="J32" s="805"/>
      <c r="K32" s="805"/>
      <c r="L32" s="805"/>
      <c r="M32" s="807"/>
      <c r="N32" s="807"/>
      <c r="O32" s="807"/>
      <c r="P32" s="807"/>
      <c r="Q32" s="807"/>
      <c r="R32" s="807"/>
      <c r="S32" s="807"/>
      <c r="T32" s="807"/>
      <c r="U32" s="807"/>
      <c r="V32" s="541"/>
      <c r="W32" s="297"/>
      <c r="X32" s="541" t="s">
        <v>185</v>
      </c>
      <c r="Y32" s="399"/>
      <c r="AA32" s="466">
        <f t="shared" si="1"/>
        <v>15</v>
      </c>
    </row>
    <row r="33" spans="1:27" ht="27" customHeight="1" x14ac:dyDescent="0.25">
      <c r="A33" s="139" t="str">
        <f t="shared" ca="1" si="0"/>
        <v>KW24 / 16</v>
      </c>
      <c r="B33" s="159" t="str">
        <f ca="1">OFFSET(Sprachen!A387,0,'Allg. Informationen'!$B$4-1,1,1)</f>
        <v>Nettoproduktion Jahr 2023</v>
      </c>
      <c r="C33" s="100" t="s">
        <v>8</v>
      </c>
      <c r="D33" s="142">
        <f>D55</f>
        <v>0</v>
      </c>
      <c r="E33" s="352"/>
      <c r="F33" s="352"/>
      <c r="G33" s="352"/>
      <c r="H33" s="835" t="str">
        <f ca="1">OFFSET(Sprachen!A481,0,'Allg. Informationen'!$B$4-1,1,1)</f>
        <v>Trafo- und Leitungsverluste sowie Eigenbedarf müssen abgezogen sein.</v>
      </c>
      <c r="I33" s="835"/>
      <c r="J33" s="835"/>
      <c r="K33" s="835"/>
      <c r="L33" s="835"/>
      <c r="M33" s="807"/>
      <c r="N33" s="807"/>
      <c r="O33" s="807"/>
      <c r="P33" s="807"/>
      <c r="Q33" s="807"/>
      <c r="R33" s="807"/>
      <c r="S33" s="807"/>
      <c r="T33" s="807"/>
      <c r="U33" s="807"/>
      <c r="V33" s="548"/>
      <c r="W33" s="300"/>
      <c r="X33" s="548"/>
      <c r="Y33" s="548"/>
      <c r="AA33" s="466">
        <f t="shared" si="1"/>
        <v>16</v>
      </c>
    </row>
    <row r="34" spans="1:27" ht="36" customHeight="1" x14ac:dyDescent="0.25">
      <c r="A34" s="139" t="str">
        <f t="shared" ca="1" si="0"/>
        <v>KW24 / 17a</v>
      </c>
      <c r="B34" s="448" t="str">
        <f ca="1">OFFSET(Sprachen!A388,0,'Allg. Informationen'!$B$4-1,1,1)</f>
        <v>Abgabe von Einstauersatz / Austauschenergie</v>
      </c>
      <c r="C34" s="100" t="s">
        <v>8</v>
      </c>
      <c r="D34" s="552"/>
      <c r="E34" s="553"/>
      <c r="F34" s="553"/>
      <c r="G34" s="553"/>
      <c r="H34" s="833" t="str">
        <f ca="1">OFFSET(Sprachen!A482,0,'Allg. Informationen'!$B$4-1,1,1)</f>
        <v>Angabe aller Energiemengen. Bitte bei mehreren Energiemengen, detaillierte Auflistung in A.5.xxx.7 auflisten und Summe übertragen.</v>
      </c>
      <c r="I34" s="833"/>
      <c r="J34" s="833"/>
      <c r="K34" s="833"/>
      <c r="L34" s="833"/>
      <c r="M34" s="807"/>
      <c r="N34" s="807"/>
      <c r="O34" s="807"/>
      <c r="P34" s="807"/>
      <c r="Q34" s="807"/>
      <c r="R34" s="807"/>
      <c r="S34" s="807"/>
      <c r="T34" s="807"/>
      <c r="U34" s="807"/>
      <c r="V34" s="541"/>
      <c r="W34" s="297"/>
      <c r="X34" s="541" t="s">
        <v>185</v>
      </c>
      <c r="Y34" s="551" t="s">
        <v>185</v>
      </c>
      <c r="AA34" s="520" t="s">
        <v>946</v>
      </c>
    </row>
    <row r="35" spans="1:27" s="531" customFormat="1" ht="39.6" x14ac:dyDescent="0.25">
      <c r="A35" s="449" t="str">
        <f t="shared" ca="1" si="0"/>
        <v>KW24 / 17b</v>
      </c>
      <c r="B35" s="428" t="str">
        <f ca="1">OFFSET(Sprachen!A389,0,'Allg. Informationen'!$B$4-1,1,1)</f>
        <v>Lieferant / Empfänger von Einstauersatz/Austauschenergie</v>
      </c>
      <c r="C35" s="674" t="s">
        <v>202</v>
      </c>
      <c r="D35" s="682"/>
      <c r="E35" s="554"/>
      <c r="F35" s="554"/>
      <c r="G35" s="554"/>
      <c r="H35" s="806" t="str">
        <f ca="1">OFFSET(Sprachen!A483,0,'Allg. Informationen'!$B$4-1,1,1)</f>
        <v>Lieferung von wem an wen?</v>
      </c>
      <c r="I35" s="806"/>
      <c r="J35" s="806"/>
      <c r="K35" s="806"/>
      <c r="L35" s="806"/>
      <c r="M35" s="807"/>
      <c r="N35" s="807"/>
      <c r="O35" s="807"/>
      <c r="P35" s="807"/>
      <c r="Q35" s="807"/>
      <c r="R35" s="807"/>
      <c r="S35" s="807"/>
      <c r="T35" s="807"/>
      <c r="U35" s="807"/>
      <c r="V35" s="541"/>
      <c r="W35" s="675"/>
      <c r="X35" s="541" t="s">
        <v>185</v>
      </c>
      <c r="Y35" s="551" t="s">
        <v>185</v>
      </c>
      <c r="AA35" s="522" t="s">
        <v>947</v>
      </c>
    </row>
    <row r="36" spans="1:27" ht="26.4" x14ac:dyDescent="0.25">
      <c r="A36" s="139" t="str">
        <f t="shared" ca="1" si="0"/>
        <v>KW24 / 19</v>
      </c>
      <c r="B36" s="428" t="str">
        <f ca="1">OFFSET(Sprachen!A390,0,'Allg. Informationen'!$B$4-1,1,1)</f>
        <v>Jahresenergie zur Verfügung der Energiebezüger</v>
      </c>
      <c r="C36" s="100" t="s">
        <v>8</v>
      </c>
      <c r="D36" s="142">
        <f>D34+D33</f>
        <v>0</v>
      </c>
      <c r="E36" s="352"/>
      <c r="F36" s="352"/>
      <c r="G36" s="352"/>
      <c r="H36" s="805"/>
      <c r="I36" s="805"/>
      <c r="J36" s="805"/>
      <c r="K36" s="805"/>
      <c r="L36" s="805"/>
      <c r="M36" s="807"/>
      <c r="N36" s="807"/>
      <c r="O36" s="807"/>
      <c r="P36" s="807"/>
      <c r="Q36" s="807"/>
      <c r="R36" s="807"/>
      <c r="S36" s="807"/>
      <c r="T36" s="807"/>
      <c r="U36" s="807"/>
      <c r="V36" s="548"/>
      <c r="W36" s="300"/>
      <c r="X36" s="548"/>
      <c r="Y36" s="548"/>
      <c r="AA36" s="422" t="s">
        <v>536</v>
      </c>
    </row>
    <row r="37" spans="1:27" ht="30.75" hidden="1" customHeight="1" x14ac:dyDescent="0.25">
      <c r="A37" s="139" t="str">
        <f t="shared" ca="1" si="0"/>
        <v>KW24 / 19-G</v>
      </c>
      <c r="B37" s="448" t="str">
        <f ca="1">OFFSET(Sprachen!A391,0,'Allg. Informationen'!$B$4-1,1,1)</f>
        <v>Jahresenergie zur Verfügung der Energiebezüger (Angabe Gesuchsteller)</v>
      </c>
      <c r="C37" s="100" t="s">
        <v>8</v>
      </c>
      <c r="D37" s="423"/>
      <c r="E37" s="352"/>
      <c r="F37" s="352"/>
      <c r="G37" s="352"/>
      <c r="H37" s="833" t="str">
        <f ca="1">OFFSET(Sprachen!A484,0,'Allg. Informationen'!$B$4-1,1,1)</f>
        <v>Zahl aus Position xxx / 19 einzutragen, kommuniziert durch Kraftwerksbevollmächtigter</v>
      </c>
      <c r="I37" s="833"/>
      <c r="J37" s="833"/>
      <c r="K37" s="833"/>
      <c r="L37" s="833"/>
      <c r="M37" s="807"/>
      <c r="N37" s="807"/>
      <c r="O37" s="807"/>
      <c r="P37" s="807"/>
      <c r="Q37" s="807"/>
      <c r="R37" s="807"/>
      <c r="S37" s="807"/>
      <c r="T37" s="807"/>
      <c r="U37" s="807"/>
      <c r="V37" s="548"/>
      <c r="W37" s="300"/>
      <c r="X37" s="548"/>
      <c r="Y37" s="548"/>
      <c r="AA37" s="422" t="s">
        <v>535</v>
      </c>
    </row>
    <row r="38" spans="1:27" ht="134.25" customHeight="1" x14ac:dyDescent="0.25">
      <c r="A38" s="139" t="str">
        <f t="shared" ca="1" si="0"/>
        <v>KW24 / 20</v>
      </c>
      <c r="B38" s="159" t="str">
        <f ca="1">OFFSET(Sprachen!A392,0,'Allg. Informationen'!$B$4-1,1,1)</f>
        <v>Eigentümerstruktur</v>
      </c>
      <c r="C38" s="100"/>
      <c r="D38" s="681"/>
      <c r="E38" s="349"/>
      <c r="F38" s="349"/>
      <c r="G38" s="349"/>
      <c r="H38" s="832"/>
      <c r="I38" s="832"/>
      <c r="J38" s="832"/>
      <c r="K38" s="832"/>
      <c r="L38" s="832"/>
      <c r="M38" s="807"/>
      <c r="N38" s="807"/>
      <c r="O38" s="807"/>
      <c r="P38" s="807"/>
      <c r="Q38" s="807"/>
      <c r="R38" s="807"/>
      <c r="S38" s="807"/>
      <c r="T38" s="807"/>
      <c r="U38" s="807"/>
      <c r="V38" s="541"/>
      <c r="W38" s="297"/>
      <c r="X38" s="541" t="s">
        <v>185</v>
      </c>
      <c r="Y38" s="152"/>
      <c r="AA38" s="466">
        <v>20</v>
      </c>
    </row>
    <row r="39" spans="1:27" ht="32.25" customHeight="1" x14ac:dyDescent="0.25">
      <c r="A39" s="139" t="str">
        <f t="shared" ca="1" si="0"/>
        <v>KW24 / 21</v>
      </c>
      <c r="B39" s="159" t="str">
        <f ca="1">OFFSET(Sprachen!A393,0,'Allg. Informationen'!$B$4-1,1,1)</f>
        <v>Struktur Energiebezug Kraftwerk</v>
      </c>
      <c r="C39" s="100"/>
      <c r="D39" s="193"/>
      <c r="E39" s="349"/>
      <c r="F39" s="349"/>
      <c r="G39" s="349"/>
      <c r="H39" s="834" t="str">
        <f ca="1">OFFSET(Sprachen!A485,0,'Allg. Informationen'!$B$4-1,1,1)</f>
        <v>Angabe aller Energiebezüger Kraftwerk; 
wenn leer = wie Eigentümerstruktur.</v>
      </c>
      <c r="I39" s="834"/>
      <c r="J39" s="834"/>
      <c r="K39" s="834"/>
      <c r="L39" s="834"/>
      <c r="M39" s="807"/>
      <c r="N39" s="807"/>
      <c r="O39" s="807"/>
      <c r="P39" s="807"/>
      <c r="Q39" s="807"/>
      <c r="R39" s="807"/>
      <c r="S39" s="807"/>
      <c r="T39" s="807"/>
      <c r="U39" s="807"/>
      <c r="V39" s="541"/>
      <c r="W39" s="297"/>
      <c r="X39" s="541" t="s">
        <v>185</v>
      </c>
      <c r="Y39" s="152"/>
      <c r="AA39" s="466">
        <f t="shared" si="1"/>
        <v>21</v>
      </c>
    </row>
    <row r="40" spans="1:27" x14ac:dyDescent="0.25">
      <c r="A40" s="139" t="str">
        <f t="shared" ca="1" si="0"/>
        <v>KW24 / 22</v>
      </c>
      <c r="B40" s="538" t="str">
        <f ca="1">OFFSET(Sprachen!A394,0,'Allg. Informationen'!$B$4-1,1,1)</f>
        <v>Anteil Energiebezug Gesuchsteller</v>
      </c>
      <c r="C40" s="100" t="s">
        <v>4</v>
      </c>
      <c r="D40" s="555"/>
      <c r="E40" s="556"/>
      <c r="F40" s="556"/>
      <c r="G40" s="556"/>
      <c r="H40" s="805"/>
      <c r="I40" s="805"/>
      <c r="J40" s="805"/>
      <c r="K40" s="805"/>
      <c r="L40" s="805"/>
      <c r="M40" s="807"/>
      <c r="N40" s="807"/>
      <c r="O40" s="807"/>
      <c r="P40" s="807"/>
      <c r="Q40" s="807"/>
      <c r="R40" s="807"/>
      <c r="S40" s="807"/>
      <c r="T40" s="807"/>
      <c r="U40" s="807"/>
      <c r="V40" s="541"/>
      <c r="W40" s="297"/>
      <c r="X40" s="541" t="s">
        <v>185</v>
      </c>
      <c r="Y40" s="152"/>
      <c r="AA40" s="466">
        <f t="shared" si="1"/>
        <v>22</v>
      </c>
    </row>
    <row r="41" spans="1:27" x14ac:dyDescent="0.25">
      <c r="A41" s="139" t="str">
        <f t="shared" ca="1" si="0"/>
        <v>KW24 / 23</v>
      </c>
      <c r="B41" s="538" t="str">
        <f ca="1">OFFSET(Sprachen!A395,0,'Allg. Informationen'!$B$4-1,1,1)</f>
        <v>Jahresenergie Anteil Gesuchsteller</v>
      </c>
      <c r="C41" s="100" t="s">
        <v>8</v>
      </c>
      <c r="D41" s="143">
        <f>IF(D5="Ja/Oui/Si",D36*D40,D37*D40)</f>
        <v>0</v>
      </c>
      <c r="E41" s="353"/>
      <c r="F41" s="353"/>
      <c r="G41" s="353"/>
      <c r="H41" s="805"/>
      <c r="I41" s="805"/>
      <c r="J41" s="805"/>
      <c r="K41" s="805"/>
      <c r="L41" s="805"/>
      <c r="M41" s="807"/>
      <c r="N41" s="807"/>
      <c r="O41" s="807"/>
      <c r="P41" s="807"/>
      <c r="Q41" s="807"/>
      <c r="R41" s="807"/>
      <c r="S41" s="807"/>
      <c r="T41" s="807"/>
      <c r="U41" s="807"/>
      <c r="V41" s="541"/>
      <c r="W41" s="297"/>
      <c r="X41" s="541" t="s">
        <v>185</v>
      </c>
      <c r="Y41" s="152"/>
      <c r="AA41" s="466">
        <v>23</v>
      </c>
    </row>
    <row r="42" spans="1:27" ht="37.5" customHeight="1" x14ac:dyDescent="0.25">
      <c r="A42" s="139" t="str">
        <f t="shared" ca="1" si="0"/>
        <v>KW24 / 24</v>
      </c>
      <c r="B42" s="159" t="str">
        <f ca="1">OFFSET(Sprachen!A396,0,'Allg. Informationen'!$B$4-1,1,1)</f>
        <v>Bezug Gesuchsteller zum Kraftwerk</v>
      </c>
      <c r="C42" s="100"/>
      <c r="D42" s="194"/>
      <c r="E42" s="557"/>
      <c r="F42" s="557"/>
      <c r="G42" s="557"/>
      <c r="H42" s="833" t="str">
        <f ca="1">OFFSET(Sprachen!A486,0,'Allg. Informationen'!$B$4-1,1,1)</f>
        <v>Abnahmevertrag und Bestätgigung der Riskotragung von Betreiber und Eigentümer / Partner in Anhang beilegen</v>
      </c>
      <c r="I42" s="833"/>
      <c r="J42" s="833"/>
      <c r="K42" s="833"/>
      <c r="L42" s="833"/>
      <c r="M42" s="807"/>
      <c r="N42" s="807"/>
      <c r="O42" s="807"/>
      <c r="P42" s="807"/>
      <c r="Q42" s="807"/>
      <c r="R42" s="807"/>
      <c r="S42" s="807"/>
      <c r="T42" s="807"/>
      <c r="U42" s="807"/>
      <c r="V42" s="541"/>
      <c r="W42" s="297"/>
      <c r="X42" s="541" t="s">
        <v>185</v>
      </c>
      <c r="Y42" s="558"/>
      <c r="AA42" s="466">
        <v>24</v>
      </c>
    </row>
    <row r="43" spans="1:27" ht="30.75" customHeight="1" x14ac:dyDescent="0.25">
      <c r="A43" s="139" t="str">
        <f t="shared" ca="1" si="0"/>
        <v>KW24 / 25</v>
      </c>
      <c r="B43" s="159" t="str">
        <f ca="1">OFFSET(Sprachen!A397,0,'Allg. Informationen'!$B$4-1,1,1)</f>
        <v>Geschäftsperiode</v>
      </c>
      <c r="C43" s="100"/>
      <c r="D43" s="144">
        <f ca="1">C119</f>
        <v>0</v>
      </c>
      <c r="E43" s="354"/>
      <c r="F43" s="354"/>
      <c r="G43" s="354"/>
      <c r="H43" s="833" t="str">
        <f ca="1">OFFSET(Sprachen!A487,0,'Allg. Informationen'!$B$4-1,1,1)</f>
        <v>Nur Kalenderjahr oder hydrologisches Jahr (1. Okt. – 30. ‎Sept.) möglich, für alle Zentralen ‎gleich.</v>
      </c>
      <c r="I43" s="833"/>
      <c r="J43" s="833"/>
      <c r="K43" s="833"/>
      <c r="L43" s="833"/>
      <c r="M43" s="807"/>
      <c r="N43" s="807"/>
      <c r="O43" s="807"/>
      <c r="P43" s="807"/>
      <c r="Q43" s="807"/>
      <c r="R43" s="807"/>
      <c r="S43" s="807"/>
      <c r="T43" s="807"/>
      <c r="U43" s="807"/>
      <c r="V43" s="541"/>
      <c r="W43" s="297"/>
      <c r="X43" s="541" t="s">
        <v>185</v>
      </c>
      <c r="Y43" s="558"/>
      <c r="AA43" s="466">
        <f t="shared" si="1"/>
        <v>25</v>
      </c>
    </row>
    <row r="44" spans="1:27" x14ac:dyDescent="0.25">
      <c r="A44" s="139" t="str">
        <f t="shared" ca="1" si="0"/>
        <v>KW24 / 26</v>
      </c>
      <c r="B44" s="538" t="str">
        <f ca="1">OFFSET(Sprachen!A398,0,'Allg. Informationen'!$B$4-1,1,1)</f>
        <v>Datum testierter Einzelabschluss Kraftwerk</v>
      </c>
      <c r="C44" s="100"/>
      <c r="D44" s="195"/>
      <c r="E44" s="355"/>
      <c r="F44" s="355"/>
      <c r="G44" s="355"/>
      <c r="H44" s="806" t="str">
        <f ca="1">OFFSET(Sprachen!A488,0,'Allg. Informationen'!$B$4-1,1,1)</f>
        <v>Einzelabschluss Kraftwerk in Anhang beilegen.</v>
      </c>
      <c r="I44" s="806"/>
      <c r="J44" s="806"/>
      <c r="K44" s="806"/>
      <c r="L44" s="806"/>
      <c r="M44" s="807"/>
      <c r="N44" s="807"/>
      <c r="O44" s="807"/>
      <c r="P44" s="807"/>
      <c r="Q44" s="807"/>
      <c r="R44" s="807"/>
      <c r="S44" s="807"/>
      <c r="T44" s="807"/>
      <c r="U44" s="807"/>
      <c r="V44" s="541"/>
      <c r="W44" s="297"/>
      <c r="X44" s="541" t="s">
        <v>185</v>
      </c>
      <c r="Y44" s="152"/>
      <c r="AA44" s="466">
        <f t="shared" si="1"/>
        <v>26</v>
      </c>
    </row>
    <row r="45" spans="1:27" x14ac:dyDescent="0.25">
      <c r="A45" s="139" t="str">
        <f t="shared" ca="1" si="0"/>
        <v>KW24 / 27</v>
      </c>
      <c r="B45" s="538" t="str">
        <f ca="1">OFFSET(Sprachen!A399,0,'Allg. Informationen'!$B$4-1,1,1)</f>
        <v>Rechnungslegungsstandard</v>
      </c>
      <c r="C45" s="145"/>
      <c r="D45" s="559"/>
      <c r="E45" s="560"/>
      <c r="F45" s="560"/>
      <c r="G45" s="560"/>
      <c r="H45" s="858"/>
      <c r="I45" s="858"/>
      <c r="J45" s="858"/>
      <c r="K45" s="858"/>
      <c r="L45" s="858"/>
      <c r="M45" s="807"/>
      <c r="N45" s="807"/>
      <c r="O45" s="807"/>
      <c r="P45" s="807"/>
      <c r="Q45" s="807"/>
      <c r="R45" s="807"/>
      <c r="S45" s="807"/>
      <c r="T45" s="807"/>
      <c r="U45" s="807"/>
      <c r="V45" s="541"/>
      <c r="W45" s="297"/>
      <c r="X45" s="541" t="s">
        <v>185</v>
      </c>
      <c r="Y45" s="152"/>
      <c r="AA45" s="466">
        <f t="shared" si="1"/>
        <v>27</v>
      </c>
    </row>
    <row r="46" spans="1:27" ht="15.6" x14ac:dyDescent="0.3">
      <c r="A46" s="146"/>
      <c r="B46" s="147"/>
      <c r="C46" s="147"/>
      <c r="D46" s="147"/>
      <c r="E46" s="147"/>
      <c r="F46" s="147"/>
      <c r="G46" s="147"/>
      <c r="H46" s="147"/>
      <c r="I46" s="147"/>
      <c r="J46" s="147"/>
      <c r="K46" s="147"/>
      <c r="L46" s="147"/>
      <c r="M46" s="147"/>
      <c r="N46" s="147"/>
      <c r="O46" s="147"/>
      <c r="P46" s="147"/>
      <c r="Q46" s="147"/>
      <c r="R46" s="147"/>
      <c r="S46" s="147"/>
      <c r="T46" s="147"/>
      <c r="U46" s="147"/>
      <c r="V46" s="147"/>
      <c r="W46" s="561"/>
      <c r="X46" s="147"/>
      <c r="Y46" s="147"/>
      <c r="Z46" s="562"/>
    </row>
    <row r="47" spans="1:27" ht="26.4" x14ac:dyDescent="0.25">
      <c r="A47" s="139"/>
      <c r="B47" s="148" t="str">
        <f ca="1">OFFSET(Sprachen!A400,0,'Allg. Informationen'!$B$4-1,1,1)</f>
        <v>A2. Angaben zu den Zentralen</v>
      </c>
      <c r="C47" s="100"/>
      <c r="D47" s="100"/>
      <c r="E47" s="356"/>
      <c r="F47" s="356"/>
      <c r="G47" s="356"/>
      <c r="H47" s="673" t="str">
        <f ca="1">OFFSET(Sprachen!A336,0,'Allg. Informationen'!$B$4-1,1,1)</f>
        <v>Zentrale 1</v>
      </c>
      <c r="I47" s="673" t="str">
        <f ca="1">OFFSET(Sprachen!A337,0,'Allg. Informationen'!$B$4-1,1,1)</f>
        <v>Zentrale 2</v>
      </c>
      <c r="J47" s="673" t="str">
        <f ca="1">OFFSET(Sprachen!A338,0,'Allg. Informationen'!$B$4-1,1,1)</f>
        <v>Zentrale 3</v>
      </c>
      <c r="K47" s="673" t="str">
        <f ca="1">OFFSET(Sprachen!A339,0,'Allg. Informationen'!$B$4-1,1,1)</f>
        <v>Zentrale 4</v>
      </c>
      <c r="L47" s="673" t="str">
        <f ca="1">OFFSET(Sprachen!A340,0,'Allg. Informationen'!$B$4-1,1,1)</f>
        <v>Zentrale 5</v>
      </c>
      <c r="M47" s="673" t="str">
        <f ca="1">OFFSET(Sprachen!A341,0,'Allg. Informationen'!$B$4-1,1,1)</f>
        <v>Zentrale 6</v>
      </c>
      <c r="N47" s="673" t="str">
        <f ca="1">OFFSET(Sprachen!A342,0,'Allg. Informationen'!$B$4-1,1,1)</f>
        <v>Zentrale 7</v>
      </c>
      <c r="O47" s="673" t="str">
        <f ca="1">OFFSET(Sprachen!A343,0,'Allg. Informationen'!$B$4-1,1,1)</f>
        <v>Zentrale 8</v>
      </c>
      <c r="P47" s="673" t="str">
        <f ca="1">OFFSET(Sprachen!A344,0,'Allg. Informationen'!$B$4-1,1,1)</f>
        <v>Zentrale 9</v>
      </c>
      <c r="Q47" s="673" t="str">
        <f ca="1">OFFSET(Sprachen!A345,0,'Allg. Informationen'!$B$4-1,1,1)</f>
        <v>Zentrale 10</v>
      </c>
      <c r="R47" s="830" t="str">
        <f ca="1">H12</f>
        <v>Anmerkungen BFE</v>
      </c>
      <c r="S47" s="831"/>
      <c r="T47" s="676" t="str">
        <f ca="1">M12</f>
        <v>Bemerkungen Gesuchsteller</v>
      </c>
      <c r="U47" s="677"/>
      <c r="V47" s="450" t="str">
        <f ca="1">V12</f>
        <v>Prüfung auf Plausibilität</v>
      </c>
      <c r="W47" s="450" t="str">
        <f t="shared" ref="W47:Y47" ca="1" si="2">W12</f>
        <v>Bemerkungen Plausibilität</v>
      </c>
      <c r="X47" s="450" t="str">
        <f t="shared" ca="1" si="2"/>
        <v>Materielle Prüfung</v>
      </c>
      <c r="Y47" s="450" t="str">
        <f t="shared" ca="1" si="2"/>
        <v>Bemerkungen Materielle Prüfung</v>
      </c>
      <c r="Z47" s="562"/>
    </row>
    <row r="48" spans="1:27" ht="81.75" customHeight="1" x14ac:dyDescent="0.25">
      <c r="A48" s="139" t="str">
        <f t="shared" ref="A48:A59" ca="1" si="3">CONCATENATE($A$2," / ",AA48)</f>
        <v>KW24 / 28</v>
      </c>
      <c r="B48" s="150" t="str">
        <f ca="1">OFFSET(Sprachen!A401,0,'Allg. Informationen'!$B$4-1,1,1)</f>
        <v>Name Zentrale (oder Einzelanlage im Sinne von Art. 88 EnFV)</v>
      </c>
      <c r="C48" s="100"/>
      <c r="D48" s="388"/>
      <c r="E48" s="356"/>
      <c r="F48" s="356"/>
      <c r="G48" s="356"/>
      <c r="H48" s="635">
        <f ca="1">IFERROR(IF($D$5="Nein","-",VLOOKUP(H$47,E_prod_Eingabe!$A$10:$AA$19,HLOOKUP($A$2,E_prod_Eingabe!$C$5:$AS$6,2,FALSE)+2,FALSE)),"")</f>
        <v>0</v>
      </c>
      <c r="I48" s="635">
        <f ca="1">IFERROR(IF($D$5="Nein","-",VLOOKUP(I$47,E_prod_Eingabe!$A$10:$AA$19,HLOOKUP($A$2,E_prod_Eingabe!$C$5:$AS$6,2,FALSE)+2,FALSE)),"")</f>
        <v>0</v>
      </c>
      <c r="J48" s="635">
        <f ca="1">IFERROR(IF($D$5="Nein","-",VLOOKUP(J$47,E_prod_Eingabe!$A$10:$AA$19,HLOOKUP($A$2,E_prod_Eingabe!$C$5:$AS$6,2,FALSE)+2,FALSE)),"")</f>
        <v>0</v>
      </c>
      <c r="K48" s="635">
        <f ca="1">IFERROR(IF($D$5="Nein","-",VLOOKUP(K$47,E_prod_Eingabe!$A$10:$AA$19,HLOOKUP($A$2,E_prod_Eingabe!$C$5:$AS$6,2,FALSE)+2,FALSE)),"")</f>
        <v>0</v>
      </c>
      <c r="L48" s="635">
        <f ca="1">IFERROR(IF($D$5="Nein","-",VLOOKUP(L$47,E_prod_Eingabe!$A$10:$AA$19,HLOOKUP($A$2,E_prod_Eingabe!$C$5:$AS$6,2,FALSE)+2,FALSE)),"")</f>
        <v>0</v>
      </c>
      <c r="M48" s="635">
        <f ca="1">IFERROR(IF($D$5="Nein","-",VLOOKUP(M$47,E_prod_Eingabe!$A$10:$AA$19,HLOOKUP($A$2,E_prod_Eingabe!$C$5:$AS$6,2,FALSE)+2,FALSE)),"")</f>
        <v>0</v>
      </c>
      <c r="N48" s="635">
        <f ca="1">IFERROR(IF($D$5="Nein","-",VLOOKUP(N$47,E_prod_Eingabe!$A$10:$AA$19,HLOOKUP($A$2,E_prod_Eingabe!$C$5:$AS$6,2,FALSE)+2,FALSE)),"")</f>
        <v>0</v>
      </c>
      <c r="O48" s="635">
        <f ca="1">IFERROR(IF($D$5="Nein","-",VLOOKUP(O$47,E_prod_Eingabe!$A$10:$AA$19,HLOOKUP($A$2,E_prod_Eingabe!$C$5:$AS$6,2,FALSE)+2,FALSE)),"")</f>
        <v>0</v>
      </c>
      <c r="P48" s="635">
        <f ca="1">IFERROR(IF($D$5="Nein","-",VLOOKUP(P$47,E_prod_Eingabe!$A$10:$AA$19,HLOOKUP($A$2,E_prod_Eingabe!$C$5:$AS$6,2,FALSE)+2,FALSE)),"")</f>
        <v>0</v>
      </c>
      <c r="Q48" s="635">
        <f ca="1">IFERROR(IF($D$5="Nein","-",VLOOKUP(Q$47,E_prod_Eingabe!$A$10:$AA$19,HLOOKUP($A$2,E_prod_Eingabe!$C$5:$AS$6,2,FALSE)+2,FALSE)),"")</f>
        <v>0</v>
      </c>
      <c r="R48" s="867" t="str">
        <f ca="1">OFFSET(Sprachen!A491,0,'Allg. Informationen'!$B$4-1,1,1)</f>
        <v>Vertrag für Nutzungsrecht beilegen.</v>
      </c>
      <c r="S48" s="868"/>
      <c r="T48" s="828"/>
      <c r="U48" s="829"/>
      <c r="V48" s="541"/>
      <c r="W48" s="297"/>
      <c r="X48" s="541" t="s">
        <v>185</v>
      </c>
      <c r="Y48" s="152"/>
      <c r="Z48" s="562"/>
      <c r="AA48" s="466">
        <f>+AA45+1</f>
        <v>28</v>
      </c>
    </row>
    <row r="49" spans="1:27" x14ac:dyDescent="0.25">
      <c r="A49" s="139" t="str">
        <f t="shared" ca="1" si="3"/>
        <v>KW24 / 29</v>
      </c>
      <c r="B49" s="136" t="str">
        <f ca="1">OFFSET(Sprachen!A402,0,'Allg. Informationen'!$B$4-1,1,1)</f>
        <v>Nr. Zentrale aus WASTA</v>
      </c>
      <c r="C49" s="100"/>
      <c r="D49" s="388"/>
      <c r="E49" s="356"/>
      <c r="F49" s="356"/>
      <c r="G49" s="356"/>
      <c r="H49" s="193"/>
      <c r="I49" s="193"/>
      <c r="J49" s="193"/>
      <c r="K49" s="193"/>
      <c r="L49" s="193"/>
      <c r="M49" s="193"/>
      <c r="N49" s="563"/>
      <c r="O49" s="563"/>
      <c r="P49" s="563"/>
      <c r="Q49" s="563"/>
      <c r="R49" s="859"/>
      <c r="S49" s="860"/>
      <c r="T49" s="828"/>
      <c r="U49" s="829"/>
      <c r="V49" s="541"/>
      <c r="W49" s="297"/>
      <c r="X49" s="541" t="s">
        <v>185</v>
      </c>
      <c r="Y49" s="152"/>
      <c r="Z49" s="562"/>
      <c r="AA49" s="466">
        <f>+AA48+1</f>
        <v>29</v>
      </c>
    </row>
    <row r="50" spans="1:27" ht="26.4" x14ac:dyDescent="0.25">
      <c r="A50" s="139" t="str">
        <f t="shared" ca="1" si="3"/>
        <v>KW24 / 30</v>
      </c>
      <c r="B50" s="136" t="str">
        <f ca="1">OFFSET(Sprachen!A403,0,'Allg. Informationen'!$B$4-1,1,1)</f>
        <v>Hydraulische Verknüpfung und gemeinsame Optimierung vorhanden</v>
      </c>
      <c r="C50" s="100" t="str">
        <f ca="1">OFFSET(Sprachen!A404,0,'Allg. Informationen'!$B$4-1,1,1)</f>
        <v>[Ja/Nein]</v>
      </c>
      <c r="D50" s="153"/>
      <c r="E50" s="357"/>
      <c r="F50" s="357"/>
      <c r="G50" s="357"/>
      <c r="H50" s="564"/>
      <c r="I50" s="564"/>
      <c r="J50" s="564"/>
      <c r="K50" s="564"/>
      <c r="L50" s="564"/>
      <c r="M50" s="564"/>
      <c r="N50" s="564"/>
      <c r="O50" s="564"/>
      <c r="P50" s="564"/>
      <c r="Q50" s="564"/>
      <c r="R50" s="824" t="str">
        <f ca="1">OFFSET(Sprachen!A492,0,'Allg. Informationen'!$B$4-1,1,1)</f>
        <v>Plan der Kraftwerksanlage beilegen.</v>
      </c>
      <c r="S50" s="825"/>
      <c r="T50" s="828"/>
      <c r="U50" s="829"/>
      <c r="V50" s="541"/>
      <c r="W50" s="297"/>
      <c r="X50" s="541" t="s">
        <v>185</v>
      </c>
      <c r="Y50" s="565"/>
      <c r="Z50" s="562"/>
      <c r="AA50" s="466">
        <f t="shared" ref="AA50:AA57" si="4">+AA49+1</f>
        <v>30</v>
      </c>
    </row>
    <row r="51" spans="1:27" x14ac:dyDescent="0.25">
      <c r="A51" s="139" t="str">
        <f t="shared" ca="1" si="3"/>
        <v>KW24 / 31</v>
      </c>
      <c r="B51" s="136" t="str">
        <f ca="1">OFFSET(Sprachen!A405,0,'Allg. Informationen'!$B$4-1,1,1)</f>
        <v>mittlere mechanische Bruttoleistung</v>
      </c>
      <c r="C51" s="100" t="s">
        <v>6</v>
      </c>
      <c r="D51" s="646">
        <f>SUMIF($H$50:$Q$50,"Ja",H51:Q51)+SUMIF($H$50:$Q$50,"Oui",H51:Q51)+SUMIF($H$50:$Q$50,"Si",H51:Q51)</f>
        <v>0</v>
      </c>
      <c r="E51" s="351"/>
      <c r="F51" s="351"/>
      <c r="G51" s="351"/>
      <c r="H51" s="566"/>
      <c r="I51" s="566"/>
      <c r="J51" s="566"/>
      <c r="K51" s="566"/>
      <c r="L51" s="566"/>
      <c r="M51" s="566"/>
      <c r="N51" s="566"/>
      <c r="O51" s="566"/>
      <c r="P51" s="566"/>
      <c r="Q51" s="566"/>
      <c r="R51" s="859"/>
      <c r="S51" s="860"/>
      <c r="T51" s="828"/>
      <c r="U51" s="829"/>
      <c r="V51" s="541"/>
      <c r="W51" s="297"/>
      <c r="X51" s="541" t="s">
        <v>185</v>
      </c>
      <c r="Y51" s="565" t="s">
        <v>185</v>
      </c>
      <c r="Z51" s="562"/>
      <c r="AA51" s="466">
        <f t="shared" si="4"/>
        <v>31</v>
      </c>
    </row>
    <row r="52" spans="1:27" x14ac:dyDescent="0.25">
      <c r="A52" s="139" t="str">
        <f t="shared" ca="1" si="3"/>
        <v>KW24 / 32</v>
      </c>
      <c r="B52" s="136" t="str">
        <f ca="1">OFFSET(Sprachen!A406,0,'Allg. Informationen'!$B$4-1,1,1)</f>
        <v>Installierte Turbinenleistung</v>
      </c>
      <c r="C52" s="100" t="s">
        <v>6</v>
      </c>
      <c r="D52" s="646">
        <f>SUMIF($H$50:$Q$50,"Ja",H52:Q52)+SUMIF($H$50:$Q$50,"Oui",H52:Q52)+SUMIF($H$50:$Q$50,"Si",H52:Q52)</f>
        <v>0</v>
      </c>
      <c r="E52" s="351"/>
      <c r="F52" s="351"/>
      <c r="G52" s="351"/>
      <c r="H52" s="566"/>
      <c r="I52" s="566"/>
      <c r="J52" s="566"/>
      <c r="K52" s="566"/>
      <c r="L52" s="566"/>
      <c r="M52" s="566"/>
      <c r="N52" s="566"/>
      <c r="O52" s="566"/>
      <c r="P52" s="566"/>
      <c r="Q52" s="566"/>
      <c r="R52" s="859"/>
      <c r="S52" s="860"/>
      <c r="T52" s="828"/>
      <c r="U52" s="829"/>
      <c r="V52" s="541"/>
      <c r="W52" s="297"/>
      <c r="X52" s="541" t="s">
        <v>185</v>
      </c>
      <c r="Y52" s="152"/>
      <c r="Z52" s="562"/>
      <c r="AA52" s="466">
        <f t="shared" si="4"/>
        <v>32</v>
      </c>
    </row>
    <row r="53" spans="1:27" x14ac:dyDescent="0.25">
      <c r="A53" s="139" t="str">
        <f t="shared" ca="1" si="3"/>
        <v>KW24 / 33</v>
      </c>
      <c r="B53" s="136" t="str">
        <f ca="1">OFFSET(Sprachen!A407,0,'Allg. Informationen'!$B$4-1,1,1)</f>
        <v>Max. mögliche Leistung ab Generator</v>
      </c>
      <c r="C53" s="100" t="s">
        <v>6</v>
      </c>
      <c r="D53" s="646">
        <f>SUMIF($H$50:$Q$50,"Ja",H53:Q53)+SUMIF($H$50:$Q$50,"Oui",H53:Q53)+SUMIF($H$50:$Q$50,"Si",H53:Q53)</f>
        <v>0</v>
      </c>
      <c r="E53" s="351"/>
      <c r="F53" s="351"/>
      <c r="G53" s="351"/>
      <c r="H53" s="566"/>
      <c r="I53" s="566"/>
      <c r="J53" s="566"/>
      <c r="K53" s="566"/>
      <c r="L53" s="566"/>
      <c r="M53" s="566"/>
      <c r="N53" s="566"/>
      <c r="O53" s="566"/>
      <c r="P53" s="566"/>
      <c r="Q53" s="566"/>
      <c r="R53" s="859"/>
      <c r="S53" s="860"/>
      <c r="T53" s="828"/>
      <c r="U53" s="829"/>
      <c r="V53" s="541"/>
      <c r="W53" s="297"/>
      <c r="X53" s="541" t="s">
        <v>185</v>
      </c>
      <c r="Y53" s="152"/>
      <c r="Z53" s="562"/>
      <c r="AA53" s="466">
        <f t="shared" si="4"/>
        <v>33</v>
      </c>
    </row>
    <row r="54" spans="1:27" ht="31.5" customHeight="1" x14ac:dyDescent="0.25">
      <c r="A54" s="139" t="str">
        <f t="shared" ca="1" si="3"/>
        <v>KW24 / 34</v>
      </c>
      <c r="B54" s="136" t="str">
        <f ca="1">OFFSET(Sprachen!A408,0,'Allg. Informationen'!$B$4-1,1,1)</f>
        <v>Nettoproduktion alle Zentralen</v>
      </c>
      <c r="C54" s="100" t="s">
        <v>8</v>
      </c>
      <c r="D54" s="647">
        <f ca="1">IFERROR(SUM(H54:Q54),"")</f>
        <v>0</v>
      </c>
      <c r="E54" s="358"/>
      <c r="F54" s="358"/>
      <c r="G54" s="358"/>
      <c r="H54" s="154">
        <f ca="1">IFERROR(IF($D$5="Nein/Non/No","-",VLOOKUP(H$47,E_prod_Eingabe!$A$21:$AA$30,HLOOKUP($A$2,E_prod_Eingabe!$C$5:$AS$6,2,FALSE)+2,FALSE)),"")</f>
        <v>0</v>
      </c>
      <c r="I54" s="154">
        <f ca="1">IFERROR(IF($D$5="Nein/Non/No","-",VLOOKUP(I$47,E_prod_Eingabe!$A$21:$AA$30,HLOOKUP($A$2,E_prod_Eingabe!$C$5:$AS$6,2,FALSE)+2,FALSE)),"")</f>
        <v>0</v>
      </c>
      <c r="J54" s="154">
        <f ca="1">IFERROR(IF($D$5="Nein/Non/No","-",VLOOKUP(J$47,E_prod_Eingabe!$A$21:$AA$30,HLOOKUP($A$2,E_prod_Eingabe!$C$5:$AS$6,2,FALSE)+2,FALSE)),"")</f>
        <v>0</v>
      </c>
      <c r="K54" s="154">
        <f ca="1">IFERROR(IF($D$5="Nein/Non/No","-",VLOOKUP(K$47,E_prod_Eingabe!$A$21:$AA$30,HLOOKUP($A$2,E_prod_Eingabe!$C$5:$AS$6,2,FALSE)+2,FALSE)),"")</f>
        <v>0</v>
      </c>
      <c r="L54" s="154">
        <f ca="1">IFERROR(IF($D$5="Nein/Non/No","-",VLOOKUP(L$47,E_prod_Eingabe!$A$21:$AA$30,HLOOKUP($A$2,E_prod_Eingabe!$C$5:$AS$6,2,FALSE)+2,FALSE)),"")</f>
        <v>0</v>
      </c>
      <c r="M54" s="154">
        <f ca="1">IFERROR(IF($D$5="Nein/Non/No","-",VLOOKUP(M$47,E_prod_Eingabe!$A$21:$AA$30,HLOOKUP($A$2,E_prod_Eingabe!$C$5:$AS$6,2,FALSE)+2,FALSE)),"")</f>
        <v>0</v>
      </c>
      <c r="N54" s="154">
        <f ca="1">IFERROR(IF($D$5="Nein/Non/No","-",VLOOKUP(N$47,E_prod_Eingabe!$A$21:$AA$30,HLOOKUP($A$2,E_prod_Eingabe!$C$5:$AS$6,2,FALSE)+2,FALSE)),"")</f>
        <v>0</v>
      </c>
      <c r="O54" s="154">
        <f ca="1">IFERROR(IF($D$5="Nein/Non/No","-",VLOOKUP(O$47,E_prod_Eingabe!$A$21:$AA$30,HLOOKUP($A$2,E_prod_Eingabe!$C$5:$AS$6,2,FALSE)+2,FALSE)),"")</f>
        <v>0</v>
      </c>
      <c r="P54" s="154">
        <f ca="1">IFERROR(IF($D$5="Nein/Non/No","-",VLOOKUP(P$47,E_prod_Eingabe!$A$21:$AA$30,HLOOKUP($A$2,E_prod_Eingabe!$C$5:$AS$6,2,FALSE)+2,FALSE)),"")</f>
        <v>0</v>
      </c>
      <c r="Q54" s="154">
        <f ca="1">IFERROR(IF($D$5="Nein/Non/No","-",VLOOKUP(Q$47,E_prod_Eingabe!$A$21:$AA$30,HLOOKUP($A$2,E_prod_Eingabe!$C$5:$AS$6,2,FALSE)+2,FALSE)),"")</f>
        <v>0</v>
      </c>
      <c r="R54" s="862" t="str">
        <f ca="1">OFFSET(Sprachen!A493,0,'Allg. Informationen'!$B$4-1,1,1)</f>
        <v>Nur hydraulisch verknüpfte und gemeinsam optimierte Anlagen werden berücksichtigt.</v>
      </c>
      <c r="S54" s="863"/>
      <c r="T54" s="861"/>
      <c r="U54" s="861"/>
      <c r="V54" s="567"/>
      <c r="W54" s="300"/>
      <c r="X54" s="567"/>
      <c r="Y54" s="400"/>
      <c r="Z54" s="562"/>
      <c r="AA54" s="466">
        <f t="shared" si="4"/>
        <v>34</v>
      </c>
    </row>
    <row r="55" spans="1:27" ht="31.5" customHeight="1" x14ac:dyDescent="0.25">
      <c r="A55" s="139" t="str">
        <f t="shared" ca="1" si="3"/>
        <v>KW24 / 35</v>
      </c>
      <c r="B55" s="136" t="str">
        <f ca="1">OFFSET(Sprachen!A409,0,'Allg. Informationen'!$B$4-1,1,1)</f>
        <v>Nettoproduktion hydraulisch verknüpfter und gemeinsam optimierter Anlagen</v>
      </c>
      <c r="C55" s="100" t="s">
        <v>8</v>
      </c>
      <c r="D55" s="647">
        <f>SUM(H55:Q55)</f>
        <v>0</v>
      </c>
      <c r="E55" s="358"/>
      <c r="F55" s="358"/>
      <c r="G55" s="358"/>
      <c r="H55" s="154">
        <f>+IF(H50="Ja",H54,0)+IF(H50="Oui",H54,0)+IF(H50="Si",H54,0)</f>
        <v>0</v>
      </c>
      <c r="I55" s="154">
        <f t="shared" ref="I55:Q55" si="5">+IF(I50="Ja",I54,0)+IF(I50="Oui",I54,0)+IF(I50="Si",I54,0)</f>
        <v>0</v>
      </c>
      <c r="J55" s="154">
        <f t="shared" si="5"/>
        <v>0</v>
      </c>
      <c r="K55" s="154">
        <f t="shared" si="5"/>
        <v>0</v>
      </c>
      <c r="L55" s="154">
        <f t="shared" si="5"/>
        <v>0</v>
      </c>
      <c r="M55" s="154">
        <f t="shared" si="5"/>
        <v>0</v>
      </c>
      <c r="N55" s="154">
        <f t="shared" si="5"/>
        <v>0</v>
      </c>
      <c r="O55" s="154">
        <f t="shared" si="5"/>
        <v>0</v>
      </c>
      <c r="P55" s="154">
        <f t="shared" si="5"/>
        <v>0</v>
      </c>
      <c r="Q55" s="154">
        <f t="shared" si="5"/>
        <v>0</v>
      </c>
      <c r="R55" s="864"/>
      <c r="S55" s="865"/>
      <c r="T55" s="861"/>
      <c r="U55" s="861"/>
      <c r="V55" s="567"/>
      <c r="W55" s="300"/>
      <c r="X55" s="567"/>
      <c r="Y55" s="400"/>
      <c r="Z55" s="562"/>
      <c r="AA55" s="466">
        <f t="shared" si="4"/>
        <v>35</v>
      </c>
    </row>
    <row r="56" spans="1:27" x14ac:dyDescent="0.25">
      <c r="A56" s="139" t="str">
        <f t="shared" ca="1" si="3"/>
        <v>KW24 / 36</v>
      </c>
      <c r="B56" s="136" t="str">
        <f ca="1">OFFSET(Sprachen!A410,0,'Allg. Informationen'!$B$4-1,1,1)</f>
        <v>Bezug EV/KEV</v>
      </c>
      <c r="C56" s="100" t="str">
        <f ca="1">OFFSET(Sprachen!A404,0,'Allg. Informationen'!$B$4-1,1,1)</f>
        <v>[Ja/Nein]</v>
      </c>
      <c r="D56" s="648">
        <f>IF(COUNTIF(H56:Q56,"Ja")&gt;0,COUNTIF(H56:Q56,"Ja"),0)</f>
        <v>0</v>
      </c>
      <c r="E56" s="359"/>
      <c r="F56" s="359"/>
      <c r="G56" s="359"/>
      <c r="H56" s="564"/>
      <c r="I56" s="564"/>
      <c r="J56" s="564"/>
      <c r="K56" s="564"/>
      <c r="L56" s="564"/>
      <c r="M56" s="564"/>
      <c r="N56" s="564"/>
      <c r="O56" s="564"/>
      <c r="P56" s="564"/>
      <c r="Q56" s="564"/>
      <c r="R56" s="824"/>
      <c r="S56" s="825"/>
      <c r="T56" s="828"/>
      <c r="U56" s="829"/>
      <c r="V56" s="541"/>
      <c r="W56" s="297"/>
      <c r="X56" s="541" t="s">
        <v>185</v>
      </c>
      <c r="Y56" s="565" t="s">
        <v>185</v>
      </c>
      <c r="Z56" s="562"/>
      <c r="AA56" s="466">
        <f t="shared" si="4"/>
        <v>36</v>
      </c>
    </row>
    <row r="57" spans="1:27" x14ac:dyDescent="0.25">
      <c r="A57" s="139" t="str">
        <f t="shared" ca="1" si="3"/>
        <v>KW24 / 37</v>
      </c>
      <c r="B57" s="136" t="str">
        <f ca="1">OFFSET(Sprachen!A411,0,'Allg. Informationen'!$B$4-1,1,1)</f>
        <v>Erlös EV/KEV Jahr</v>
      </c>
      <c r="C57" s="100" t="s">
        <v>24</v>
      </c>
      <c r="D57" s="649">
        <f>SUMIF(H50:Q50,"Ja",H57:Q57)+SUMIF(H50:Q50,"Oui",H57:Q57)+SUMIF(H50:Q50,"Si",H57:Q57)</f>
        <v>0</v>
      </c>
      <c r="E57" s="360"/>
      <c r="F57" s="360"/>
      <c r="G57" s="360"/>
      <c r="H57" s="207"/>
      <c r="I57" s="207"/>
      <c r="J57" s="207"/>
      <c r="K57" s="207"/>
      <c r="L57" s="207"/>
      <c r="M57" s="207"/>
      <c r="N57" s="207"/>
      <c r="O57" s="207"/>
      <c r="P57" s="207"/>
      <c r="Q57" s="207"/>
      <c r="R57" s="859"/>
      <c r="S57" s="860"/>
      <c r="T57" s="828"/>
      <c r="U57" s="829"/>
      <c r="V57" s="541"/>
      <c r="W57" s="297"/>
      <c r="X57" s="541" t="s">
        <v>185</v>
      </c>
      <c r="Y57" s="565" t="s">
        <v>185</v>
      </c>
      <c r="Z57" s="562"/>
      <c r="AA57" s="466">
        <f t="shared" si="4"/>
        <v>37</v>
      </c>
    </row>
    <row r="58" spans="1:27" ht="26.4" x14ac:dyDescent="0.25">
      <c r="A58" s="139" t="str">
        <f t="shared" ca="1" si="3"/>
        <v>KW24 / 39</v>
      </c>
      <c r="B58" s="136" t="str">
        <f ca="1">OFFSET(Sprachen!A412,0,'Allg. Informationen'!$B$4-1,1,1)</f>
        <v>Erlös aus Entschädigungen Sanierungen nach Gewässerschutzgesetz</v>
      </c>
      <c r="C58" s="157" t="s">
        <v>24</v>
      </c>
      <c r="D58" s="649">
        <f>SUMIF($H$50:$Q$50,"Ja",H58:Q58)+SUMIF($H$50:$Q$50,"Oui",H58:Q58)+SUMIF($H$50:$Q$50,"Si",H58:Q58)</f>
        <v>0</v>
      </c>
      <c r="E58" s="360"/>
      <c r="F58" s="360"/>
      <c r="G58" s="360"/>
      <c r="H58" s="207"/>
      <c r="I58" s="207"/>
      <c r="J58" s="207"/>
      <c r="K58" s="207"/>
      <c r="L58" s="207"/>
      <c r="M58" s="207"/>
      <c r="N58" s="207"/>
      <c r="O58" s="207"/>
      <c r="P58" s="207"/>
      <c r="Q58" s="207"/>
      <c r="R58" s="813"/>
      <c r="S58" s="814"/>
      <c r="T58" s="828"/>
      <c r="U58" s="829"/>
      <c r="V58" s="541"/>
      <c r="W58" s="297"/>
      <c r="X58" s="541" t="s">
        <v>185</v>
      </c>
      <c r="Y58" s="565" t="s">
        <v>185</v>
      </c>
      <c r="Z58" s="562"/>
      <c r="AA58" s="466">
        <v>39</v>
      </c>
    </row>
    <row r="59" spans="1:27" ht="26.4" x14ac:dyDescent="0.25">
      <c r="A59" s="139" t="str">
        <f t="shared" ca="1" si="3"/>
        <v>KW24 / 41</v>
      </c>
      <c r="B59" s="136" t="str">
        <f ca="1">OFFSET(Sprachen!A413,0,'Allg. Informationen'!$B$4-1,1,1)</f>
        <v>Erlös aus weiterer Förderung der öffentlichen Hand</v>
      </c>
      <c r="C59" s="157" t="s">
        <v>24</v>
      </c>
      <c r="D59" s="649">
        <f>SUMIF(H50:Q50,"Ja",H59:Q59)+SUMIF(H50:Q50,"Qui",H59:Q59)+SUMIF(H50:Q50,"Si",H59:Q59)</f>
        <v>0</v>
      </c>
      <c r="E59" s="360"/>
      <c r="F59" s="360"/>
      <c r="G59" s="360"/>
      <c r="H59" s="207"/>
      <c r="I59" s="207"/>
      <c r="J59" s="207"/>
      <c r="K59" s="207"/>
      <c r="L59" s="207"/>
      <c r="M59" s="207"/>
      <c r="N59" s="207"/>
      <c r="O59" s="207"/>
      <c r="P59" s="207"/>
      <c r="Q59" s="207"/>
      <c r="R59" s="813"/>
      <c r="S59" s="814"/>
      <c r="T59" s="828"/>
      <c r="U59" s="829"/>
      <c r="V59" s="541"/>
      <c r="W59" s="297"/>
      <c r="X59" s="541" t="s">
        <v>185</v>
      </c>
      <c r="Y59" s="152"/>
      <c r="Z59" s="562"/>
      <c r="AA59" s="466">
        <v>41</v>
      </c>
    </row>
    <row r="60" spans="1:27" ht="15.6" x14ac:dyDescent="0.3">
      <c r="A60" s="146"/>
      <c r="B60" s="147"/>
      <c r="C60" s="147"/>
      <c r="D60" s="147"/>
      <c r="E60" s="147"/>
      <c r="F60" s="147"/>
      <c r="G60" s="147"/>
      <c r="H60" s="147"/>
      <c r="I60" s="147"/>
      <c r="J60" s="147"/>
      <c r="K60" s="147"/>
      <c r="L60" s="147"/>
      <c r="M60" s="147"/>
      <c r="N60" s="147"/>
      <c r="O60" s="147"/>
      <c r="P60" s="147"/>
      <c r="Q60" s="147"/>
      <c r="R60" s="147"/>
      <c r="S60" s="147"/>
      <c r="T60" s="147"/>
      <c r="U60" s="147"/>
      <c r="V60" s="147"/>
      <c r="W60" s="561"/>
      <c r="X60" s="147"/>
      <c r="Y60" s="147"/>
      <c r="Z60" s="562"/>
    </row>
    <row r="61" spans="1:27" ht="26.4" x14ac:dyDescent="0.25">
      <c r="A61" s="158" t="str">
        <f ca="1">OFFSET(Sprachen!A414,0,'Allg. Informationen'!$B$4-1,1,1)</f>
        <v>B. Angaben zu den Gestehungskosten</v>
      </c>
      <c r="B61" s="158"/>
      <c r="C61" s="159"/>
      <c r="D61" s="160"/>
      <c r="E61" s="361"/>
      <c r="F61" s="361"/>
      <c r="G61" s="361"/>
      <c r="H61" s="866" t="str">
        <f ca="1">R47</f>
        <v>Anmerkungen BFE</v>
      </c>
      <c r="I61" s="866"/>
      <c r="J61" s="866"/>
      <c r="K61" s="866"/>
      <c r="L61" s="866"/>
      <c r="M61" s="809" t="str">
        <f ca="1">T47</f>
        <v>Bemerkungen Gesuchsteller</v>
      </c>
      <c r="N61" s="810"/>
      <c r="O61" s="810"/>
      <c r="P61" s="810"/>
      <c r="Q61" s="810"/>
      <c r="R61" s="810"/>
      <c r="S61" s="810"/>
      <c r="T61" s="810"/>
      <c r="U61" s="811"/>
      <c r="V61" s="450" t="str">
        <f ca="1">V47</f>
        <v>Prüfung auf Plausibilität</v>
      </c>
      <c r="W61" s="450" t="str">
        <f t="shared" ref="W61:Y61" ca="1" si="6">W47</f>
        <v>Bemerkungen Plausibilität</v>
      </c>
      <c r="X61" s="450" t="str">
        <f t="shared" ca="1" si="6"/>
        <v>Materielle Prüfung</v>
      </c>
      <c r="Y61" s="450" t="str">
        <f t="shared" ca="1" si="6"/>
        <v>Bemerkungen Materielle Prüfung</v>
      </c>
    </row>
    <row r="62" spans="1:27" ht="27.75" customHeight="1" x14ac:dyDescent="0.25">
      <c r="A62" s="139"/>
      <c r="B62" s="161" t="str">
        <f ca="1">OFFSET(Sprachen!A415,0,'Allg. Informationen'!$B$4-1,1,1)</f>
        <v>B 1. Betriebserträge und -kosten</v>
      </c>
      <c r="C62" s="100"/>
      <c r="D62" s="100"/>
      <c r="E62" s="362"/>
      <c r="F62" s="362"/>
      <c r="G62" s="362"/>
      <c r="H62" s="808"/>
      <c r="I62" s="808"/>
      <c r="J62" s="808"/>
      <c r="K62" s="808"/>
      <c r="L62" s="808"/>
      <c r="M62" s="812"/>
      <c r="N62" s="812"/>
      <c r="O62" s="812"/>
      <c r="P62" s="812"/>
      <c r="Q62" s="812"/>
      <c r="R62" s="812"/>
      <c r="S62" s="812"/>
      <c r="T62" s="812"/>
      <c r="U62" s="812"/>
      <c r="V62" s="541"/>
      <c r="W62" s="297"/>
      <c r="X62" s="541" t="s">
        <v>185</v>
      </c>
      <c r="Y62" s="551" t="s">
        <v>185</v>
      </c>
    </row>
    <row r="63" spans="1:27" ht="26.4" x14ac:dyDescent="0.25">
      <c r="A63" s="139" t="str">
        <f t="shared" ref="A63:A72" ca="1" si="7">CONCATENATE($A$2," / ",AA63)</f>
        <v>KW24 / 42</v>
      </c>
      <c r="B63" s="136" t="str">
        <f ca="1">OFFSET(Sprachen!A416,0,'Allg. Informationen'!$B$4-1,1,1)</f>
        <v>Summe Förderungen/Vergütungen der öffentlichen Hand</v>
      </c>
      <c r="C63" s="100"/>
      <c r="D63" s="634">
        <f>D59+D57</f>
        <v>0</v>
      </c>
      <c r="E63" s="633"/>
      <c r="F63" s="633"/>
      <c r="G63" s="633"/>
      <c r="H63" s="815"/>
      <c r="I63" s="816"/>
      <c r="J63" s="816"/>
      <c r="K63" s="816"/>
      <c r="L63" s="817"/>
      <c r="M63" s="818"/>
      <c r="N63" s="819"/>
      <c r="O63" s="819"/>
      <c r="P63" s="819"/>
      <c r="Q63" s="819"/>
      <c r="R63" s="819"/>
      <c r="S63" s="819"/>
      <c r="T63" s="819"/>
      <c r="U63" s="820"/>
      <c r="V63" s="541"/>
      <c r="W63" s="297"/>
      <c r="X63" s="541" t="s">
        <v>185</v>
      </c>
      <c r="Y63" s="551" t="s">
        <v>185</v>
      </c>
      <c r="AA63" s="466">
        <v>42</v>
      </c>
    </row>
    <row r="64" spans="1:27" ht="33" customHeight="1" x14ac:dyDescent="0.25">
      <c r="A64" s="139" t="str">
        <f t="shared" ca="1" si="7"/>
        <v>KW24 / 43</v>
      </c>
      <c r="B64" s="136" t="str">
        <f ca="1">OFFSET(Sprachen!A417,0,'Allg. Informationen'!$B$4-1,1,1)</f>
        <v>Übriger Betriebsertrag (ohne Förderungen)</v>
      </c>
      <c r="C64" s="673" t="s">
        <v>24</v>
      </c>
      <c r="D64" s="196"/>
      <c r="E64" s="363"/>
      <c r="F64" s="363"/>
      <c r="G64" s="363"/>
      <c r="H64" s="893" t="str">
        <f ca="1">CONCATENATE(OFFSET(Sprachen!A495,0,'Allg. Informationen'!$B$4-1,1,1)," 5.",A2,".7")</f>
        <v>Gemäss Richtlinie des BFE zu anrechenbaren Betriebs- und Kapitalkosten. Bei abweichenden Angaben zum Geschäftsbericht ist das folgende Anhangsformular auszufüllen: 5.KW24.7</v>
      </c>
      <c r="I64" s="894"/>
      <c r="J64" s="894"/>
      <c r="K64" s="894"/>
      <c r="L64" s="895"/>
      <c r="M64" s="812"/>
      <c r="N64" s="812"/>
      <c r="O64" s="812"/>
      <c r="P64" s="812"/>
      <c r="Q64" s="812"/>
      <c r="R64" s="812"/>
      <c r="S64" s="812"/>
      <c r="T64" s="812"/>
      <c r="U64" s="812"/>
      <c r="V64" s="541"/>
      <c r="W64" s="297"/>
      <c r="X64" s="541" t="s">
        <v>185</v>
      </c>
      <c r="Y64" s="551" t="s">
        <v>185</v>
      </c>
      <c r="AA64" s="466">
        <v>43</v>
      </c>
    </row>
    <row r="65" spans="1:27" x14ac:dyDescent="0.25">
      <c r="A65" s="139" t="str">
        <f t="shared" ca="1" si="7"/>
        <v>KW24 / 44</v>
      </c>
      <c r="B65" s="136" t="str">
        <f ca="1">OFFSET(Sprachen!A418,0,'Allg. Informationen'!$B$4-1,1,1)</f>
        <v>Aktivierte Eigenleistungen</v>
      </c>
      <c r="C65" s="673" t="s">
        <v>24</v>
      </c>
      <c r="D65" s="196"/>
      <c r="E65" s="364"/>
      <c r="F65" s="364"/>
      <c r="G65" s="364"/>
      <c r="H65" s="893"/>
      <c r="I65" s="894"/>
      <c r="J65" s="894"/>
      <c r="K65" s="894"/>
      <c r="L65" s="895"/>
      <c r="M65" s="812"/>
      <c r="N65" s="812"/>
      <c r="O65" s="812"/>
      <c r="P65" s="812"/>
      <c r="Q65" s="812"/>
      <c r="R65" s="812"/>
      <c r="S65" s="812"/>
      <c r="T65" s="812"/>
      <c r="U65" s="812"/>
      <c r="V65" s="541"/>
      <c r="W65" s="297"/>
      <c r="X65" s="541" t="s">
        <v>185</v>
      </c>
      <c r="Y65" s="551" t="s">
        <v>185</v>
      </c>
      <c r="AA65" s="466">
        <f t="shared" ref="AA65:AA72" si="8">AA64+1</f>
        <v>44</v>
      </c>
    </row>
    <row r="66" spans="1:27" x14ac:dyDescent="0.25">
      <c r="A66" s="139" t="str">
        <f t="shared" ca="1" si="7"/>
        <v>KW24 / 45</v>
      </c>
      <c r="B66" s="136" t="str">
        <f ca="1">OFFSET(Sprachen!A419,0,'Allg. Informationen'!$B$4-1,1,1)</f>
        <v>Pumpenergie</v>
      </c>
      <c r="C66" s="673" t="s">
        <v>8</v>
      </c>
      <c r="D66" s="644">
        <f ca="1">IFERROR(IF($D$5="Nein/Non/No","-",INDIRECT(CONCATENATE(E_prod_Eingabe!$A$2,"!")&amp;CONCATENATE(MID("CDEFGHIJKLMNOPQRSTUVWXYZ",HLOOKUP($A$2,E_prod_Eingabe!$C$5:$AS$6,2,FALSE),1),"55"))),"")</f>
        <v>0</v>
      </c>
      <c r="E66" s="353"/>
      <c r="F66" s="353"/>
      <c r="G66" s="353"/>
      <c r="H66" s="893"/>
      <c r="I66" s="894"/>
      <c r="J66" s="894"/>
      <c r="K66" s="894"/>
      <c r="L66" s="895"/>
      <c r="M66" s="812"/>
      <c r="N66" s="812"/>
      <c r="O66" s="812"/>
      <c r="P66" s="812"/>
      <c r="Q66" s="812"/>
      <c r="R66" s="812"/>
      <c r="S66" s="812"/>
      <c r="T66" s="812"/>
      <c r="U66" s="812"/>
      <c r="V66" s="541"/>
      <c r="W66" s="297"/>
      <c r="X66" s="541" t="s">
        <v>185</v>
      </c>
      <c r="Y66" s="551" t="s">
        <v>185</v>
      </c>
      <c r="AA66" s="466">
        <f t="shared" si="8"/>
        <v>45</v>
      </c>
    </row>
    <row r="67" spans="1:27" ht="26.4" x14ac:dyDescent="0.25">
      <c r="A67" s="139" t="str">
        <f t="shared" ca="1" si="7"/>
        <v>KW24 / 46</v>
      </c>
      <c r="B67" s="136" t="str">
        <f ca="1">OFFSET(Sprachen!A420,0,'Allg. Informationen'!$B$4-1,1,1)</f>
        <v>Spezif. Kosten Pumpenergie zu Marktpreisen</v>
      </c>
      <c r="C67" s="673" t="s">
        <v>39</v>
      </c>
      <c r="D67" s="645" t="str">
        <f ca="1">IFERROR(D68*100/(D66*1000000),"")</f>
        <v/>
      </c>
      <c r="E67" s="365"/>
      <c r="F67" s="365"/>
      <c r="G67" s="365"/>
      <c r="H67" s="893"/>
      <c r="I67" s="894"/>
      <c r="J67" s="894"/>
      <c r="K67" s="894"/>
      <c r="L67" s="895"/>
      <c r="M67" s="812"/>
      <c r="N67" s="812"/>
      <c r="O67" s="812"/>
      <c r="P67" s="812"/>
      <c r="Q67" s="812"/>
      <c r="R67" s="812"/>
      <c r="S67" s="812"/>
      <c r="T67" s="812"/>
      <c r="U67" s="812"/>
      <c r="V67" s="541"/>
      <c r="W67" s="297"/>
      <c r="X67" s="541" t="s">
        <v>185</v>
      </c>
      <c r="Y67" s="551" t="s">
        <v>185</v>
      </c>
      <c r="AA67" s="466">
        <f t="shared" si="8"/>
        <v>46</v>
      </c>
    </row>
    <row r="68" spans="1:27" ht="26.4" x14ac:dyDescent="0.25">
      <c r="A68" s="139" t="str">
        <f t="shared" ca="1" si="7"/>
        <v>KW24 / 47</v>
      </c>
      <c r="B68" s="136" t="str">
        <f ca="1">OFFSET(Sprachen!A421,0,'Allg. Informationen'!$B$4-1,1,1)</f>
        <v>Pumpenergie zu Marktpreisen</v>
      </c>
      <c r="C68" s="673" t="s">
        <v>24</v>
      </c>
      <c r="D68" s="644">
        <f ca="1">IFERROR(IF($D$5="Nein/Non/No","-",INDIRECT(CONCATENATE(E_prod_Eingabe!$A$2,"!")&amp;CONCATENATE(MID("CDEFGHIJKLMNOPQRSTUVWXYZ",HLOOKUP($A$2,E_prod_Eingabe!$C$5:$AS$6,2,FALSE),1),"67"))),"")</f>
        <v>0</v>
      </c>
      <c r="E68" s="366"/>
      <c r="F68" s="366"/>
      <c r="G68" s="366"/>
      <c r="H68" s="893"/>
      <c r="I68" s="894"/>
      <c r="J68" s="894"/>
      <c r="K68" s="894"/>
      <c r="L68" s="895"/>
      <c r="M68" s="812"/>
      <c r="N68" s="812"/>
      <c r="O68" s="812"/>
      <c r="P68" s="812"/>
      <c r="Q68" s="812"/>
      <c r="R68" s="812"/>
      <c r="S68" s="812"/>
      <c r="T68" s="812"/>
      <c r="U68" s="812"/>
      <c r="V68" s="541"/>
      <c r="W68" s="297"/>
      <c r="X68" s="541" t="s">
        <v>185</v>
      </c>
      <c r="Y68" s="551" t="s">
        <v>185</v>
      </c>
      <c r="AA68" s="466">
        <f t="shared" si="8"/>
        <v>47</v>
      </c>
    </row>
    <row r="69" spans="1:27" x14ac:dyDescent="0.25">
      <c r="A69" s="139" t="str">
        <f t="shared" ca="1" si="7"/>
        <v>KW24 / 48</v>
      </c>
      <c r="B69" s="136" t="str">
        <f ca="1">OFFSET(Sprachen!A422,0,'Allg. Informationen'!$B$4-1,1,1)</f>
        <v>Energieaufwand</v>
      </c>
      <c r="C69" s="673" t="s">
        <v>24</v>
      </c>
      <c r="D69" s="196"/>
      <c r="E69" s="364"/>
      <c r="F69" s="364"/>
      <c r="G69" s="364"/>
      <c r="H69" s="893"/>
      <c r="I69" s="894"/>
      <c r="J69" s="894"/>
      <c r="K69" s="894"/>
      <c r="L69" s="895"/>
      <c r="M69" s="812"/>
      <c r="N69" s="812"/>
      <c r="O69" s="812"/>
      <c r="P69" s="812"/>
      <c r="Q69" s="812"/>
      <c r="R69" s="812"/>
      <c r="S69" s="812"/>
      <c r="T69" s="812"/>
      <c r="U69" s="812"/>
      <c r="V69" s="541"/>
      <c r="W69" s="297"/>
      <c r="X69" s="541" t="s">
        <v>185</v>
      </c>
      <c r="Y69" s="551" t="s">
        <v>185</v>
      </c>
      <c r="AA69" s="466">
        <f t="shared" si="8"/>
        <v>48</v>
      </c>
    </row>
    <row r="70" spans="1:27" x14ac:dyDescent="0.25">
      <c r="A70" s="139" t="str">
        <f t="shared" ca="1" si="7"/>
        <v>KW24 / 49</v>
      </c>
      <c r="B70" s="136" t="str">
        <f ca="1">OFFSET(Sprachen!A423,0,'Allg. Informationen'!$B$4-1,1,1)</f>
        <v>Netznutzungsaufwand</v>
      </c>
      <c r="C70" s="673" t="s">
        <v>24</v>
      </c>
      <c r="D70" s="196"/>
      <c r="E70" s="364"/>
      <c r="F70" s="364"/>
      <c r="G70" s="364"/>
      <c r="H70" s="893"/>
      <c r="I70" s="894"/>
      <c r="J70" s="894"/>
      <c r="K70" s="894"/>
      <c r="L70" s="895"/>
      <c r="M70" s="812"/>
      <c r="N70" s="812"/>
      <c r="O70" s="812"/>
      <c r="P70" s="812"/>
      <c r="Q70" s="812"/>
      <c r="R70" s="812"/>
      <c r="S70" s="812"/>
      <c r="T70" s="812"/>
      <c r="U70" s="812"/>
      <c r="V70" s="541"/>
      <c r="W70" s="297"/>
      <c r="X70" s="541" t="s">
        <v>185</v>
      </c>
      <c r="Y70" s="551" t="s">
        <v>185</v>
      </c>
      <c r="AA70" s="466">
        <f t="shared" si="8"/>
        <v>49</v>
      </c>
    </row>
    <row r="71" spans="1:27" x14ac:dyDescent="0.25">
      <c r="A71" s="139" t="str">
        <f t="shared" ca="1" si="7"/>
        <v>KW24 / 50</v>
      </c>
      <c r="B71" s="136" t="str">
        <f ca="1">OFFSET(Sprachen!A424,0,'Allg. Informationen'!$B$4-1,1,1)</f>
        <v>Material und Fremdleistungen</v>
      </c>
      <c r="C71" s="673" t="s">
        <v>24</v>
      </c>
      <c r="D71" s="196"/>
      <c r="E71" s="364"/>
      <c r="F71" s="364"/>
      <c r="G71" s="364"/>
      <c r="H71" s="893"/>
      <c r="I71" s="894"/>
      <c r="J71" s="894"/>
      <c r="K71" s="894"/>
      <c r="L71" s="895"/>
      <c r="M71" s="812"/>
      <c r="N71" s="812"/>
      <c r="O71" s="812"/>
      <c r="P71" s="812"/>
      <c r="Q71" s="812"/>
      <c r="R71" s="812"/>
      <c r="S71" s="812"/>
      <c r="T71" s="812"/>
      <c r="U71" s="812"/>
      <c r="V71" s="541"/>
      <c r="W71" s="297"/>
      <c r="X71" s="541" t="s">
        <v>185</v>
      </c>
      <c r="Y71" s="551" t="s">
        <v>185</v>
      </c>
      <c r="AA71" s="466">
        <f t="shared" si="8"/>
        <v>50</v>
      </c>
    </row>
    <row r="72" spans="1:27" x14ac:dyDescent="0.25">
      <c r="A72" s="139" t="str">
        <f t="shared" ca="1" si="7"/>
        <v>KW24 / 51</v>
      </c>
      <c r="B72" s="136" t="str">
        <f ca="1">OFFSET(Sprachen!A425,0,'Allg. Informationen'!$B$4-1,1,1)</f>
        <v>Personalaufwand</v>
      </c>
      <c r="C72" s="673" t="s">
        <v>24</v>
      </c>
      <c r="D72" s="196"/>
      <c r="E72" s="367"/>
      <c r="F72" s="367"/>
      <c r="G72" s="367"/>
      <c r="H72" s="893"/>
      <c r="I72" s="894"/>
      <c r="J72" s="894"/>
      <c r="K72" s="894"/>
      <c r="L72" s="895"/>
      <c r="M72" s="812"/>
      <c r="N72" s="812"/>
      <c r="O72" s="812"/>
      <c r="P72" s="812"/>
      <c r="Q72" s="812"/>
      <c r="R72" s="812"/>
      <c r="S72" s="812"/>
      <c r="T72" s="812"/>
      <c r="U72" s="812"/>
      <c r="V72" s="541"/>
      <c r="W72" s="297"/>
      <c r="X72" s="541" t="s">
        <v>185</v>
      </c>
      <c r="Y72" s="551" t="s">
        <v>185</v>
      </c>
      <c r="AA72" s="466">
        <f t="shared" si="8"/>
        <v>51</v>
      </c>
    </row>
    <row r="73" spans="1:27" x14ac:dyDescent="0.25">
      <c r="A73" s="139" t="str">
        <f ca="1">CONCATENATE($A$2," / ",AA73)</f>
        <v>KW24 / 52</v>
      </c>
      <c r="B73" s="136" t="str">
        <f ca="1">OFFSET(Sprachen!A426,0,'Allg. Informationen'!$B$4-1,1,1)</f>
        <v>übriger Betriebsaufwand (inkl. HKN)</v>
      </c>
      <c r="C73" s="673" t="s">
        <v>24</v>
      </c>
      <c r="D73" s="196"/>
      <c r="E73" s="368"/>
      <c r="F73" s="368"/>
      <c r="G73" s="368"/>
      <c r="H73" s="896"/>
      <c r="I73" s="897"/>
      <c r="J73" s="897"/>
      <c r="K73" s="897"/>
      <c r="L73" s="898"/>
      <c r="M73" s="812"/>
      <c r="N73" s="812"/>
      <c r="O73" s="812"/>
      <c r="P73" s="812"/>
      <c r="Q73" s="812"/>
      <c r="R73" s="812"/>
      <c r="S73" s="812"/>
      <c r="T73" s="812"/>
      <c r="U73" s="812"/>
      <c r="V73" s="541"/>
      <c r="W73" s="297"/>
      <c r="X73" s="541" t="s">
        <v>185</v>
      </c>
      <c r="Y73" s="551" t="s">
        <v>185</v>
      </c>
      <c r="AA73" s="466">
        <f>AA72+1</f>
        <v>52</v>
      </c>
    </row>
    <row r="74" spans="1:27" x14ac:dyDescent="0.25">
      <c r="A74" s="139" t="str">
        <f ca="1">CONCATENATE($A$2," / ",AA74)</f>
        <v>KW24 / 54</v>
      </c>
      <c r="B74" s="136" t="str">
        <f ca="1">OFFSET(Sprachen!A427,0,'Allg. Informationen'!$B$4-1,1,1)</f>
        <v>Total Betriebskosten</v>
      </c>
      <c r="C74" s="673" t="s">
        <v>24</v>
      </c>
      <c r="D74" s="643">
        <f ca="1">SUM(D68:D73)-SUM(D63:G65)</f>
        <v>0</v>
      </c>
      <c r="E74" s="369"/>
      <c r="F74" s="369"/>
      <c r="G74" s="369"/>
      <c r="H74" s="853" t="s">
        <v>613</v>
      </c>
      <c r="I74" s="853"/>
      <c r="J74" s="853"/>
      <c r="K74" s="853"/>
      <c r="L74" s="854"/>
      <c r="M74" s="883"/>
      <c r="N74" s="883"/>
      <c r="O74" s="883"/>
      <c r="P74" s="883"/>
      <c r="Q74" s="883"/>
      <c r="R74" s="883"/>
      <c r="S74" s="883"/>
      <c r="T74" s="883"/>
      <c r="U74" s="883"/>
      <c r="V74" s="541"/>
      <c r="W74" s="297"/>
      <c r="X74" s="541" t="s">
        <v>185</v>
      </c>
      <c r="Y74" s="551" t="s">
        <v>442</v>
      </c>
      <c r="AA74" s="568">
        <f>AA73+2</f>
        <v>54</v>
      </c>
    </row>
    <row r="75" spans="1:27" ht="15.6" x14ac:dyDescent="0.3">
      <c r="A75" s="146"/>
      <c r="B75" s="147"/>
      <c r="C75" s="147"/>
      <c r="D75" s="147"/>
      <c r="E75" s="147"/>
      <c r="F75" s="147"/>
      <c r="G75" s="147"/>
      <c r="H75" s="147"/>
      <c r="I75" s="147"/>
      <c r="J75" s="147"/>
      <c r="K75" s="147"/>
      <c r="L75" s="147"/>
      <c r="M75" s="147"/>
      <c r="N75" s="147"/>
      <c r="O75" s="147"/>
      <c r="P75" s="147"/>
      <c r="Q75" s="147"/>
      <c r="R75" s="147"/>
      <c r="S75" s="147"/>
      <c r="T75" s="147"/>
      <c r="U75" s="147"/>
      <c r="V75" s="147"/>
      <c r="W75" s="561"/>
      <c r="X75" s="147"/>
      <c r="Y75" s="147"/>
    </row>
    <row r="76" spans="1:27" ht="26.4" x14ac:dyDescent="0.25">
      <c r="A76" s="164"/>
      <c r="B76" s="165" t="str">
        <f ca="1">OFFSET(Sprachen!A428,0,'Allg. Informationen'!$B$4-1,1,1)</f>
        <v>B2. Kapitalkosten</v>
      </c>
      <c r="C76" s="159"/>
      <c r="D76" s="678">
        <v>2022</v>
      </c>
      <c r="E76" s="637"/>
      <c r="F76" s="637"/>
      <c r="G76" s="637"/>
      <c r="H76" s="678">
        <v>2022</v>
      </c>
      <c r="I76" s="678">
        <v>2021</v>
      </c>
      <c r="J76" s="678">
        <v>2020</v>
      </c>
      <c r="K76" s="678">
        <v>2019</v>
      </c>
      <c r="L76" s="838" t="str">
        <f ca="1">H61</f>
        <v>Anmerkungen BFE</v>
      </c>
      <c r="M76" s="839"/>
      <c r="N76" s="839"/>
      <c r="O76" s="839"/>
      <c r="P76" s="840"/>
      <c r="Q76" s="880" t="str">
        <f ca="1">M61</f>
        <v>Bemerkungen Gesuchsteller</v>
      </c>
      <c r="R76" s="881"/>
      <c r="S76" s="881"/>
      <c r="T76" s="881"/>
      <c r="U76" s="882"/>
      <c r="V76" s="450" t="str">
        <f ca="1">V61</f>
        <v>Prüfung auf Plausibilität</v>
      </c>
      <c r="W76" s="450" t="str">
        <f t="shared" ref="W76:Y76" ca="1" si="9">W61</f>
        <v>Bemerkungen Plausibilität</v>
      </c>
      <c r="X76" s="450" t="str">
        <f t="shared" ca="1" si="9"/>
        <v>Materielle Prüfung</v>
      </c>
      <c r="Y76" s="450" t="str">
        <f t="shared" ca="1" si="9"/>
        <v>Bemerkungen Materielle Prüfung</v>
      </c>
    </row>
    <row r="77" spans="1:27" ht="39" customHeight="1" x14ac:dyDescent="0.25">
      <c r="A77" s="139" t="str">
        <f t="shared" ref="A77:A87" ca="1" si="10">CONCATENATE($A$2," / ",AA77)</f>
        <v>KW24 / 55</v>
      </c>
      <c r="B77" s="136" t="str">
        <f ca="1">OFFSET(Sprachen!A429,0,'Allg. Informationen'!$B$4-1,1,1)</f>
        <v>Abschreibungsmethodik</v>
      </c>
      <c r="C77" s="100"/>
      <c r="D77" s="569"/>
      <c r="E77" s="570"/>
      <c r="F77" s="570"/>
      <c r="G77" s="570"/>
      <c r="H77" s="197"/>
      <c r="I77" s="197"/>
      <c r="J77" s="197"/>
      <c r="K77" s="197"/>
      <c r="L77" s="701" t="str">
        <f ca="1">CONCATENATE(OFFSET(Sprachen!A496,0,'Allg. Informationen'!$B$4-1,1,1)," 5.",$A$2,".7")</f>
        <v>Für alle Kostenarten jeweils positive Werte eingeben. Die Vorzeichen werden in der Summenformel korrigiert. Negative Werte bedeuten negative Erträge respektive negative Aufwände. Bei abweichenden Angaben zum Geschäftsbericht ist das folgende Anhangsformular  auszufüllen:  5.KW24.7</v>
      </c>
      <c r="M77" s="702"/>
      <c r="N77" s="702"/>
      <c r="O77" s="702"/>
      <c r="P77" s="703"/>
      <c r="Q77" s="812"/>
      <c r="R77" s="812"/>
      <c r="S77" s="812"/>
      <c r="T77" s="812"/>
      <c r="U77" s="812"/>
      <c r="V77" s="541"/>
      <c r="W77" s="297"/>
      <c r="X77" s="541" t="s">
        <v>185</v>
      </c>
      <c r="Y77" s="162"/>
      <c r="AA77" s="466">
        <f>AA74+1</f>
        <v>55</v>
      </c>
    </row>
    <row r="78" spans="1:27" ht="22.5" customHeight="1" x14ac:dyDescent="0.25">
      <c r="A78" s="139" t="str">
        <f t="shared" ca="1" si="10"/>
        <v>KW24 / 56</v>
      </c>
      <c r="B78" s="136" t="str">
        <f ca="1">OFFSET(Sprachen!A430,0,'Allg. Informationen'!$B$4-1,1,1)</f>
        <v>Ordentliche Abschreibungen</v>
      </c>
      <c r="C78" s="100" t="s">
        <v>24</v>
      </c>
      <c r="D78" s="198"/>
      <c r="E78" s="370"/>
      <c r="F78" s="370"/>
      <c r="G78" s="370"/>
      <c r="H78" s="198"/>
      <c r="I78" s="198"/>
      <c r="J78" s="198"/>
      <c r="K78" s="198"/>
      <c r="L78" s="704"/>
      <c r="M78" s="705"/>
      <c r="N78" s="705"/>
      <c r="O78" s="705"/>
      <c r="P78" s="706"/>
      <c r="Q78" s="812"/>
      <c r="R78" s="812"/>
      <c r="S78" s="812"/>
      <c r="T78" s="812"/>
      <c r="U78" s="812"/>
      <c r="V78" s="541"/>
      <c r="W78" s="297"/>
      <c r="X78" s="541" t="s">
        <v>185</v>
      </c>
      <c r="Y78" s="162"/>
      <c r="AA78" s="466">
        <f>AA77+1</f>
        <v>56</v>
      </c>
    </row>
    <row r="79" spans="1:27" ht="22.5" customHeight="1" x14ac:dyDescent="0.25">
      <c r="A79" s="139" t="str">
        <f t="shared" ca="1" si="10"/>
        <v>KW24 / 57</v>
      </c>
      <c r="B79" s="136" t="str">
        <f ca="1">OFFSET(Sprachen!A431,0,'Allg. Informationen'!$B$4-1,1,1)</f>
        <v>Ausserordentliche Abschreibungen</v>
      </c>
      <c r="C79" s="100" t="s">
        <v>24</v>
      </c>
      <c r="D79" s="196"/>
      <c r="E79" s="364"/>
      <c r="F79" s="364"/>
      <c r="G79" s="364"/>
      <c r="H79" s="199"/>
      <c r="I79" s="199"/>
      <c r="J79" s="199"/>
      <c r="K79" s="199"/>
      <c r="L79" s="704"/>
      <c r="M79" s="705"/>
      <c r="N79" s="705"/>
      <c r="O79" s="705"/>
      <c r="P79" s="706"/>
      <c r="Q79" s="812"/>
      <c r="R79" s="812"/>
      <c r="S79" s="812"/>
      <c r="T79" s="812"/>
      <c r="U79" s="812"/>
      <c r="V79" s="541"/>
      <c r="W79" s="297"/>
      <c r="X79" s="541" t="s">
        <v>185</v>
      </c>
      <c r="Y79" s="162"/>
      <c r="AA79" s="466">
        <f t="shared" ref="AA79:AA87" si="11">AA78+1</f>
        <v>57</v>
      </c>
    </row>
    <row r="80" spans="1:27" ht="26.4" x14ac:dyDescent="0.25">
      <c r="A80" s="139" t="str">
        <f t="shared" ca="1" si="10"/>
        <v>KW24 / 58</v>
      </c>
      <c r="B80" s="136" t="str">
        <f ca="1">OFFSET(Sprachen!A432,0,'Allg. Informationen'!$B$4-1,1,1)</f>
        <v>Anlagenrestwert per 30.09.2023 oder 31.12.2023</v>
      </c>
      <c r="C80" s="100" t="s">
        <v>24</v>
      </c>
      <c r="D80" s="196"/>
      <c r="E80" s="370"/>
      <c r="F80" s="370"/>
      <c r="G80" s="370"/>
      <c r="H80" s="166"/>
      <c r="I80" s="167"/>
      <c r="J80" s="571"/>
      <c r="K80" s="572"/>
      <c r="L80" s="853" t="s">
        <v>613</v>
      </c>
      <c r="M80" s="853"/>
      <c r="N80" s="853"/>
      <c r="O80" s="853"/>
      <c r="P80" s="854"/>
      <c r="Q80" s="812"/>
      <c r="R80" s="812"/>
      <c r="S80" s="812"/>
      <c r="T80" s="812"/>
      <c r="U80" s="812"/>
      <c r="V80" s="541"/>
      <c r="W80" s="297"/>
      <c r="X80" s="541" t="s">
        <v>185</v>
      </c>
      <c r="Y80" s="162"/>
      <c r="AA80" s="466">
        <f t="shared" si="11"/>
        <v>58</v>
      </c>
    </row>
    <row r="81" spans="1:27" ht="31.5" customHeight="1" x14ac:dyDescent="0.25">
      <c r="A81" s="139" t="str">
        <f t="shared" ca="1" si="10"/>
        <v>KW24 / 59</v>
      </c>
      <c r="B81" s="136" t="str">
        <f ca="1">OFFSET(Sprachen!A433,0,'Allg. Informationen'!$B$4-1,1,1)</f>
        <v>Restwert anrechenbare immaterielle Anlagen per 30.09.2023 oder 31.12.2023</v>
      </c>
      <c r="C81" s="100" t="s">
        <v>24</v>
      </c>
      <c r="D81" s="196"/>
      <c r="E81" s="370"/>
      <c r="F81" s="370"/>
      <c r="G81" s="370"/>
      <c r="H81" s="168"/>
      <c r="I81" s="169"/>
      <c r="J81" s="573"/>
      <c r="K81" s="574"/>
      <c r="L81" s="884" t="str">
        <f ca="1">OFFSET(Sprachen!A498,0,'Allg. Informationen'!$B$4-1,1,1)</f>
        <v>Restwert von Konzessionen dürfen berücksichtigt werden.</v>
      </c>
      <c r="M81" s="885"/>
      <c r="N81" s="885"/>
      <c r="O81" s="885"/>
      <c r="P81" s="885"/>
      <c r="Q81" s="812"/>
      <c r="R81" s="812"/>
      <c r="S81" s="812"/>
      <c r="T81" s="812"/>
      <c r="U81" s="812"/>
      <c r="V81" s="541"/>
      <c r="W81" s="297"/>
      <c r="X81" s="541" t="s">
        <v>185</v>
      </c>
      <c r="Y81" s="162"/>
      <c r="AA81" s="466">
        <f t="shared" si="11"/>
        <v>59</v>
      </c>
    </row>
    <row r="82" spans="1:27" ht="26.4" x14ac:dyDescent="0.25">
      <c r="A82" s="139" t="str">
        <f t="shared" ca="1" si="10"/>
        <v>KW24 / 60</v>
      </c>
      <c r="B82" s="136" t="str">
        <f ca="1">OFFSET(Sprachen!A434,0,'Allg. Informationen'!$B$4-1,1,1)</f>
        <v>Umlaufvermögen Kraftwerk</v>
      </c>
      <c r="C82" s="100" t="s">
        <v>24</v>
      </c>
      <c r="D82" s="196"/>
      <c r="E82" s="370"/>
      <c r="F82" s="370"/>
      <c r="G82" s="370"/>
      <c r="H82" s="170"/>
      <c r="I82" s="171"/>
      <c r="J82" s="575"/>
      <c r="K82" s="576"/>
      <c r="L82" s="855"/>
      <c r="M82" s="855"/>
      <c r="N82" s="855"/>
      <c r="O82" s="855"/>
      <c r="P82" s="856"/>
      <c r="Q82" s="812"/>
      <c r="R82" s="812"/>
      <c r="S82" s="812"/>
      <c r="T82" s="812"/>
      <c r="U82" s="812"/>
      <c r="V82" s="541"/>
      <c r="W82" s="297"/>
      <c r="X82" s="541" t="s">
        <v>185</v>
      </c>
      <c r="Y82" s="162"/>
      <c r="AA82" s="466">
        <f t="shared" si="11"/>
        <v>60</v>
      </c>
    </row>
    <row r="83" spans="1:27" ht="33" customHeight="1" x14ac:dyDescent="0.25">
      <c r="A83" s="139" t="str">
        <f t="shared" ca="1" si="10"/>
        <v>KW24 / 61</v>
      </c>
      <c r="B83" s="136" t="str">
        <f ca="1">OFFSET(Sprachen!A435,0,'Allg. Informationen'!$B$4-1,1,1)</f>
        <v>Kurzfristige Verbindlichkeiten Kraftwerk</v>
      </c>
      <c r="C83" s="100" t="s">
        <v>24</v>
      </c>
      <c r="D83" s="196"/>
      <c r="E83" s="370"/>
      <c r="F83" s="370"/>
      <c r="G83" s="370"/>
      <c r="H83" s="707" t="str">
        <f ca="1">OFFSET(Sprachen!A499,0,'Allg. Informationen'!$B$4-1,1,1)</f>
        <v>Anzugeben sind kurzfristige, nicht verzinsliche Darlehen. Kurzfristige verzinsliche Kapitalien (darunter auch langfrisitge Darlehen mit Fälligkeit unter 1 Jahr) müssen nicht angegeben werden. Siehe Richtlinie Punkt 3.2.2.</v>
      </c>
      <c r="I83" s="708"/>
      <c r="J83" s="708"/>
      <c r="K83" s="708"/>
      <c r="L83" s="708"/>
      <c r="M83" s="708"/>
      <c r="N83" s="708"/>
      <c r="O83" s="708"/>
      <c r="P83" s="709"/>
      <c r="Q83" s="812"/>
      <c r="R83" s="812"/>
      <c r="S83" s="812"/>
      <c r="T83" s="812"/>
      <c r="U83" s="812"/>
      <c r="V83" s="541"/>
      <c r="W83" s="297"/>
      <c r="X83" s="541" t="s">
        <v>185</v>
      </c>
      <c r="Y83" s="162"/>
      <c r="AA83" s="466">
        <f t="shared" si="11"/>
        <v>61</v>
      </c>
    </row>
    <row r="84" spans="1:27" ht="32.25" customHeight="1" x14ac:dyDescent="0.25">
      <c r="A84" s="139" t="str">
        <f t="shared" ca="1" si="10"/>
        <v>KW24 / 62</v>
      </c>
      <c r="B84" s="136" t="str">
        <f ca="1">OFFSET(Sprachen!A436,0,'Allg. Informationen'!$B$4-1,1,1)</f>
        <v>Nettoumlaufvermögen Kraftwerk</v>
      </c>
      <c r="C84" s="100" t="s">
        <v>24</v>
      </c>
      <c r="D84" s="642">
        <f>D82-D83</f>
        <v>0</v>
      </c>
      <c r="E84" s="360"/>
      <c r="F84" s="360"/>
      <c r="G84" s="360"/>
      <c r="H84" s="857" t="str">
        <f ca="1">OFFSET(Sprachen!A500,0,'Allg. Informationen'!$B$4-1,1,1)</f>
        <v>Gemäss der Richtlinie Punkt 3.2.2. ist das Nettoumlaufvermögen (Umlaufvermögen minus kurzfristiges, nicht verzinsliches Fremdkapital) für den Betrieb notwendig und kann im Gesuch berücksichtigt werden.</v>
      </c>
      <c r="I84" s="857"/>
      <c r="J84" s="857"/>
      <c r="K84" s="857"/>
      <c r="L84" s="857"/>
      <c r="M84" s="857"/>
      <c r="N84" s="857"/>
      <c r="O84" s="857"/>
      <c r="P84" s="857"/>
      <c r="Q84" s="812"/>
      <c r="R84" s="812"/>
      <c r="S84" s="812"/>
      <c r="T84" s="812"/>
      <c r="U84" s="812"/>
      <c r="V84" s="548"/>
      <c r="W84" s="300"/>
      <c r="X84" s="548"/>
      <c r="Y84" s="400"/>
      <c r="AA84" s="466">
        <f t="shared" si="11"/>
        <v>62</v>
      </c>
    </row>
    <row r="85" spans="1:27" x14ac:dyDescent="0.25">
      <c r="A85" s="139" t="str">
        <f t="shared" ca="1" si="10"/>
        <v>KW24 / 63</v>
      </c>
      <c r="B85" s="136" t="str">
        <f ca="1">OFFSET(Sprachen!A437,0,'Allg. Informationen'!$B$4-1,1,1)</f>
        <v>WACC</v>
      </c>
      <c r="C85" s="100" t="s">
        <v>4</v>
      </c>
      <c r="D85" s="172">
        <v>5.11E-2</v>
      </c>
      <c r="E85" s="371"/>
      <c r="F85" s="371"/>
      <c r="G85" s="371"/>
      <c r="H85" s="813"/>
      <c r="I85" s="878"/>
      <c r="J85" s="878"/>
      <c r="K85" s="878"/>
      <c r="L85" s="878"/>
      <c r="M85" s="878"/>
      <c r="N85" s="878"/>
      <c r="O85" s="878"/>
      <c r="P85" s="814"/>
      <c r="Q85" s="812"/>
      <c r="R85" s="812"/>
      <c r="S85" s="812"/>
      <c r="T85" s="812"/>
      <c r="U85" s="812"/>
      <c r="V85" s="548"/>
      <c r="W85" s="300"/>
      <c r="X85" s="548"/>
      <c r="Y85" s="400"/>
      <c r="AA85" s="466">
        <f t="shared" si="11"/>
        <v>63</v>
      </c>
    </row>
    <row r="86" spans="1:27" x14ac:dyDescent="0.25">
      <c r="A86" s="139" t="str">
        <f t="shared" ca="1" si="10"/>
        <v>KW24 / 64</v>
      </c>
      <c r="B86" s="136" t="str">
        <f ca="1">OFFSET(Sprachen!A438,0,'Allg. Informationen'!$B$4-1,1,1)</f>
        <v>Kalkulatorische Kapitalkosten</v>
      </c>
      <c r="C86" s="100" t="s">
        <v>24</v>
      </c>
      <c r="D86" s="642">
        <f>(D80+D81+D84)*D85</f>
        <v>0</v>
      </c>
      <c r="E86" s="360"/>
      <c r="F86" s="360"/>
      <c r="G86" s="360"/>
      <c r="H86" s="813"/>
      <c r="I86" s="878"/>
      <c r="J86" s="878"/>
      <c r="K86" s="878"/>
      <c r="L86" s="878"/>
      <c r="M86" s="878"/>
      <c r="N86" s="878"/>
      <c r="O86" s="878"/>
      <c r="P86" s="814"/>
      <c r="Q86" s="812"/>
      <c r="R86" s="812"/>
      <c r="S86" s="812"/>
      <c r="T86" s="812"/>
      <c r="U86" s="812"/>
      <c r="V86" s="548"/>
      <c r="W86" s="300"/>
      <c r="X86" s="548"/>
      <c r="Y86" s="400"/>
      <c r="AA86" s="466">
        <f t="shared" si="11"/>
        <v>64</v>
      </c>
    </row>
    <row r="87" spans="1:27" x14ac:dyDescent="0.25">
      <c r="A87" s="139" t="str">
        <f t="shared" ca="1" si="10"/>
        <v>KW24 / 65</v>
      </c>
      <c r="B87" s="136" t="str">
        <f ca="1">OFFSET(Sprachen!A439,0,'Allg. Informationen'!$B$4-1,1,1)</f>
        <v>Anrechenbare Kapitalkosten total</v>
      </c>
      <c r="C87" s="100" t="s">
        <v>24</v>
      </c>
      <c r="D87" s="642">
        <f>D86+D78</f>
        <v>0</v>
      </c>
      <c r="E87" s="360"/>
      <c r="F87" s="360"/>
      <c r="G87" s="360"/>
      <c r="H87" s="813"/>
      <c r="I87" s="878"/>
      <c r="J87" s="878"/>
      <c r="K87" s="878"/>
      <c r="L87" s="878"/>
      <c r="M87" s="878"/>
      <c r="N87" s="878"/>
      <c r="O87" s="878"/>
      <c r="P87" s="814"/>
      <c r="Q87" s="812"/>
      <c r="R87" s="812"/>
      <c r="S87" s="812"/>
      <c r="T87" s="812"/>
      <c r="U87" s="812"/>
      <c r="V87" s="541"/>
      <c r="W87" s="297"/>
      <c r="X87" s="541" t="s">
        <v>185</v>
      </c>
      <c r="Y87" s="551" t="s">
        <v>442</v>
      </c>
      <c r="AA87" s="466">
        <f t="shared" si="11"/>
        <v>65</v>
      </c>
    </row>
    <row r="88" spans="1:27" ht="15.6" x14ac:dyDescent="0.3">
      <c r="A88" s="146"/>
      <c r="B88" s="147"/>
      <c r="C88" s="147"/>
      <c r="D88" s="147"/>
      <c r="E88" s="147"/>
      <c r="F88" s="147"/>
      <c r="G88" s="147"/>
      <c r="H88" s="147"/>
      <c r="I88" s="147"/>
      <c r="J88" s="147"/>
      <c r="K88" s="147"/>
      <c r="L88" s="147"/>
      <c r="M88" s="147"/>
      <c r="N88" s="147"/>
      <c r="O88" s="147"/>
      <c r="P88" s="147"/>
      <c r="Q88" s="147"/>
      <c r="R88" s="147"/>
      <c r="S88" s="147"/>
      <c r="T88" s="147"/>
      <c r="U88" s="147"/>
      <c r="V88" s="147"/>
      <c r="W88" s="561"/>
      <c r="X88" s="147"/>
      <c r="Y88" s="147"/>
    </row>
    <row r="89" spans="1:27" ht="26.4" x14ac:dyDescent="0.25">
      <c r="A89" s="139"/>
      <c r="B89" s="148" t="str">
        <f ca="1">OFFSET(Sprachen!A440,0,'Allg. Informationen'!$B$4-1,1,1)</f>
        <v>B3. Abgaben und Steuern</v>
      </c>
      <c r="C89" s="100"/>
      <c r="D89" s="577"/>
      <c r="E89" s="372"/>
      <c r="F89" s="372"/>
      <c r="G89" s="372"/>
      <c r="H89" s="836" t="str">
        <f ca="1">L76</f>
        <v>Anmerkungen BFE</v>
      </c>
      <c r="I89" s="836"/>
      <c r="J89" s="836"/>
      <c r="K89" s="836"/>
      <c r="L89" s="836"/>
      <c r="M89" s="870" t="str">
        <f ca="1">Q76</f>
        <v>Bemerkungen Gesuchsteller</v>
      </c>
      <c r="N89" s="870"/>
      <c r="O89" s="870"/>
      <c r="P89" s="870"/>
      <c r="Q89" s="870"/>
      <c r="R89" s="870"/>
      <c r="S89" s="870"/>
      <c r="T89" s="870"/>
      <c r="U89" s="870"/>
      <c r="V89" s="450" t="str">
        <f ca="1">V76</f>
        <v>Prüfung auf Plausibilität</v>
      </c>
      <c r="W89" s="450" t="str">
        <f t="shared" ref="W89:Y89" ca="1" si="12">W76</f>
        <v>Bemerkungen Plausibilität</v>
      </c>
      <c r="X89" s="450" t="str">
        <f t="shared" ca="1" si="12"/>
        <v>Materielle Prüfung</v>
      </c>
      <c r="Y89" s="450" t="str">
        <f t="shared" ca="1" si="12"/>
        <v>Bemerkungen Materielle Prüfung</v>
      </c>
    </row>
    <row r="90" spans="1:27" ht="26.4" x14ac:dyDescent="0.25">
      <c r="A90" s="139" t="str">
        <f t="shared" ref="A90:A102" ca="1" si="13">CONCATENATE($A$2," / ",AA90)</f>
        <v>KW24 / 66</v>
      </c>
      <c r="B90" s="136" t="str">
        <f ca="1">OFFSET(Sprachen!A441,0,'Allg. Informationen'!$B$4-1,1,1)</f>
        <v>Entgangener Erlös für Gratis- und Vorzugsenergie</v>
      </c>
      <c r="C90" s="100" t="s">
        <v>24</v>
      </c>
      <c r="D90" s="196"/>
      <c r="E90" s="578"/>
      <c r="F90" s="578"/>
      <c r="G90" s="578"/>
      <c r="H90" s="869"/>
      <c r="I90" s="869"/>
      <c r="J90" s="869"/>
      <c r="K90" s="869"/>
      <c r="L90" s="869"/>
      <c r="M90" s="730"/>
      <c r="N90" s="730"/>
      <c r="O90" s="730"/>
      <c r="P90" s="730"/>
      <c r="Q90" s="730"/>
      <c r="R90" s="730"/>
      <c r="S90" s="730"/>
      <c r="T90" s="730"/>
      <c r="U90" s="730"/>
      <c r="V90" s="541"/>
      <c r="W90" s="297"/>
      <c r="X90" s="541" t="s">
        <v>185</v>
      </c>
      <c r="Y90" s="152"/>
      <c r="AA90" s="466">
        <f>AA87+1</f>
        <v>66</v>
      </c>
    </row>
    <row r="91" spans="1:27" ht="26.4" x14ac:dyDescent="0.25">
      <c r="A91" s="139" t="str">
        <f t="shared" ca="1" si="13"/>
        <v>KW24 / 67</v>
      </c>
      <c r="B91" s="136" t="str">
        <f ca="1">OFFSET(Sprachen!A442,0,'Allg. Informationen'!$B$4-1,1,1)</f>
        <v>Aufwand für Konzessionsleistungen</v>
      </c>
      <c r="C91" s="100" t="s">
        <v>24</v>
      </c>
      <c r="D91" s="196"/>
      <c r="E91" s="578"/>
      <c r="F91" s="578"/>
      <c r="G91" s="578"/>
      <c r="H91" s="869" t="str">
        <f ca="1">OFFSET(Sprachen!A501,0,'Allg. Informationen'!$B$4-1,1,1)</f>
        <v>Wird angerechnet.</v>
      </c>
      <c r="I91" s="869"/>
      <c r="J91" s="869"/>
      <c r="K91" s="869"/>
      <c r="L91" s="869"/>
      <c r="M91" s="730"/>
      <c r="N91" s="730"/>
      <c r="O91" s="730"/>
      <c r="P91" s="730"/>
      <c r="Q91" s="730"/>
      <c r="R91" s="730"/>
      <c r="S91" s="730"/>
      <c r="T91" s="730"/>
      <c r="U91" s="730"/>
      <c r="V91" s="541"/>
      <c r="W91" s="297"/>
      <c r="X91" s="541" t="s">
        <v>185</v>
      </c>
      <c r="Y91" s="152"/>
      <c r="AA91" s="466">
        <f t="shared" ref="AA91:AA99" si="14">AA90+1</f>
        <v>67</v>
      </c>
    </row>
    <row r="92" spans="1:27" ht="26.4" x14ac:dyDescent="0.25">
      <c r="A92" s="139" t="str">
        <f t="shared" ca="1" si="13"/>
        <v>KW24 / 68</v>
      </c>
      <c r="B92" s="136" t="str">
        <f ca="1">OFFSET(Sprachen!A443,0,'Allg. Informationen'!$B$4-1,1,1)</f>
        <v>Gewinnsteuer auf Stufe Partnerwerk</v>
      </c>
      <c r="C92" s="100" t="s">
        <v>24</v>
      </c>
      <c r="D92" s="196"/>
      <c r="E92" s="370"/>
      <c r="F92" s="370"/>
      <c r="G92" s="370"/>
      <c r="H92" s="869" t="str">
        <f ca="1">OFFSET(Sprachen!A502,0,'Allg. Informationen'!$B$4-1,1,1)</f>
        <v>Wird nicht angerechnet. Der Vollständigkeit halber aufgeführt.</v>
      </c>
      <c r="I92" s="869"/>
      <c r="J92" s="869"/>
      <c r="K92" s="869"/>
      <c r="L92" s="869"/>
      <c r="M92" s="730"/>
      <c r="N92" s="730"/>
      <c r="O92" s="730"/>
      <c r="P92" s="730"/>
      <c r="Q92" s="730"/>
      <c r="R92" s="730"/>
      <c r="S92" s="730"/>
      <c r="T92" s="730"/>
      <c r="U92" s="730"/>
      <c r="V92" s="541"/>
      <c r="W92" s="297"/>
      <c r="X92" s="541" t="s">
        <v>185</v>
      </c>
      <c r="Y92" s="152"/>
      <c r="AA92" s="466">
        <f t="shared" si="14"/>
        <v>68</v>
      </c>
    </row>
    <row r="93" spans="1:27" ht="49.5" customHeight="1" x14ac:dyDescent="0.25">
      <c r="A93" s="139" t="str">
        <f t="shared" ca="1" si="13"/>
        <v>KW24 / 69</v>
      </c>
      <c r="B93" s="136" t="str">
        <f ca="1">OFFSET(Sprachen!A444,0,'Allg. Informationen'!$B$4-1,1,1)</f>
        <v>anrechenbare Gewinnsteuer gemäss Art. 90 EnFV</v>
      </c>
      <c r="C93" s="100" t="s">
        <v>24</v>
      </c>
      <c r="D93" s="196"/>
      <c r="E93" s="578"/>
      <c r="F93" s="578"/>
      <c r="G93" s="578"/>
      <c r="H93" s="857" t="str">
        <f ca="1">OFFSET(Sprachen!A503,0,'Allg. Informationen'!$B$4-1,1,1)</f>
        <v>Falls Gewinnsteuer angerechnet werden soll, Begründung in Anhang darlegen, wieso trotz Differenz von Gestehungskosten und Marktpreisen ein effektiver Gewinn vorliegt.</v>
      </c>
      <c r="I93" s="857"/>
      <c r="J93" s="857"/>
      <c r="K93" s="857"/>
      <c r="L93" s="857"/>
      <c r="M93" s="730"/>
      <c r="N93" s="730"/>
      <c r="O93" s="730"/>
      <c r="P93" s="730"/>
      <c r="Q93" s="730"/>
      <c r="R93" s="730"/>
      <c r="S93" s="730"/>
      <c r="T93" s="730"/>
      <c r="U93" s="730"/>
      <c r="V93" s="541"/>
      <c r="W93" s="297"/>
      <c r="X93" s="541" t="s">
        <v>185</v>
      </c>
      <c r="Y93" s="152"/>
      <c r="AA93" s="466">
        <f t="shared" si="14"/>
        <v>69</v>
      </c>
    </row>
    <row r="94" spans="1:27" x14ac:dyDescent="0.25">
      <c r="A94" s="139" t="str">
        <f t="shared" ca="1" si="13"/>
        <v>KW24 / 70</v>
      </c>
      <c r="B94" s="136" t="str">
        <f ca="1">OFFSET(Sprachen!A445,0,'Allg. Informationen'!$B$4-1,1,1)</f>
        <v>Kapitalsteuern</v>
      </c>
      <c r="C94" s="100" t="s">
        <v>24</v>
      </c>
      <c r="D94" s="198"/>
      <c r="E94" s="370"/>
      <c r="F94" s="370"/>
      <c r="G94" s="370"/>
      <c r="H94" s="869"/>
      <c r="I94" s="869"/>
      <c r="J94" s="869"/>
      <c r="K94" s="869"/>
      <c r="L94" s="869"/>
      <c r="M94" s="730"/>
      <c r="N94" s="730"/>
      <c r="O94" s="730"/>
      <c r="P94" s="730"/>
      <c r="Q94" s="730"/>
      <c r="R94" s="730"/>
      <c r="S94" s="730"/>
      <c r="T94" s="730"/>
      <c r="U94" s="730"/>
      <c r="V94" s="541"/>
      <c r="W94" s="297"/>
      <c r="X94" s="541" t="s">
        <v>185</v>
      </c>
      <c r="Y94" s="152"/>
      <c r="AA94" s="466">
        <f t="shared" si="14"/>
        <v>70</v>
      </c>
    </row>
    <row r="95" spans="1:27" x14ac:dyDescent="0.25">
      <c r="A95" s="139" t="str">
        <f t="shared" ca="1" si="13"/>
        <v>KW24 / 71</v>
      </c>
      <c r="B95" s="136" t="str">
        <f ca="1">OFFSET(Sprachen!A446,0,'Allg. Informationen'!$B$4-1,1,1)</f>
        <v>weitere anrechenbare Steuern</v>
      </c>
      <c r="C95" s="100" t="s">
        <v>24</v>
      </c>
      <c r="D95" s="196"/>
      <c r="E95" s="578"/>
      <c r="F95" s="578"/>
      <c r="G95" s="578"/>
      <c r="H95" s="874" t="str">
        <f ca="1">OFFSET(Sprachen!A504,0,'Allg. Informationen'!$B$4-1,1,1)</f>
        <v>Liegenschaftssteuer. Sonstige Steuern.</v>
      </c>
      <c r="I95" s="874"/>
      <c r="J95" s="874"/>
      <c r="K95" s="874"/>
      <c r="L95" s="874"/>
      <c r="M95" s="730"/>
      <c r="N95" s="730"/>
      <c r="O95" s="730"/>
      <c r="P95" s="730"/>
      <c r="Q95" s="730"/>
      <c r="R95" s="730"/>
      <c r="S95" s="730"/>
      <c r="T95" s="730"/>
      <c r="U95" s="730"/>
      <c r="V95" s="541"/>
      <c r="W95" s="297"/>
      <c r="X95" s="541" t="s">
        <v>185</v>
      </c>
      <c r="Y95" s="152"/>
      <c r="AA95" s="466">
        <f t="shared" si="14"/>
        <v>71</v>
      </c>
    </row>
    <row r="96" spans="1:27" ht="26.4" x14ac:dyDescent="0.25">
      <c r="A96" s="139" t="str">
        <f t="shared" ca="1" si="13"/>
        <v>KW24 / 72</v>
      </c>
      <c r="B96" s="136" t="str">
        <f ca="1">OFFSET(Sprachen!A447,0,'Allg. Informationen'!$B$4-1,1,1)</f>
        <v>Wasserzinsen (inkl. Wasserwerksteuern und andere äquivalente Abgaben)</v>
      </c>
      <c r="C96" s="100" t="s">
        <v>24</v>
      </c>
      <c r="D96" s="196"/>
      <c r="E96" s="370"/>
      <c r="F96" s="370"/>
      <c r="G96" s="370"/>
      <c r="H96" s="869"/>
      <c r="I96" s="869"/>
      <c r="J96" s="869"/>
      <c r="K96" s="869"/>
      <c r="L96" s="869"/>
      <c r="M96" s="730"/>
      <c r="N96" s="730"/>
      <c r="O96" s="730"/>
      <c r="P96" s="730"/>
      <c r="Q96" s="730"/>
      <c r="R96" s="730"/>
      <c r="S96" s="730"/>
      <c r="T96" s="730"/>
      <c r="U96" s="730"/>
      <c r="V96" s="541"/>
      <c r="W96" s="297"/>
      <c r="X96" s="541" t="s">
        <v>185</v>
      </c>
      <c r="Y96" s="152"/>
      <c r="AA96" s="466">
        <f t="shared" si="14"/>
        <v>72</v>
      </c>
    </row>
    <row r="97" spans="1:27" x14ac:dyDescent="0.25">
      <c r="A97" s="139" t="str">
        <f t="shared" ca="1" si="13"/>
        <v>KW24 / 73</v>
      </c>
      <c r="B97" s="136" t="str">
        <f ca="1">OFFSET(Sprachen!A448,0,'Allg. Informationen'!$B$4-1,1,1)</f>
        <v>Abgaben und Steuern Total</v>
      </c>
      <c r="C97" s="100" t="s">
        <v>24</v>
      </c>
      <c r="D97" s="641">
        <f>D90+D91+D93+D94+D95+D96</f>
        <v>0</v>
      </c>
      <c r="E97" s="373"/>
      <c r="F97" s="373"/>
      <c r="G97" s="373"/>
      <c r="H97" s="906"/>
      <c r="I97" s="906"/>
      <c r="J97" s="906"/>
      <c r="K97" s="906"/>
      <c r="L97" s="906"/>
      <c r="M97" s="730"/>
      <c r="N97" s="730"/>
      <c r="O97" s="730"/>
      <c r="P97" s="730"/>
      <c r="Q97" s="730"/>
      <c r="R97" s="730"/>
      <c r="S97" s="730"/>
      <c r="T97" s="730"/>
      <c r="U97" s="730"/>
      <c r="V97" s="579"/>
      <c r="W97" s="580"/>
      <c r="X97" s="579"/>
      <c r="Y97" s="579"/>
      <c r="AA97" s="466">
        <f t="shared" si="14"/>
        <v>73</v>
      </c>
    </row>
    <row r="98" spans="1:27" x14ac:dyDescent="0.25">
      <c r="A98" s="139" t="str">
        <f t="shared" ca="1" si="13"/>
        <v>KW24 / 74</v>
      </c>
      <c r="B98" s="136" t="str">
        <f ca="1">OFFSET(Sprachen!A449,0,'Allg. Informationen'!$B$4-1,1,1)</f>
        <v>Jahresgewinn</v>
      </c>
      <c r="C98" s="100" t="s">
        <v>24</v>
      </c>
      <c r="D98" s="196"/>
      <c r="E98" s="581"/>
      <c r="F98" s="581"/>
      <c r="G98" s="581"/>
      <c r="H98" s="874" t="str">
        <f ca="1">OFFSET(Sprachen!A505,0,'Allg. Informationen'!$B$4-1,1,1)</f>
        <v>Wird nicht angerechnet. Der Vollständigkeit halber aufgeführt.</v>
      </c>
      <c r="I98" s="874"/>
      <c r="J98" s="874"/>
      <c r="K98" s="874"/>
      <c r="L98" s="874"/>
      <c r="M98" s="730"/>
      <c r="N98" s="730"/>
      <c r="O98" s="730"/>
      <c r="P98" s="730"/>
      <c r="Q98" s="730"/>
      <c r="R98" s="730"/>
      <c r="S98" s="730"/>
      <c r="T98" s="730"/>
      <c r="U98" s="730"/>
      <c r="V98" s="541"/>
      <c r="W98" s="297"/>
      <c r="X98" s="541" t="s">
        <v>185</v>
      </c>
      <c r="Y98" s="152"/>
      <c r="AA98" s="466">
        <f t="shared" si="14"/>
        <v>74</v>
      </c>
    </row>
    <row r="99" spans="1:27" x14ac:dyDescent="0.25">
      <c r="A99" s="139" t="str">
        <f t="shared" ca="1" si="13"/>
        <v>KW24 / 75</v>
      </c>
      <c r="B99" s="136" t="str">
        <f ca="1">OFFSET(Sprachen!A450,0,'Allg. Informationen'!$B$4-1,1,1)</f>
        <v>Anrechenbare Gestehungskosten total</v>
      </c>
      <c r="C99" s="100" t="s">
        <v>24</v>
      </c>
      <c r="D99" s="639">
        <f ca="1">D74+D87+D97</f>
        <v>0</v>
      </c>
      <c r="E99" s="374"/>
      <c r="F99" s="374"/>
      <c r="G99" s="374"/>
      <c r="H99" s="869"/>
      <c r="I99" s="869"/>
      <c r="J99" s="869"/>
      <c r="K99" s="869"/>
      <c r="L99" s="869"/>
      <c r="M99" s="730"/>
      <c r="N99" s="730"/>
      <c r="O99" s="730"/>
      <c r="P99" s="730"/>
      <c r="Q99" s="730"/>
      <c r="R99" s="730"/>
      <c r="S99" s="730"/>
      <c r="T99" s="730"/>
      <c r="U99" s="730"/>
      <c r="V99" s="579"/>
      <c r="W99" s="580"/>
      <c r="X99" s="579"/>
      <c r="Y99" s="579"/>
      <c r="AA99" s="466">
        <f t="shared" si="14"/>
        <v>75</v>
      </c>
    </row>
    <row r="100" spans="1:27" x14ac:dyDescent="0.25">
      <c r="A100" s="139" t="str">
        <f t="shared" ca="1" si="13"/>
        <v>KW24 / 76</v>
      </c>
      <c r="B100" s="136" t="str">
        <f ca="1">OFFSET(Sprachen!A451,0,'Allg. Informationen'!$B$4-1,1,1)</f>
        <v>Spezifische Gestehungskosten total</v>
      </c>
      <c r="C100" s="156" t="s">
        <v>39</v>
      </c>
      <c r="D100" s="640">
        <f ca="1">IFERROR(D99*100/(D36*1000000),0)</f>
        <v>0</v>
      </c>
      <c r="E100" s="375"/>
      <c r="F100" s="375"/>
      <c r="G100" s="375"/>
      <c r="H100" s="869"/>
      <c r="I100" s="869"/>
      <c r="J100" s="869"/>
      <c r="K100" s="869"/>
      <c r="L100" s="869"/>
      <c r="M100" s="730"/>
      <c r="N100" s="730"/>
      <c r="O100" s="730"/>
      <c r="P100" s="730"/>
      <c r="Q100" s="730"/>
      <c r="R100" s="730"/>
      <c r="S100" s="730"/>
      <c r="T100" s="730"/>
      <c r="U100" s="730"/>
      <c r="V100" s="541"/>
      <c r="W100" s="297"/>
      <c r="X100" s="541" t="s">
        <v>185</v>
      </c>
      <c r="Y100" s="551" t="s">
        <v>442</v>
      </c>
      <c r="AA100" s="466">
        <f>AA99+1</f>
        <v>76</v>
      </c>
    </row>
    <row r="101" spans="1:27" ht="15.75" hidden="1" customHeight="1" x14ac:dyDescent="0.25">
      <c r="A101" s="139" t="str">
        <f t="shared" ca="1" si="13"/>
        <v>KW24 / 76-G</v>
      </c>
      <c r="B101" s="136" t="str">
        <f ca="1">OFFSET(Sprachen!A452,0,'Allg. Informationen'!$B$4-1,1,1)</f>
        <v>Spezifische Gestehungskosten total</v>
      </c>
      <c r="C101" s="156" t="s">
        <v>39</v>
      </c>
      <c r="D101" s="435"/>
      <c r="E101" s="434"/>
      <c r="F101" s="434"/>
      <c r="G101" s="434"/>
      <c r="H101" s="869"/>
      <c r="I101" s="869"/>
      <c r="J101" s="869"/>
      <c r="K101" s="869"/>
      <c r="L101" s="869"/>
      <c r="M101" s="730"/>
      <c r="N101" s="730"/>
      <c r="O101" s="730"/>
      <c r="P101" s="730"/>
      <c r="Q101" s="730"/>
      <c r="R101" s="730"/>
      <c r="S101" s="730"/>
      <c r="T101" s="730"/>
      <c r="U101" s="730"/>
      <c r="V101" s="541"/>
      <c r="W101" s="582"/>
      <c r="X101" s="541"/>
      <c r="Y101" s="551"/>
      <c r="AA101" s="424" t="s">
        <v>545</v>
      </c>
    </row>
    <row r="102" spans="1:27" x14ac:dyDescent="0.25">
      <c r="A102" s="139" t="str">
        <f t="shared" ca="1" si="13"/>
        <v>KW24 / 77</v>
      </c>
      <c r="B102" s="136" t="str">
        <f ca="1">OFFSET(Sprachen!A453,0,'Allg. Informationen'!$B$4-1,1,1)</f>
        <v>Gestehungskosten Anteil Gesuchsteller</v>
      </c>
      <c r="C102" s="156" t="s">
        <v>24</v>
      </c>
      <c r="D102" s="174">
        <f ca="1">D99*D40</f>
        <v>0</v>
      </c>
      <c r="E102" s="376"/>
      <c r="F102" s="376"/>
      <c r="G102" s="376"/>
      <c r="H102" s="869"/>
      <c r="I102" s="869"/>
      <c r="J102" s="869"/>
      <c r="K102" s="869"/>
      <c r="L102" s="869"/>
      <c r="M102" s="730"/>
      <c r="N102" s="730"/>
      <c r="O102" s="730"/>
      <c r="P102" s="730"/>
      <c r="Q102" s="730"/>
      <c r="R102" s="730"/>
      <c r="S102" s="730"/>
      <c r="T102" s="730"/>
      <c r="U102" s="730"/>
      <c r="V102" s="548"/>
      <c r="W102" s="300"/>
      <c r="X102" s="548"/>
      <c r="Y102" s="548"/>
      <c r="AA102" s="466">
        <f>AA100+1</f>
        <v>77</v>
      </c>
    </row>
    <row r="103" spans="1:27" x14ac:dyDescent="0.25">
      <c r="A103" s="679"/>
      <c r="B103" s="583"/>
      <c r="C103" s="433"/>
      <c r="D103" s="466"/>
      <c r="E103" s="466"/>
      <c r="F103" s="466"/>
      <c r="G103" s="466"/>
      <c r="H103" s="466"/>
      <c r="I103" s="466"/>
    </row>
    <row r="104" spans="1:27" ht="15.6" x14ac:dyDescent="0.3">
      <c r="A104" s="181"/>
      <c r="B104" s="182"/>
      <c r="C104" s="182"/>
      <c r="D104" s="183"/>
      <c r="E104" s="175"/>
      <c r="F104" s="175"/>
      <c r="G104" s="175"/>
      <c r="H104" s="584"/>
      <c r="I104" s="584"/>
      <c r="J104" s="584"/>
      <c r="K104" s="584"/>
      <c r="L104" s="584"/>
      <c r="M104" s="584"/>
      <c r="N104" s="584"/>
      <c r="O104" s="584"/>
      <c r="P104" s="584"/>
      <c r="Q104" s="584"/>
      <c r="R104" s="584"/>
    </row>
    <row r="105" spans="1:27" ht="17.399999999999999" x14ac:dyDescent="0.25">
      <c r="A105" s="176" t="str">
        <f ca="1">OFFSET(Sprachen!A454,0,'Allg. Informationen'!$B$4-1,1,1)</f>
        <v>C. Angaben zu Erlösen</v>
      </c>
      <c r="B105" s="176"/>
      <c r="C105" s="100"/>
      <c r="D105" s="100"/>
      <c r="E105" s="356"/>
      <c r="F105" s="356"/>
      <c r="G105" s="356"/>
      <c r="H105" s="177"/>
      <c r="I105" s="177"/>
      <c r="J105" s="585"/>
      <c r="K105" s="584"/>
      <c r="L105" s="584"/>
      <c r="M105" s="586"/>
      <c r="N105" s="584"/>
      <c r="O105" s="584"/>
      <c r="P105" s="584"/>
      <c r="Q105" s="584"/>
      <c r="R105" s="584"/>
    </row>
    <row r="106" spans="1:27" x14ac:dyDescent="0.25">
      <c r="A106" s="139" t="str">
        <f ca="1">CONCATENATE($A$2," / ",AA106)</f>
        <v>KW24 / 78</v>
      </c>
      <c r="B106" s="100" t="str">
        <f ca="1">OFFSET(Sprachen!A467,0,'Allg. Informationen'!$B$4-1,1,1)</f>
        <v>Referenzmarkterlös  [CHF]</v>
      </c>
      <c r="C106" s="100" t="s">
        <v>24</v>
      </c>
      <c r="D106" s="389">
        <f ca="1">D124</f>
        <v>0</v>
      </c>
      <c r="E106" s="381"/>
      <c r="F106" s="381"/>
      <c r="G106" s="381"/>
      <c r="H106" s="13"/>
      <c r="M106" s="587"/>
      <c r="AA106" s="466">
        <f>AA102+1</f>
        <v>78</v>
      </c>
    </row>
    <row r="107" spans="1:27" x14ac:dyDescent="0.25">
      <c r="A107" s="139" t="str">
        <f ca="1">CONCATENATE($A$2," / ",AA107)</f>
        <v>KW24 / 79</v>
      </c>
      <c r="B107" s="100" t="str">
        <f ca="1">OFFSET(Sprachen!A456,0,'Allg. Informationen'!$B$4-1,1,1)</f>
        <v>Spezifischer Referenzmarkterlös</v>
      </c>
      <c r="C107" s="100" t="s">
        <v>39</v>
      </c>
      <c r="D107" s="390">
        <f ca="1">IFERROR(D124*100/(D36*10^6),0)</f>
        <v>0</v>
      </c>
      <c r="E107" s="382"/>
      <c r="F107" s="382"/>
      <c r="G107" s="382"/>
      <c r="AA107" s="466">
        <f>AA106+1</f>
        <v>79</v>
      </c>
    </row>
    <row r="108" spans="1:27" hidden="1" x14ac:dyDescent="0.25">
      <c r="A108" s="139" t="str">
        <f ca="1">CONCATENATE($A$2," / ",AA108)</f>
        <v>KW24 / 79-G</v>
      </c>
      <c r="B108" s="100" t="str">
        <f ca="1">OFFSET(Sprachen!A457,0,'Allg. Informationen'!$B$4-1,1,1)</f>
        <v>Spezifischer Referenzmarkterlös</v>
      </c>
      <c r="C108" s="100" t="s">
        <v>39</v>
      </c>
      <c r="D108" s="425"/>
      <c r="E108" s="382"/>
      <c r="F108" s="382"/>
      <c r="G108" s="382"/>
      <c r="AA108" s="424" t="s">
        <v>539</v>
      </c>
    </row>
    <row r="109" spans="1:27" x14ac:dyDescent="0.25">
      <c r="A109" s="139" t="str">
        <f ca="1">CONCATENATE($A$2," / ",AA109)</f>
        <v>KW24 / 80</v>
      </c>
      <c r="B109" s="100" t="str">
        <f ca="1">OFFSET(Sprachen!A458,0,'Allg. Informationen'!$B$4-1,1,1)</f>
        <v>Erlös Anteil Gesuchsteller</v>
      </c>
      <c r="C109" s="156" t="s">
        <v>24</v>
      </c>
      <c r="D109" s="389">
        <f ca="1">D106*D40</f>
        <v>0</v>
      </c>
      <c r="E109" s="382"/>
      <c r="F109" s="382"/>
      <c r="G109" s="382"/>
      <c r="AA109" s="466">
        <v>80</v>
      </c>
    </row>
    <row r="110" spans="1:27" ht="15.6" x14ac:dyDescent="0.3">
      <c r="A110" s="181"/>
      <c r="B110" s="182"/>
      <c r="C110" s="182"/>
      <c r="D110" s="183"/>
      <c r="E110" s="178"/>
      <c r="F110" s="178"/>
      <c r="G110" s="178"/>
      <c r="H110" s="179"/>
      <c r="I110" s="131"/>
      <c r="J110" s="131"/>
      <c r="K110" s="131"/>
      <c r="L110" s="131"/>
      <c r="M110" s="131"/>
      <c r="N110" s="131"/>
      <c r="O110" s="131"/>
      <c r="P110" s="131"/>
      <c r="Q110" s="131"/>
    </row>
    <row r="111" spans="1:27" ht="17.399999999999999" x14ac:dyDescent="0.25">
      <c r="A111" s="665" t="str">
        <f ca="1">OFFSET(Sprachen!A459,0,'Allg. Informationen'!$B$4-1,1,1)</f>
        <v>D. Angaben zu den ungedeckten Gestehungskosten</v>
      </c>
      <c r="C111" s="159"/>
      <c r="D111" s="666"/>
      <c r="E111" s="356"/>
      <c r="F111" s="356"/>
      <c r="G111" s="356"/>
    </row>
    <row r="112" spans="1:27" x14ac:dyDescent="0.25">
      <c r="A112" s="139" t="str">
        <f ca="1">CONCATENATE($A$2," / ",AA112)</f>
        <v>KW24 / 81</v>
      </c>
      <c r="B112" s="100" t="str">
        <f ca="1">OFFSET(Sprachen!A460,0,'Allg. Informationen'!$B$4-1,1,1)</f>
        <v>ungedeckte Gestehungskosten</v>
      </c>
      <c r="C112" s="100" t="s">
        <v>24</v>
      </c>
      <c r="D112" s="174">
        <f ca="1">D99-D106</f>
        <v>0</v>
      </c>
      <c r="E112" s="383"/>
      <c r="F112" s="383"/>
      <c r="G112" s="383"/>
      <c r="AA112" s="466">
        <f>AA109+1</f>
        <v>81</v>
      </c>
    </row>
    <row r="113" spans="1:27" x14ac:dyDescent="0.25">
      <c r="A113" s="139" t="str">
        <f ca="1">CONCATENATE($A$2," / ",AA113)</f>
        <v>KW24 / 82</v>
      </c>
      <c r="B113" s="100" t="str">
        <f ca="1">OFFSET(Sprachen!A461,0,'Allg. Informationen'!$B$4-1,1,1)</f>
        <v>Spezifische ungedeckte Gestehungskosten</v>
      </c>
      <c r="C113" s="100" t="s">
        <v>39</v>
      </c>
      <c r="D113" s="390">
        <f ca="1">D100-D107</f>
        <v>0</v>
      </c>
      <c r="E113" s="375"/>
      <c r="F113" s="375"/>
      <c r="G113" s="375"/>
      <c r="I113" s="180"/>
      <c r="AA113" s="466">
        <f>AA112+1</f>
        <v>82</v>
      </c>
    </row>
    <row r="114" spans="1:27" x14ac:dyDescent="0.25">
      <c r="A114" s="139" t="str">
        <f ca="1">CONCATENATE($A$2," / ",AA114)</f>
        <v>KW24 / 83</v>
      </c>
      <c r="B114" s="100" t="str">
        <f ca="1">OFFSET(Sprachen!A462,0,'Allg. Informationen'!$B$4-1,1,1)</f>
        <v>Spez. ungedeckte Gestehungskosten gekürzt</v>
      </c>
      <c r="C114" s="100" t="s">
        <v>39</v>
      </c>
      <c r="D114" s="390">
        <f ca="1">MIN(1,D113)</f>
        <v>0</v>
      </c>
      <c r="E114" s="375"/>
      <c r="F114" s="375"/>
      <c r="G114" s="375"/>
      <c r="I114" s="180"/>
      <c r="Q114" s="584"/>
      <c r="AA114" s="466">
        <f>AA113+1</f>
        <v>83</v>
      </c>
    </row>
    <row r="115" spans="1:27" ht="28.5" customHeight="1" x14ac:dyDescent="0.3">
      <c r="A115" s="139" t="str">
        <f ca="1">CONCATENATE($A$2," / ",AA115)</f>
        <v>KW24 / 84</v>
      </c>
      <c r="B115" s="136" t="str">
        <f ca="1">OFFSET(Sprachen!A463,0,'Allg. Informationen'!$B$4-1,1,1)</f>
        <v>ungedeckte Gestehungskosten Anteil Gesuchsteller</v>
      </c>
      <c r="C115" s="100" t="s">
        <v>24</v>
      </c>
      <c r="D115" s="173">
        <f ca="1">D102-D109</f>
        <v>0</v>
      </c>
      <c r="E115" s="374"/>
      <c r="F115" s="374"/>
      <c r="G115" s="374"/>
      <c r="H115" s="131"/>
      <c r="I115" s="131"/>
      <c r="J115" s="131"/>
      <c r="K115" s="131"/>
      <c r="L115" s="131"/>
      <c r="M115" s="131"/>
      <c r="N115" s="131"/>
      <c r="O115" s="131"/>
      <c r="P115" s="131"/>
      <c r="Q115" s="588"/>
      <c r="R115" s="131"/>
      <c r="S115" s="131"/>
      <c r="AA115" s="466">
        <f>AA114+1</f>
        <v>84</v>
      </c>
    </row>
    <row r="116" spans="1:27" ht="15.6" x14ac:dyDescent="0.3">
      <c r="A116" s="181"/>
      <c r="B116" s="182"/>
      <c r="C116" s="182"/>
      <c r="D116" s="182"/>
      <c r="E116" s="178"/>
      <c r="F116" s="178"/>
      <c r="G116" s="178"/>
      <c r="H116" s="182"/>
      <c r="I116" s="182"/>
      <c r="J116" s="182"/>
      <c r="K116" s="182"/>
      <c r="L116" s="182"/>
      <c r="M116" s="182"/>
      <c r="N116" s="182"/>
      <c r="O116" s="182"/>
      <c r="P116" s="182"/>
      <c r="Q116" s="183"/>
      <c r="R116" s="131"/>
      <c r="S116" s="131"/>
    </row>
    <row r="117" spans="1:27" ht="17.399999999999999" x14ac:dyDescent="0.3">
      <c r="A117" s="184" t="str">
        <f ca="1">OFFSET(Sprachen!A464,0,'Allg. Informationen'!$B$4-1,1,1)</f>
        <v>E. Referenzmarkterlös</v>
      </c>
      <c r="C117" s="589"/>
      <c r="D117" s="589"/>
      <c r="E117" s="590"/>
      <c r="F117" s="590"/>
      <c r="G117" s="590"/>
      <c r="H117" s="907" t="str">
        <f ca="1">H89</f>
        <v>Anmerkungen BFE</v>
      </c>
      <c r="I117" s="879"/>
      <c r="J117" s="879"/>
      <c r="K117" s="879"/>
      <c r="L117" s="879"/>
      <c r="M117" s="879" t="str">
        <f ca="1">M89</f>
        <v>Bemerkungen Gesuchsteller</v>
      </c>
      <c r="N117" s="879"/>
      <c r="O117" s="879"/>
      <c r="P117" s="879"/>
      <c r="Q117" s="879"/>
      <c r="R117" s="131"/>
      <c r="S117" s="163"/>
    </row>
    <row r="118" spans="1:27" ht="15.6" x14ac:dyDescent="0.3">
      <c r="A118" s="139" t="str">
        <f t="shared" ref="A118:A124" ca="1" si="15">CONCATENATE($A$2," / ",AA118)</f>
        <v>KW24 / 85</v>
      </c>
      <c r="B118" s="591" t="str">
        <f ca="1">OFFSET(Sprachen!A465,0,'Allg. Informationen'!$B$4-1,1,1)</f>
        <v xml:space="preserve">Strompreise bei EEX herungergeladen am: </v>
      </c>
      <c r="C118" s="185">
        <v>44615</v>
      </c>
      <c r="D118" s="378">
        <v>0.45833333333333331</v>
      </c>
      <c r="E118" s="384"/>
      <c r="F118" s="384"/>
      <c r="G118" s="384"/>
      <c r="H118" s="856"/>
      <c r="I118" s="869"/>
      <c r="J118" s="869"/>
      <c r="K118" s="869"/>
      <c r="L118" s="869"/>
      <c r="M118" s="871"/>
      <c r="N118" s="872"/>
      <c r="O118" s="872"/>
      <c r="P118" s="872"/>
      <c r="Q118" s="873"/>
      <c r="R118" s="131"/>
      <c r="S118" s="131"/>
      <c r="AA118" s="466">
        <f>AA115+1</f>
        <v>85</v>
      </c>
    </row>
    <row r="119" spans="1:27" ht="15.6" x14ac:dyDescent="0.3">
      <c r="A119" s="139" t="str">
        <f t="shared" ca="1" si="15"/>
        <v>KW24 / 86</v>
      </c>
      <c r="B119" s="186" t="str">
        <f ca="1">OFFSET(Sprachen!A466,0,'Allg. Informationen'!$B$4-1,1,1)</f>
        <v>Jahr</v>
      </c>
      <c r="C119" s="904">
        <f ca="1">IFERROR(IF($D$5="Nein/Non/No","-",INDIRECT(CONCATENATE(E_prod_Eingabe!A2,"!")&amp;CONCATENATE(MID("CDEFGHIJKLMNOPQRSTUVWXYZ",HLOOKUP($A$2,E_prod_Eingabe!$C$5:$AS$6,2,FALSE),1),"8"))),"")</f>
        <v>0</v>
      </c>
      <c r="D119" s="905"/>
      <c r="E119" s="385"/>
      <c r="F119" s="385"/>
      <c r="G119" s="385"/>
      <c r="H119" s="856"/>
      <c r="I119" s="869"/>
      <c r="J119" s="869"/>
      <c r="K119" s="869"/>
      <c r="L119" s="869"/>
      <c r="M119" s="871"/>
      <c r="N119" s="872"/>
      <c r="O119" s="872"/>
      <c r="P119" s="872"/>
      <c r="Q119" s="873"/>
      <c r="R119" s="131"/>
      <c r="S119" s="131"/>
      <c r="AA119" s="466">
        <f t="shared" ref="AA119:AA124" si="16">AA118+1</f>
        <v>86</v>
      </c>
    </row>
    <row r="120" spans="1:27" ht="15.6" x14ac:dyDescent="0.3">
      <c r="A120" s="139" t="str">
        <f t="shared" ca="1" si="15"/>
        <v>KW24 / 87</v>
      </c>
      <c r="B120" s="187" t="str">
        <f ca="1">OFFSET(Sprachen!A467,0,'Allg. Informationen'!$B$4-1,1,1)</f>
        <v>Referenzmarkterlös  [CHF]</v>
      </c>
      <c r="C120" s="638" t="s">
        <v>24</v>
      </c>
      <c r="D120" s="379" t="s">
        <v>82</v>
      </c>
      <c r="E120" s="377"/>
      <c r="F120" s="377"/>
      <c r="G120" s="377"/>
      <c r="H120" s="380" t="str">
        <f ca="1">OFFSET(Sprachen!A336,0,'Allg. Informationen'!$B$4-1,1,1)</f>
        <v>Zentrale 1</v>
      </c>
      <c r="I120" s="186" t="str">
        <f ca="1">OFFSET(Sprachen!A337,0,'Allg. Informationen'!$B$4-1,1,1)</f>
        <v>Zentrale 2</v>
      </c>
      <c r="J120" s="592" t="str">
        <f ca="1">OFFSET(Sprachen!A338,0,'Allg. Informationen'!$B$4-1,1,1)</f>
        <v>Zentrale 3</v>
      </c>
      <c r="K120" s="592" t="str">
        <f ca="1">OFFSET(Sprachen!A339,0,'Allg. Informationen'!$B$4-1,1,1)</f>
        <v>Zentrale 4</v>
      </c>
      <c r="L120" s="592" t="str">
        <f ca="1">OFFSET(Sprachen!A340,0,'Allg. Informationen'!$B$4-1,1,1)</f>
        <v>Zentrale 5</v>
      </c>
      <c r="M120" s="592" t="str">
        <f ca="1">OFFSET(Sprachen!A341,0,'Allg. Informationen'!$B$4-1,1,1)</f>
        <v>Zentrale 6</v>
      </c>
      <c r="N120" s="592" t="str">
        <f ca="1">OFFSET(Sprachen!A342,0,'Allg. Informationen'!$B$4-1,1,1)</f>
        <v>Zentrale 7</v>
      </c>
      <c r="O120" s="592" t="str">
        <f ca="1">OFFSET(Sprachen!A343,0,'Allg. Informationen'!$B$4-1,1,1)</f>
        <v>Zentrale 8</v>
      </c>
      <c r="P120" s="592" t="str">
        <f ca="1">OFFSET(Sprachen!A344,0,'Allg. Informationen'!$B$4-1,1,1)</f>
        <v>Zentrale 9</v>
      </c>
      <c r="Q120" s="592" t="str">
        <f ca="1">OFFSET(Sprachen!A345,0,'Allg. Informationen'!$B$4-1,1,1)</f>
        <v>Zentrale 10</v>
      </c>
      <c r="R120" s="131"/>
      <c r="S120" s="131"/>
      <c r="AA120" s="466">
        <f t="shared" si="16"/>
        <v>87</v>
      </c>
    </row>
    <row r="121" spans="1:27" ht="15.6" x14ac:dyDescent="0.3">
      <c r="A121" s="139" t="str">
        <f t="shared" ca="1" si="15"/>
        <v>KW24 / 88</v>
      </c>
      <c r="B121" s="188" t="str">
        <f ca="1">OFFSET(Sprachen!A468,0,'Allg. Informationen'!$B$4-1,1,1)</f>
        <v>alle Zentralen</v>
      </c>
      <c r="C121" s="189"/>
      <c r="D121" s="593">
        <f ca="1">+SUM(H121:Q121)</f>
        <v>0</v>
      </c>
      <c r="E121" s="594"/>
      <c r="F121" s="594"/>
      <c r="G121" s="594"/>
      <c r="H121" s="595">
        <f ca="1">IFERROR(IF($D$5="Nein/Non/No","-",VLOOKUP(H$120,E_prod_Eingabe!$A$33:$AA$42,HLOOKUP($A$2,E_prod_Eingabe!$C$5:$AS$6,2,FALSE)+2,FALSE)),"")</f>
        <v>0</v>
      </c>
      <c r="I121" s="595">
        <f ca="1">IFERROR(IF($D$5="Nein/Non/No","-",VLOOKUP(I$120,E_prod_Eingabe!$A$33:$AA$42,HLOOKUP($A$2,E_prod_Eingabe!$C$5:$AS$6,2,FALSE)+2,FALSE)),"")</f>
        <v>0</v>
      </c>
      <c r="J121" s="595">
        <f ca="1">IFERROR(IF($D$5="Nein/Non/No","-",VLOOKUP(J$120,E_prod_Eingabe!$A$33:$AA$42,HLOOKUP($A$2,E_prod_Eingabe!$C$5:$AS$6,2,FALSE)+2,FALSE)),"")</f>
        <v>0</v>
      </c>
      <c r="K121" s="595">
        <f ca="1">IFERROR(IF($D$5="Nein/Non/No","-",VLOOKUP(K$120,E_prod_Eingabe!$A$33:$AA$42,HLOOKUP($A$2,E_prod_Eingabe!$C$5:$AS$6,2,FALSE)+2,FALSE)),"")</f>
        <v>0</v>
      </c>
      <c r="L121" s="595">
        <f ca="1">IFERROR(IF($D$5="Nein/Non/No","-",VLOOKUP(L$120,E_prod_Eingabe!$A$33:$AA$42,HLOOKUP($A$2,E_prod_Eingabe!$C$5:$AS$6,2,FALSE)+2,FALSE)),"")</f>
        <v>0</v>
      </c>
      <c r="M121" s="595">
        <f ca="1">IFERROR(IF($D$5="Nein/Non/No","-",VLOOKUP(M$120,E_prod_Eingabe!$A$33:$AA$42,HLOOKUP($A$2,E_prod_Eingabe!$C$5:$AS$6,2,FALSE)+2,FALSE)),"")</f>
        <v>0</v>
      </c>
      <c r="N121" s="595">
        <f ca="1">IFERROR(IF($D$5="Nein/Non/No","-",VLOOKUP(N$120,E_prod_Eingabe!$A$33:$AA$42,HLOOKUP($A$2,E_prod_Eingabe!$C$5:$AS$6,2,FALSE)+2,FALSE)),"")</f>
        <v>0</v>
      </c>
      <c r="O121" s="595">
        <f ca="1">IFERROR(IF($D$5="Nein/Non/No","-",VLOOKUP(O$120,E_prod_Eingabe!$A$33:$AA$42,HLOOKUP($A$2,E_prod_Eingabe!$C$5:$AS$6,2,FALSE)+2,FALSE)),"")</f>
        <v>0</v>
      </c>
      <c r="P121" s="595">
        <f ca="1">IFERROR(IF($D$5="Nein/Non/No","-",VLOOKUP(P$120,E_prod_Eingabe!$A$33:$AA$42,HLOOKUP($A$2,E_prod_Eingabe!$C$5:$AS$6,2,FALSE)+2,FALSE)),"")</f>
        <v>0</v>
      </c>
      <c r="Q121" s="595">
        <f ca="1">IFERROR(IF($D$5="Nein/Non/No","-",VLOOKUP(Q$120,E_prod_Eingabe!$A$33:$AA$42,HLOOKUP($A$2,E_prod_Eingabe!$C$5:$AS$6,2,FALSE)+2,FALSE)),"")</f>
        <v>0</v>
      </c>
      <c r="R121" s="131"/>
      <c r="S121" s="190"/>
      <c r="AA121" s="466">
        <f t="shared" si="16"/>
        <v>88</v>
      </c>
    </row>
    <row r="122" spans="1:27" ht="39.6" x14ac:dyDescent="0.3">
      <c r="A122" s="139" t="str">
        <f t="shared" ca="1" si="15"/>
        <v>KW24 / 89</v>
      </c>
      <c r="B122" s="529" t="str">
        <f ca="1">OFFSET(Sprachen!A469,0,'Allg. Informationen'!$B$4-1,1,1)</f>
        <v>Abzüglich nicht hydraulisch verbundener oder gemeinsam optimierter Anlagen</v>
      </c>
      <c r="C122" s="191"/>
      <c r="D122" s="593">
        <f>+SUM(H122:Q122)</f>
        <v>0</v>
      </c>
      <c r="E122" s="594"/>
      <c r="F122" s="594"/>
      <c r="G122" s="594"/>
      <c r="H122" s="595">
        <f>+IF(OR(H50="Nein",H50="Non",H50="No"),-H121,0)</f>
        <v>0</v>
      </c>
      <c r="I122" s="595">
        <f t="shared" ref="I122:Q122" si="17">+IF(OR(I50="Nein",I50="Non",I50="No"),-I121,0)</f>
        <v>0</v>
      </c>
      <c r="J122" s="595">
        <f t="shared" si="17"/>
        <v>0</v>
      </c>
      <c r="K122" s="595">
        <f t="shared" si="17"/>
        <v>0</v>
      </c>
      <c r="L122" s="595">
        <f t="shared" si="17"/>
        <v>0</v>
      </c>
      <c r="M122" s="595">
        <f t="shared" si="17"/>
        <v>0</v>
      </c>
      <c r="N122" s="595">
        <f t="shared" si="17"/>
        <v>0</v>
      </c>
      <c r="O122" s="595">
        <f t="shared" si="17"/>
        <v>0</v>
      </c>
      <c r="P122" s="595">
        <f t="shared" si="17"/>
        <v>0</v>
      </c>
      <c r="Q122" s="595">
        <f t="shared" si="17"/>
        <v>0</v>
      </c>
      <c r="R122" s="131"/>
      <c r="S122" s="163"/>
      <c r="AA122" s="466">
        <f t="shared" si="16"/>
        <v>89</v>
      </c>
    </row>
    <row r="123" spans="1:27" ht="16.2" thickBot="1" x14ac:dyDescent="0.35">
      <c r="A123" s="139" t="str">
        <f t="shared" ca="1" si="15"/>
        <v>KW24 / 90</v>
      </c>
      <c r="B123" s="188" t="str">
        <f ca="1">OFFSET(Sprachen!A470,0,'Allg. Informationen'!$B$4-1,1,1)</f>
        <v>Abzüglich KEV-Anlagen</v>
      </c>
      <c r="C123" s="192"/>
      <c r="D123" s="596">
        <f>+SUM(H123:Q123)</f>
        <v>0</v>
      </c>
      <c r="E123" s="594"/>
      <c r="F123" s="594"/>
      <c r="G123" s="594"/>
      <c r="H123" s="595">
        <f>+IF(OR(H56="Ja",H56="Oui",H56="Si"),IF(OR(H50="Ja",H50="Oui",H50="Si"),-H121,0),0)</f>
        <v>0</v>
      </c>
      <c r="I123" s="595">
        <f t="shared" ref="I123:Q123" si="18">+IF(OR(I56="Ja",I56="Oui",I56="Si"),IF(OR(I50="Ja",I50="Oui",I50="Si"),-I121,0),0)</f>
        <v>0</v>
      </c>
      <c r="J123" s="595">
        <f t="shared" si="18"/>
        <v>0</v>
      </c>
      <c r="K123" s="595">
        <f t="shared" si="18"/>
        <v>0</v>
      </c>
      <c r="L123" s="595">
        <f t="shared" si="18"/>
        <v>0</v>
      </c>
      <c r="M123" s="595">
        <f t="shared" si="18"/>
        <v>0</v>
      </c>
      <c r="N123" s="595">
        <f t="shared" si="18"/>
        <v>0</v>
      </c>
      <c r="O123" s="595">
        <f t="shared" si="18"/>
        <v>0</v>
      </c>
      <c r="P123" s="595">
        <f t="shared" si="18"/>
        <v>0</v>
      </c>
      <c r="Q123" s="595">
        <f t="shared" si="18"/>
        <v>0</v>
      </c>
      <c r="R123" s="131"/>
      <c r="S123" s="163"/>
      <c r="AA123" s="466">
        <f t="shared" si="16"/>
        <v>90</v>
      </c>
    </row>
    <row r="124" spans="1:27" ht="26.25" customHeight="1" thickBot="1" x14ac:dyDescent="0.35">
      <c r="A124" s="139" t="str">
        <f t="shared" ca="1" si="15"/>
        <v>KW24 / 91</v>
      </c>
      <c r="B124" s="891" t="str">
        <f ca="1">+CONCATENATE(OFFSET(Sprachen!A471,0,'Allg. Informationen'!$B$4-1,1,1)," ",IF(D13=0,"",D13))</f>
        <v>gültig für KW Bitte auswählen, Prière de sélectionner, Prego selezionare</v>
      </c>
      <c r="C124" s="892"/>
      <c r="D124" s="597">
        <f ca="1">IFERROR(+MAX(SUM(D121:D123),0),"")</f>
        <v>0</v>
      </c>
      <c r="E124" s="598"/>
      <c r="F124" s="598"/>
      <c r="G124" s="599"/>
      <c r="H124" s="595">
        <f ca="1">+IF(H121&lt;0,H121,MAX(SUM(H121:H123),0))</f>
        <v>0</v>
      </c>
      <c r="I124" s="595">
        <f t="shared" ref="I124:Q124" ca="1" si="19">+IF(I121&lt;0,I121,MAX(SUM(I121:I123),0))</f>
        <v>0</v>
      </c>
      <c r="J124" s="595">
        <f t="shared" ca="1" si="19"/>
        <v>0</v>
      </c>
      <c r="K124" s="595">
        <f t="shared" ca="1" si="19"/>
        <v>0</v>
      </c>
      <c r="L124" s="595">
        <f t="shared" ca="1" si="19"/>
        <v>0</v>
      </c>
      <c r="M124" s="595">
        <f t="shared" ca="1" si="19"/>
        <v>0</v>
      </c>
      <c r="N124" s="595">
        <f t="shared" ca="1" si="19"/>
        <v>0</v>
      </c>
      <c r="O124" s="595">
        <f t="shared" ca="1" si="19"/>
        <v>0</v>
      </c>
      <c r="P124" s="595">
        <f t="shared" ca="1" si="19"/>
        <v>0</v>
      </c>
      <c r="Q124" s="595">
        <f t="shared" ca="1" si="19"/>
        <v>0</v>
      </c>
      <c r="R124" s="131"/>
      <c r="S124" s="131"/>
      <c r="AA124" s="466">
        <f t="shared" si="16"/>
        <v>91</v>
      </c>
    </row>
    <row r="125" spans="1:27" ht="15.6" x14ac:dyDescent="0.3">
      <c r="D125" s="600"/>
      <c r="E125" s="600"/>
      <c r="F125" s="600"/>
      <c r="G125" s="600"/>
      <c r="R125" s="131"/>
      <c r="S125" s="131"/>
    </row>
    <row r="126" spans="1:27" ht="15.6" x14ac:dyDescent="0.3">
      <c r="R126" s="131"/>
      <c r="S126" s="131"/>
    </row>
    <row r="127" spans="1:27" ht="15.6" x14ac:dyDescent="0.3">
      <c r="R127" s="131"/>
      <c r="S127" s="131"/>
    </row>
    <row r="128" spans="1:27" ht="15.6" x14ac:dyDescent="0.3">
      <c r="D128" s="652"/>
      <c r="R128" s="131"/>
      <c r="S128" s="131"/>
    </row>
    <row r="129" spans="18:19" ht="15.6" x14ac:dyDescent="0.3">
      <c r="R129" s="131"/>
      <c r="S129" s="131"/>
    </row>
    <row r="130" spans="18:19" ht="15.6" x14ac:dyDescent="0.3">
      <c r="R130" s="131"/>
      <c r="S130" s="131"/>
    </row>
    <row r="131" spans="18:19" ht="15.6" x14ac:dyDescent="0.3">
      <c r="R131" s="131"/>
      <c r="S131" s="131"/>
    </row>
  </sheetData>
  <sheetProtection algorithmName="SHA-512" hashValue="HtJuhwz3fZ0pyrgYp13RbzjIl0egCvASFsqcspYFw8QNhJEmCbjOTee4ri+UbZP0d+5WaEKCU9eaCDrtQXExGw==" saltValue="DAzfiGOX28ULD4M0wN8WJg==" spinCount="100000" sheet="1" objects="1" scenarios="1"/>
  <protectedRanges>
    <protectedRange sqref="C5 L15 B14:B15 D16:D24 D26 D31:D32 D34:D35 D38:D40 D42 D44:D45 H49:Q53 H56:Q59 D64:D65 D69:D73 D77:K79 D80:D83 D90:D96 D98" name="Bereichzahlenfelder"/>
    <protectedRange sqref="C5 H6:J7 L6:N7 P6:R7 T6:U7 M13:U45 T48:U59 M62:U73 M74 Q77:U87 M90:U102 M118:Q119" name="Bereichvoll_kommentarfelder"/>
    <protectedRange sqref="C5 H8 L8 B14:B15 D16:D17 D29 D37 D40 D42 D101 D108 L15 M13 M16:M17 M29 M37 M40:M42 M101" name="bereichleer"/>
  </protectedRanges>
  <mergeCells count="192">
    <mergeCell ref="C119:D119"/>
    <mergeCell ref="H119:L119"/>
    <mergeCell ref="M119:Q119"/>
    <mergeCell ref="B124:C124"/>
    <mergeCell ref="H102:L102"/>
    <mergeCell ref="M102:U102"/>
    <mergeCell ref="H117:L117"/>
    <mergeCell ref="M117:Q117"/>
    <mergeCell ref="H118:L118"/>
    <mergeCell ref="M118:Q118"/>
    <mergeCell ref="H99:L99"/>
    <mergeCell ref="M99:U99"/>
    <mergeCell ref="H100:L100"/>
    <mergeCell ref="M100:U100"/>
    <mergeCell ref="H101:L101"/>
    <mergeCell ref="M101:U101"/>
    <mergeCell ref="H96:L96"/>
    <mergeCell ref="M96:U96"/>
    <mergeCell ref="H97:L97"/>
    <mergeCell ref="M97:U97"/>
    <mergeCell ref="H98:L98"/>
    <mergeCell ref="M98:U98"/>
    <mergeCell ref="H93:L93"/>
    <mergeCell ref="M93:U93"/>
    <mergeCell ref="H94:L94"/>
    <mergeCell ref="M94:U94"/>
    <mergeCell ref="H95:L95"/>
    <mergeCell ref="M95:U95"/>
    <mergeCell ref="H90:L90"/>
    <mergeCell ref="M90:U90"/>
    <mergeCell ref="H91:L91"/>
    <mergeCell ref="M91:U91"/>
    <mergeCell ref="H92:L92"/>
    <mergeCell ref="M92:U92"/>
    <mergeCell ref="H86:P86"/>
    <mergeCell ref="Q86:U86"/>
    <mergeCell ref="H87:P87"/>
    <mergeCell ref="Q87:U87"/>
    <mergeCell ref="H89:L89"/>
    <mergeCell ref="M89:U89"/>
    <mergeCell ref="H83:P83"/>
    <mergeCell ref="Q83:U83"/>
    <mergeCell ref="H84:P84"/>
    <mergeCell ref="Q84:U84"/>
    <mergeCell ref="H85:P85"/>
    <mergeCell ref="Q85:U85"/>
    <mergeCell ref="L80:P80"/>
    <mergeCell ref="Q80:U80"/>
    <mergeCell ref="L81:P81"/>
    <mergeCell ref="Q81:U81"/>
    <mergeCell ref="L82:P82"/>
    <mergeCell ref="Q82:U82"/>
    <mergeCell ref="M73:U73"/>
    <mergeCell ref="H74:L74"/>
    <mergeCell ref="M74:U74"/>
    <mergeCell ref="L76:P76"/>
    <mergeCell ref="Q76:U76"/>
    <mergeCell ref="L77:P79"/>
    <mergeCell ref="Q77:U79"/>
    <mergeCell ref="H64:L73"/>
    <mergeCell ref="M64:U64"/>
    <mergeCell ref="M65:U65"/>
    <mergeCell ref="M66:U66"/>
    <mergeCell ref="M67:U67"/>
    <mergeCell ref="M68:U68"/>
    <mergeCell ref="M69:U69"/>
    <mergeCell ref="M70:U70"/>
    <mergeCell ref="M71:U71"/>
    <mergeCell ref="M72:U72"/>
    <mergeCell ref="H61:L61"/>
    <mergeCell ref="M61:U61"/>
    <mergeCell ref="H62:L62"/>
    <mergeCell ref="M62:U62"/>
    <mergeCell ref="H63:L63"/>
    <mergeCell ref="M63:U63"/>
    <mergeCell ref="R57:S57"/>
    <mergeCell ref="T57:U57"/>
    <mergeCell ref="R58:S58"/>
    <mergeCell ref="T58:U58"/>
    <mergeCell ref="R59:S59"/>
    <mergeCell ref="T59:U59"/>
    <mergeCell ref="R53:S53"/>
    <mergeCell ref="T53:U53"/>
    <mergeCell ref="R54:S55"/>
    <mergeCell ref="T54:U54"/>
    <mergeCell ref="T55:U55"/>
    <mergeCell ref="R56:S56"/>
    <mergeCell ref="T56:U56"/>
    <mergeCell ref="R50:S50"/>
    <mergeCell ref="T50:U50"/>
    <mergeCell ref="R51:S51"/>
    <mergeCell ref="T51:U51"/>
    <mergeCell ref="R52:S52"/>
    <mergeCell ref="T52:U52"/>
    <mergeCell ref="H45:L45"/>
    <mergeCell ref="M45:U45"/>
    <mergeCell ref="R47:S47"/>
    <mergeCell ref="R48:S48"/>
    <mergeCell ref="T48:U48"/>
    <mergeCell ref="R49:S49"/>
    <mergeCell ref="T49:U49"/>
    <mergeCell ref="H42:L42"/>
    <mergeCell ref="M42:U42"/>
    <mergeCell ref="H43:L43"/>
    <mergeCell ref="M43:U43"/>
    <mergeCell ref="H44:L44"/>
    <mergeCell ref="M44:U44"/>
    <mergeCell ref="H39:L39"/>
    <mergeCell ref="M39:U39"/>
    <mergeCell ref="H40:L40"/>
    <mergeCell ref="M40:U40"/>
    <mergeCell ref="H41:L41"/>
    <mergeCell ref="M41:U41"/>
    <mergeCell ref="H36:L36"/>
    <mergeCell ref="M36:U36"/>
    <mergeCell ref="H37:L37"/>
    <mergeCell ref="M37:U37"/>
    <mergeCell ref="H38:L38"/>
    <mergeCell ref="M38:U38"/>
    <mergeCell ref="H33:L33"/>
    <mergeCell ref="M33:U33"/>
    <mergeCell ref="H34:L34"/>
    <mergeCell ref="M34:U34"/>
    <mergeCell ref="H35:L35"/>
    <mergeCell ref="M35:U35"/>
    <mergeCell ref="H30:L30"/>
    <mergeCell ref="M30:U30"/>
    <mergeCell ref="H31:L31"/>
    <mergeCell ref="M31:U31"/>
    <mergeCell ref="H32:L32"/>
    <mergeCell ref="M32:U32"/>
    <mergeCell ref="H27:L27"/>
    <mergeCell ref="M27:U27"/>
    <mergeCell ref="H28:L28"/>
    <mergeCell ref="M28:U28"/>
    <mergeCell ref="H29:L29"/>
    <mergeCell ref="M29:U29"/>
    <mergeCell ref="H24:L24"/>
    <mergeCell ref="M24:U24"/>
    <mergeCell ref="H25:L25"/>
    <mergeCell ref="M25:U25"/>
    <mergeCell ref="H26:L26"/>
    <mergeCell ref="M26:U26"/>
    <mergeCell ref="H20:L20"/>
    <mergeCell ref="M20:U20"/>
    <mergeCell ref="H21:L22"/>
    <mergeCell ref="M21:U21"/>
    <mergeCell ref="M22:U22"/>
    <mergeCell ref="H23:L23"/>
    <mergeCell ref="M23:U23"/>
    <mergeCell ref="B17:C17"/>
    <mergeCell ref="H17:L17"/>
    <mergeCell ref="M17:U17"/>
    <mergeCell ref="H18:L18"/>
    <mergeCell ref="M18:U18"/>
    <mergeCell ref="H19:L19"/>
    <mergeCell ref="M19:U19"/>
    <mergeCell ref="V13:V15"/>
    <mergeCell ref="W13:W15"/>
    <mergeCell ref="X13:X15"/>
    <mergeCell ref="Y13:Y15"/>
    <mergeCell ref="H15:K15"/>
    <mergeCell ref="B16:C16"/>
    <mergeCell ref="H16:L16"/>
    <mergeCell ref="M16:U16"/>
    <mergeCell ref="B12:D12"/>
    <mergeCell ref="E12:G12"/>
    <mergeCell ref="H12:L12"/>
    <mergeCell ref="M12:U12"/>
    <mergeCell ref="A13:A15"/>
    <mergeCell ref="C13:C15"/>
    <mergeCell ref="D13:D15"/>
    <mergeCell ref="H13:L14"/>
    <mergeCell ref="M13:U15"/>
    <mergeCell ref="B7:C7"/>
    <mergeCell ref="H7:J7"/>
    <mergeCell ref="L7:N7"/>
    <mergeCell ref="P7:R7"/>
    <mergeCell ref="T7:U7"/>
    <mergeCell ref="B8:C8"/>
    <mergeCell ref="H8:J8"/>
    <mergeCell ref="L8:N8"/>
    <mergeCell ref="H5:U5"/>
    <mergeCell ref="B6:C6"/>
    <mergeCell ref="D6:D7"/>
    <mergeCell ref="H6:J6"/>
    <mergeCell ref="K6:K7"/>
    <mergeCell ref="L6:N6"/>
    <mergeCell ref="O6:O7"/>
    <mergeCell ref="P6:R6"/>
    <mergeCell ref="S6:S7"/>
    <mergeCell ref="T6:U6"/>
  </mergeCells>
  <conditionalFormatting sqref="X13 X16:X25 X27:X30 X33 X36:X37 X46 X54:X55 X60 X75 X84:X86 X88 X97 X99 X101:X102">
    <cfRule type="containsText" dxfId="287" priority="141" operator="containsText" text="nicht i.O.">
      <formula>NOT(ISERROR(SEARCH("nicht i.O.",X13)))</formula>
    </cfRule>
    <cfRule type="containsText" dxfId="286" priority="142" operator="containsText" text="in Abklärung">
      <formula>NOT(ISERROR(SEARCH("in Abklärung",X13)))</formula>
    </cfRule>
    <cfRule type="containsText" dxfId="285" priority="143" operator="containsText" text="i.O.">
      <formula>NOT(ISERROR(SEARCH("i.O.",X13)))</formula>
    </cfRule>
    <cfRule type="containsText" dxfId="284" priority="144" operator="containsText" text="korrigiert">
      <formula>NOT(ISERROR(SEARCH("korrigiert",X13)))</formula>
    </cfRule>
  </conditionalFormatting>
  <conditionalFormatting sqref="V16:V25 V27:V30 V33 V36:V37 V46 V54:V55 V60 V75 V84:V86 V88 V97 V99 V101:V102">
    <cfRule type="containsText" dxfId="283" priority="137" operator="containsText" text="nicht i.O.">
      <formula>NOT(ISERROR(SEARCH("nicht i.O.",V16)))</formula>
    </cfRule>
    <cfRule type="containsText" dxfId="282" priority="138" operator="containsText" text="in Abklärung">
      <formula>NOT(ISERROR(SEARCH("in Abklärung",V16)))</formula>
    </cfRule>
    <cfRule type="containsText" dxfId="281" priority="139" operator="containsText" text="i.O.">
      <formula>NOT(ISERROR(SEARCH("i.O.",V16)))</formula>
    </cfRule>
    <cfRule type="containsText" dxfId="280" priority="140" operator="containsText" text="korrigiert">
      <formula>NOT(ISERROR(SEARCH("korrigiert",V16)))</formula>
    </cfRule>
  </conditionalFormatting>
  <conditionalFormatting sqref="X26">
    <cfRule type="containsText" dxfId="279" priority="133" operator="containsText" text="nicht i.O.">
      <formula>NOT(ISERROR(SEARCH("nicht i.O.",X26)))</formula>
    </cfRule>
    <cfRule type="containsText" dxfId="278" priority="134" operator="containsText" text="in Abklärung">
      <formula>NOT(ISERROR(SEARCH("in Abklärung",X26)))</formula>
    </cfRule>
    <cfRule type="containsText" dxfId="277" priority="135" operator="containsText" text="i.O.">
      <formula>NOT(ISERROR(SEARCH("i.O.",X26)))</formula>
    </cfRule>
    <cfRule type="containsText" dxfId="276" priority="136" operator="containsText" text="korrigiert">
      <formula>NOT(ISERROR(SEARCH("korrigiert",X26)))</formula>
    </cfRule>
  </conditionalFormatting>
  <conditionalFormatting sqref="V26">
    <cfRule type="containsText" dxfId="275" priority="129" operator="containsText" text="nicht i.O.">
      <formula>NOT(ISERROR(SEARCH("nicht i.O.",V26)))</formula>
    </cfRule>
    <cfRule type="containsText" dxfId="274" priority="130" operator="containsText" text="in Abklärung">
      <formula>NOT(ISERROR(SEARCH("in Abklärung",V26)))</formula>
    </cfRule>
    <cfRule type="containsText" dxfId="273" priority="131" operator="containsText" text="i.O.">
      <formula>NOT(ISERROR(SEARCH("i.O.",V26)))</formula>
    </cfRule>
    <cfRule type="containsText" dxfId="272" priority="132" operator="containsText" text="korrigiert">
      <formula>NOT(ISERROR(SEARCH("korrigiert",V26)))</formula>
    </cfRule>
  </conditionalFormatting>
  <conditionalFormatting sqref="X31">
    <cfRule type="containsText" dxfId="271" priority="125" operator="containsText" text="nicht i.O.">
      <formula>NOT(ISERROR(SEARCH("nicht i.O.",X31)))</formula>
    </cfRule>
    <cfRule type="containsText" dxfId="270" priority="126" operator="containsText" text="in Abklärung">
      <formula>NOT(ISERROR(SEARCH("in Abklärung",X31)))</formula>
    </cfRule>
    <cfRule type="containsText" dxfId="269" priority="127" operator="containsText" text="i.O.">
      <formula>NOT(ISERROR(SEARCH("i.O.",X31)))</formula>
    </cfRule>
    <cfRule type="containsText" dxfId="268" priority="128" operator="containsText" text="korrigiert">
      <formula>NOT(ISERROR(SEARCH("korrigiert",X31)))</formula>
    </cfRule>
  </conditionalFormatting>
  <conditionalFormatting sqref="V31">
    <cfRule type="containsText" dxfId="267" priority="121" operator="containsText" text="nicht i.O.">
      <formula>NOT(ISERROR(SEARCH("nicht i.O.",V31)))</formula>
    </cfRule>
    <cfRule type="containsText" dxfId="266" priority="122" operator="containsText" text="in Abklärung">
      <formula>NOT(ISERROR(SEARCH("in Abklärung",V31)))</formula>
    </cfRule>
    <cfRule type="containsText" dxfId="265" priority="123" operator="containsText" text="i.O.">
      <formula>NOT(ISERROR(SEARCH("i.O.",V31)))</formula>
    </cfRule>
    <cfRule type="containsText" dxfId="264" priority="124" operator="containsText" text="korrigiert">
      <formula>NOT(ISERROR(SEARCH("korrigiert",V31)))</formula>
    </cfRule>
  </conditionalFormatting>
  <conditionalFormatting sqref="X32">
    <cfRule type="containsText" dxfId="263" priority="117" operator="containsText" text="nicht i.O.">
      <formula>NOT(ISERROR(SEARCH("nicht i.O.",X32)))</formula>
    </cfRule>
    <cfRule type="containsText" dxfId="262" priority="118" operator="containsText" text="in Abklärung">
      <formula>NOT(ISERROR(SEARCH("in Abklärung",X32)))</formula>
    </cfRule>
    <cfRule type="containsText" dxfId="261" priority="119" operator="containsText" text="i.O.">
      <formula>NOT(ISERROR(SEARCH("i.O.",X32)))</formula>
    </cfRule>
    <cfRule type="containsText" dxfId="260" priority="120" operator="containsText" text="korrigiert">
      <formula>NOT(ISERROR(SEARCH("korrigiert",X32)))</formula>
    </cfRule>
  </conditionalFormatting>
  <conditionalFormatting sqref="V32">
    <cfRule type="containsText" dxfId="259" priority="113" operator="containsText" text="nicht i.O.">
      <formula>NOT(ISERROR(SEARCH("nicht i.O.",V32)))</formula>
    </cfRule>
    <cfRule type="containsText" dxfId="258" priority="114" operator="containsText" text="in Abklärung">
      <formula>NOT(ISERROR(SEARCH("in Abklärung",V32)))</formula>
    </cfRule>
    <cfRule type="containsText" dxfId="257" priority="115" operator="containsText" text="i.O.">
      <formula>NOT(ISERROR(SEARCH("i.O.",V32)))</formula>
    </cfRule>
    <cfRule type="containsText" dxfId="256" priority="116" operator="containsText" text="korrigiert">
      <formula>NOT(ISERROR(SEARCH("korrigiert",V32)))</formula>
    </cfRule>
  </conditionalFormatting>
  <conditionalFormatting sqref="X34">
    <cfRule type="containsText" dxfId="255" priority="109" operator="containsText" text="nicht i.O.">
      <formula>NOT(ISERROR(SEARCH("nicht i.O.",X34)))</formula>
    </cfRule>
    <cfRule type="containsText" dxfId="254" priority="110" operator="containsText" text="in Abklärung">
      <formula>NOT(ISERROR(SEARCH("in Abklärung",X34)))</formula>
    </cfRule>
    <cfRule type="containsText" dxfId="253" priority="111" operator="containsText" text="i.O.">
      <formula>NOT(ISERROR(SEARCH("i.O.",X34)))</formula>
    </cfRule>
    <cfRule type="containsText" dxfId="252" priority="112" operator="containsText" text="korrigiert">
      <formula>NOT(ISERROR(SEARCH("korrigiert",X34)))</formula>
    </cfRule>
  </conditionalFormatting>
  <conditionalFormatting sqref="V34">
    <cfRule type="containsText" dxfId="251" priority="105" operator="containsText" text="nicht i.O.">
      <formula>NOT(ISERROR(SEARCH("nicht i.O.",V34)))</formula>
    </cfRule>
    <cfRule type="containsText" dxfId="250" priority="106" operator="containsText" text="in Abklärung">
      <formula>NOT(ISERROR(SEARCH("in Abklärung",V34)))</formula>
    </cfRule>
    <cfRule type="containsText" dxfId="249" priority="107" operator="containsText" text="i.O.">
      <formula>NOT(ISERROR(SEARCH("i.O.",V34)))</formula>
    </cfRule>
    <cfRule type="containsText" dxfId="248" priority="108" operator="containsText" text="korrigiert">
      <formula>NOT(ISERROR(SEARCH("korrigiert",V34)))</formula>
    </cfRule>
  </conditionalFormatting>
  <conditionalFormatting sqref="X35">
    <cfRule type="containsText" dxfId="247" priority="101" operator="containsText" text="nicht i.O.">
      <formula>NOT(ISERROR(SEARCH("nicht i.O.",X35)))</formula>
    </cfRule>
    <cfRule type="containsText" dxfId="246" priority="102" operator="containsText" text="in Abklärung">
      <formula>NOT(ISERROR(SEARCH("in Abklärung",X35)))</formula>
    </cfRule>
    <cfRule type="containsText" dxfId="245" priority="103" operator="containsText" text="i.O.">
      <formula>NOT(ISERROR(SEARCH("i.O.",X35)))</formula>
    </cfRule>
    <cfRule type="containsText" dxfId="244" priority="104" operator="containsText" text="korrigiert">
      <formula>NOT(ISERROR(SEARCH("korrigiert",X35)))</formula>
    </cfRule>
  </conditionalFormatting>
  <conditionalFormatting sqref="V35">
    <cfRule type="containsText" dxfId="243" priority="97" operator="containsText" text="nicht i.O.">
      <formula>NOT(ISERROR(SEARCH("nicht i.O.",V35)))</formula>
    </cfRule>
    <cfRule type="containsText" dxfId="242" priority="98" operator="containsText" text="in Abklärung">
      <formula>NOT(ISERROR(SEARCH("in Abklärung",V35)))</formula>
    </cfRule>
    <cfRule type="containsText" dxfId="241" priority="99" operator="containsText" text="i.O.">
      <formula>NOT(ISERROR(SEARCH("i.O.",V35)))</formula>
    </cfRule>
    <cfRule type="containsText" dxfId="240" priority="100" operator="containsText" text="korrigiert">
      <formula>NOT(ISERROR(SEARCH("korrigiert",V35)))</formula>
    </cfRule>
  </conditionalFormatting>
  <conditionalFormatting sqref="X38">
    <cfRule type="containsText" dxfId="239" priority="93" operator="containsText" text="nicht i.O.">
      <formula>NOT(ISERROR(SEARCH("nicht i.O.",X38)))</formula>
    </cfRule>
    <cfRule type="containsText" dxfId="238" priority="94" operator="containsText" text="in Abklärung">
      <formula>NOT(ISERROR(SEARCH("in Abklärung",X38)))</formula>
    </cfRule>
    <cfRule type="containsText" dxfId="237" priority="95" operator="containsText" text="i.O.">
      <formula>NOT(ISERROR(SEARCH("i.O.",X38)))</formula>
    </cfRule>
    <cfRule type="containsText" dxfId="236" priority="96" operator="containsText" text="korrigiert">
      <formula>NOT(ISERROR(SEARCH("korrigiert",X38)))</formula>
    </cfRule>
  </conditionalFormatting>
  <conditionalFormatting sqref="V38">
    <cfRule type="containsText" dxfId="235" priority="89" operator="containsText" text="nicht i.O.">
      <formula>NOT(ISERROR(SEARCH("nicht i.O.",V38)))</formula>
    </cfRule>
    <cfRule type="containsText" dxfId="234" priority="90" operator="containsText" text="in Abklärung">
      <formula>NOT(ISERROR(SEARCH("in Abklärung",V38)))</formula>
    </cfRule>
    <cfRule type="containsText" dxfId="233" priority="91" operator="containsText" text="i.O.">
      <formula>NOT(ISERROR(SEARCH("i.O.",V38)))</formula>
    </cfRule>
    <cfRule type="containsText" dxfId="232" priority="92" operator="containsText" text="korrigiert">
      <formula>NOT(ISERROR(SEARCH("korrigiert",V38)))</formula>
    </cfRule>
  </conditionalFormatting>
  <conditionalFormatting sqref="X39">
    <cfRule type="containsText" dxfId="231" priority="85" operator="containsText" text="nicht i.O.">
      <formula>NOT(ISERROR(SEARCH("nicht i.O.",X39)))</formula>
    </cfRule>
    <cfRule type="containsText" dxfId="230" priority="86" operator="containsText" text="in Abklärung">
      <formula>NOT(ISERROR(SEARCH("in Abklärung",X39)))</formula>
    </cfRule>
    <cfRule type="containsText" dxfId="229" priority="87" operator="containsText" text="i.O.">
      <formula>NOT(ISERROR(SEARCH("i.O.",X39)))</formula>
    </cfRule>
    <cfRule type="containsText" dxfId="228" priority="88" operator="containsText" text="korrigiert">
      <formula>NOT(ISERROR(SEARCH("korrigiert",X39)))</formula>
    </cfRule>
  </conditionalFormatting>
  <conditionalFormatting sqref="V39">
    <cfRule type="containsText" dxfId="227" priority="81" operator="containsText" text="nicht i.O.">
      <formula>NOT(ISERROR(SEARCH("nicht i.O.",V39)))</formula>
    </cfRule>
    <cfRule type="containsText" dxfId="226" priority="82" operator="containsText" text="in Abklärung">
      <formula>NOT(ISERROR(SEARCH("in Abklärung",V39)))</formula>
    </cfRule>
    <cfRule type="containsText" dxfId="225" priority="83" operator="containsText" text="i.O.">
      <formula>NOT(ISERROR(SEARCH("i.O.",V39)))</formula>
    </cfRule>
    <cfRule type="containsText" dxfId="224" priority="84" operator="containsText" text="korrigiert">
      <formula>NOT(ISERROR(SEARCH("korrigiert",V39)))</formula>
    </cfRule>
  </conditionalFormatting>
  <conditionalFormatting sqref="X40:X45">
    <cfRule type="containsText" dxfId="223" priority="77" operator="containsText" text="nicht i.O.">
      <formula>NOT(ISERROR(SEARCH("nicht i.O.",X40)))</formula>
    </cfRule>
    <cfRule type="containsText" dxfId="222" priority="78" operator="containsText" text="in Abklärung">
      <formula>NOT(ISERROR(SEARCH("in Abklärung",X40)))</formula>
    </cfRule>
    <cfRule type="containsText" dxfId="221" priority="79" operator="containsText" text="i.O.">
      <formula>NOT(ISERROR(SEARCH("i.O.",X40)))</formula>
    </cfRule>
    <cfRule type="containsText" dxfId="220" priority="80" operator="containsText" text="korrigiert">
      <formula>NOT(ISERROR(SEARCH("korrigiert",X40)))</formula>
    </cfRule>
  </conditionalFormatting>
  <conditionalFormatting sqref="V40:V45">
    <cfRule type="containsText" dxfId="219" priority="73" operator="containsText" text="nicht i.O.">
      <formula>NOT(ISERROR(SEARCH("nicht i.O.",V40)))</formula>
    </cfRule>
    <cfRule type="containsText" dxfId="218" priority="74" operator="containsText" text="in Abklärung">
      <formula>NOT(ISERROR(SEARCH("in Abklärung",V40)))</formula>
    </cfRule>
    <cfRule type="containsText" dxfId="217" priority="75" operator="containsText" text="i.O.">
      <formula>NOT(ISERROR(SEARCH("i.O.",V40)))</formula>
    </cfRule>
    <cfRule type="containsText" dxfId="216" priority="76" operator="containsText" text="korrigiert">
      <formula>NOT(ISERROR(SEARCH("korrigiert",V40)))</formula>
    </cfRule>
  </conditionalFormatting>
  <conditionalFormatting sqref="X48">
    <cfRule type="containsText" dxfId="215" priority="69" operator="containsText" text="nicht i.O.">
      <formula>NOT(ISERROR(SEARCH("nicht i.O.",X48)))</formula>
    </cfRule>
    <cfRule type="containsText" dxfId="214" priority="70" operator="containsText" text="in Abklärung">
      <formula>NOT(ISERROR(SEARCH("in Abklärung",X48)))</formula>
    </cfRule>
    <cfRule type="containsText" dxfId="213" priority="71" operator="containsText" text="i.O.">
      <formula>NOT(ISERROR(SEARCH("i.O.",X48)))</formula>
    </cfRule>
    <cfRule type="containsText" dxfId="212" priority="72" operator="containsText" text="korrigiert">
      <formula>NOT(ISERROR(SEARCH("korrigiert",X48)))</formula>
    </cfRule>
  </conditionalFormatting>
  <conditionalFormatting sqref="V48">
    <cfRule type="containsText" dxfId="211" priority="65" operator="containsText" text="nicht i.O.">
      <formula>NOT(ISERROR(SEARCH("nicht i.O.",V48)))</formula>
    </cfRule>
    <cfRule type="containsText" dxfId="210" priority="66" operator="containsText" text="in Abklärung">
      <formula>NOT(ISERROR(SEARCH("in Abklärung",V48)))</formula>
    </cfRule>
    <cfRule type="containsText" dxfId="209" priority="67" operator="containsText" text="i.O.">
      <formula>NOT(ISERROR(SEARCH("i.O.",V48)))</formula>
    </cfRule>
    <cfRule type="containsText" dxfId="208" priority="68" operator="containsText" text="korrigiert">
      <formula>NOT(ISERROR(SEARCH("korrigiert",V48)))</formula>
    </cfRule>
  </conditionalFormatting>
  <conditionalFormatting sqref="X49:X53">
    <cfRule type="containsText" dxfId="207" priority="61" operator="containsText" text="nicht i.O.">
      <formula>NOT(ISERROR(SEARCH("nicht i.O.",X49)))</formula>
    </cfRule>
    <cfRule type="containsText" dxfId="206" priority="62" operator="containsText" text="in Abklärung">
      <formula>NOT(ISERROR(SEARCH("in Abklärung",X49)))</formula>
    </cfRule>
    <cfRule type="containsText" dxfId="205" priority="63" operator="containsText" text="i.O.">
      <formula>NOT(ISERROR(SEARCH("i.O.",X49)))</formula>
    </cfRule>
    <cfRule type="containsText" dxfId="204" priority="64" operator="containsText" text="korrigiert">
      <formula>NOT(ISERROR(SEARCH("korrigiert",X49)))</formula>
    </cfRule>
  </conditionalFormatting>
  <conditionalFormatting sqref="V49:V53">
    <cfRule type="containsText" dxfId="203" priority="57" operator="containsText" text="nicht i.O.">
      <formula>NOT(ISERROR(SEARCH("nicht i.O.",V49)))</formula>
    </cfRule>
    <cfRule type="containsText" dxfId="202" priority="58" operator="containsText" text="in Abklärung">
      <formula>NOT(ISERROR(SEARCH("in Abklärung",V49)))</formula>
    </cfRule>
    <cfRule type="containsText" dxfId="201" priority="59" operator="containsText" text="i.O.">
      <formula>NOT(ISERROR(SEARCH("i.O.",V49)))</formula>
    </cfRule>
    <cfRule type="containsText" dxfId="200" priority="60" operator="containsText" text="korrigiert">
      <formula>NOT(ISERROR(SEARCH("korrigiert",V49)))</formula>
    </cfRule>
  </conditionalFormatting>
  <conditionalFormatting sqref="X56:X59">
    <cfRule type="containsText" dxfId="199" priority="53" operator="containsText" text="nicht i.O.">
      <formula>NOT(ISERROR(SEARCH("nicht i.O.",X56)))</formula>
    </cfRule>
    <cfRule type="containsText" dxfId="198" priority="54" operator="containsText" text="in Abklärung">
      <formula>NOT(ISERROR(SEARCH("in Abklärung",X56)))</formula>
    </cfRule>
    <cfRule type="containsText" dxfId="197" priority="55" operator="containsText" text="i.O.">
      <formula>NOT(ISERROR(SEARCH("i.O.",X56)))</formula>
    </cfRule>
    <cfRule type="containsText" dxfId="196" priority="56" operator="containsText" text="korrigiert">
      <formula>NOT(ISERROR(SEARCH("korrigiert",X56)))</formula>
    </cfRule>
  </conditionalFormatting>
  <conditionalFormatting sqref="V56:V59">
    <cfRule type="containsText" dxfId="195" priority="49" operator="containsText" text="nicht i.O.">
      <formula>NOT(ISERROR(SEARCH("nicht i.O.",V56)))</formula>
    </cfRule>
    <cfRule type="containsText" dxfId="194" priority="50" operator="containsText" text="in Abklärung">
      <formula>NOT(ISERROR(SEARCH("in Abklärung",V56)))</formula>
    </cfRule>
    <cfRule type="containsText" dxfId="193" priority="51" operator="containsText" text="i.O.">
      <formula>NOT(ISERROR(SEARCH("i.O.",V56)))</formula>
    </cfRule>
    <cfRule type="containsText" dxfId="192" priority="52" operator="containsText" text="korrigiert">
      <formula>NOT(ISERROR(SEARCH("korrigiert",V56)))</formula>
    </cfRule>
  </conditionalFormatting>
  <conditionalFormatting sqref="X62:X74">
    <cfRule type="containsText" dxfId="191" priority="45" operator="containsText" text="nicht i.O.">
      <formula>NOT(ISERROR(SEARCH("nicht i.O.",X62)))</formula>
    </cfRule>
    <cfRule type="containsText" dxfId="190" priority="46" operator="containsText" text="in Abklärung">
      <formula>NOT(ISERROR(SEARCH("in Abklärung",X62)))</formula>
    </cfRule>
    <cfRule type="containsText" dxfId="189" priority="47" operator="containsText" text="i.O.">
      <formula>NOT(ISERROR(SEARCH("i.O.",X62)))</formula>
    </cfRule>
    <cfRule type="containsText" dxfId="188" priority="48" operator="containsText" text="korrigiert">
      <formula>NOT(ISERROR(SEARCH("korrigiert",X62)))</formula>
    </cfRule>
  </conditionalFormatting>
  <conditionalFormatting sqref="V62:V74">
    <cfRule type="containsText" dxfId="187" priority="41" operator="containsText" text="nicht i.O.">
      <formula>NOT(ISERROR(SEARCH("nicht i.O.",V62)))</formula>
    </cfRule>
    <cfRule type="containsText" dxfId="186" priority="42" operator="containsText" text="in Abklärung">
      <formula>NOT(ISERROR(SEARCH("in Abklärung",V62)))</formula>
    </cfRule>
    <cfRule type="containsText" dxfId="185" priority="43" operator="containsText" text="i.O.">
      <formula>NOT(ISERROR(SEARCH("i.O.",V62)))</formula>
    </cfRule>
    <cfRule type="containsText" dxfId="184" priority="44" operator="containsText" text="korrigiert">
      <formula>NOT(ISERROR(SEARCH("korrigiert",V62)))</formula>
    </cfRule>
  </conditionalFormatting>
  <conditionalFormatting sqref="X77:X83">
    <cfRule type="containsText" dxfId="183" priority="37" operator="containsText" text="nicht i.O.">
      <formula>NOT(ISERROR(SEARCH("nicht i.O.",X77)))</formula>
    </cfRule>
    <cfRule type="containsText" dxfId="182" priority="38" operator="containsText" text="in Abklärung">
      <formula>NOT(ISERROR(SEARCH("in Abklärung",X77)))</formula>
    </cfRule>
    <cfRule type="containsText" dxfId="181" priority="39" operator="containsText" text="i.O.">
      <formula>NOT(ISERROR(SEARCH("i.O.",X77)))</formula>
    </cfRule>
    <cfRule type="containsText" dxfId="180" priority="40" operator="containsText" text="korrigiert">
      <formula>NOT(ISERROR(SEARCH("korrigiert",X77)))</formula>
    </cfRule>
  </conditionalFormatting>
  <conditionalFormatting sqref="V77:V83">
    <cfRule type="containsText" dxfId="179" priority="33" operator="containsText" text="nicht i.O.">
      <formula>NOT(ISERROR(SEARCH("nicht i.O.",V77)))</formula>
    </cfRule>
    <cfRule type="containsText" dxfId="178" priority="34" operator="containsText" text="in Abklärung">
      <formula>NOT(ISERROR(SEARCH("in Abklärung",V77)))</formula>
    </cfRule>
    <cfRule type="containsText" dxfId="177" priority="35" operator="containsText" text="i.O.">
      <formula>NOT(ISERROR(SEARCH("i.O.",V77)))</formula>
    </cfRule>
    <cfRule type="containsText" dxfId="176" priority="36" operator="containsText" text="korrigiert">
      <formula>NOT(ISERROR(SEARCH("korrigiert",V77)))</formula>
    </cfRule>
  </conditionalFormatting>
  <conditionalFormatting sqref="X87">
    <cfRule type="containsText" dxfId="175" priority="29" operator="containsText" text="nicht i.O.">
      <formula>NOT(ISERROR(SEARCH("nicht i.O.",X87)))</formula>
    </cfRule>
    <cfRule type="containsText" dxfId="174" priority="30" operator="containsText" text="in Abklärung">
      <formula>NOT(ISERROR(SEARCH("in Abklärung",X87)))</formula>
    </cfRule>
    <cfRule type="containsText" dxfId="173" priority="31" operator="containsText" text="i.O.">
      <formula>NOT(ISERROR(SEARCH("i.O.",X87)))</formula>
    </cfRule>
    <cfRule type="containsText" dxfId="172" priority="32" operator="containsText" text="korrigiert">
      <formula>NOT(ISERROR(SEARCH("korrigiert",X87)))</formula>
    </cfRule>
  </conditionalFormatting>
  <conditionalFormatting sqref="V87">
    <cfRule type="containsText" dxfId="171" priority="25" operator="containsText" text="nicht i.O.">
      <formula>NOT(ISERROR(SEARCH("nicht i.O.",V87)))</formula>
    </cfRule>
    <cfRule type="containsText" dxfId="170" priority="26" operator="containsText" text="in Abklärung">
      <formula>NOT(ISERROR(SEARCH("in Abklärung",V87)))</formula>
    </cfRule>
    <cfRule type="containsText" dxfId="169" priority="27" operator="containsText" text="i.O.">
      <formula>NOT(ISERROR(SEARCH("i.O.",V87)))</formula>
    </cfRule>
    <cfRule type="containsText" dxfId="168" priority="28" operator="containsText" text="korrigiert">
      <formula>NOT(ISERROR(SEARCH("korrigiert",V87)))</formula>
    </cfRule>
  </conditionalFormatting>
  <conditionalFormatting sqref="X90:X96">
    <cfRule type="containsText" dxfId="167" priority="21" operator="containsText" text="nicht i.O.">
      <formula>NOT(ISERROR(SEARCH("nicht i.O.",X90)))</formula>
    </cfRule>
    <cfRule type="containsText" dxfId="166" priority="22" operator="containsText" text="in Abklärung">
      <formula>NOT(ISERROR(SEARCH("in Abklärung",X90)))</formula>
    </cfRule>
    <cfRule type="containsText" dxfId="165" priority="23" operator="containsText" text="i.O.">
      <formula>NOT(ISERROR(SEARCH("i.O.",X90)))</formula>
    </cfRule>
    <cfRule type="containsText" dxfId="164" priority="24" operator="containsText" text="korrigiert">
      <formula>NOT(ISERROR(SEARCH("korrigiert",X90)))</formula>
    </cfRule>
  </conditionalFormatting>
  <conditionalFormatting sqref="V90:V96">
    <cfRule type="containsText" dxfId="163" priority="17" operator="containsText" text="nicht i.O.">
      <formula>NOT(ISERROR(SEARCH("nicht i.O.",V90)))</formula>
    </cfRule>
    <cfRule type="containsText" dxfId="162" priority="18" operator="containsText" text="in Abklärung">
      <formula>NOT(ISERROR(SEARCH("in Abklärung",V90)))</formula>
    </cfRule>
    <cfRule type="containsText" dxfId="161" priority="19" operator="containsText" text="i.O.">
      <formula>NOT(ISERROR(SEARCH("i.O.",V90)))</formula>
    </cfRule>
    <cfRule type="containsText" dxfId="160" priority="20" operator="containsText" text="korrigiert">
      <formula>NOT(ISERROR(SEARCH("korrigiert",V90)))</formula>
    </cfRule>
  </conditionalFormatting>
  <conditionalFormatting sqref="X98">
    <cfRule type="containsText" dxfId="159" priority="13" operator="containsText" text="nicht i.O.">
      <formula>NOT(ISERROR(SEARCH("nicht i.O.",X98)))</formula>
    </cfRule>
    <cfRule type="containsText" dxfId="158" priority="14" operator="containsText" text="in Abklärung">
      <formula>NOT(ISERROR(SEARCH("in Abklärung",X98)))</formula>
    </cfRule>
    <cfRule type="containsText" dxfId="157" priority="15" operator="containsText" text="i.O.">
      <formula>NOT(ISERROR(SEARCH("i.O.",X98)))</formula>
    </cfRule>
    <cfRule type="containsText" dxfId="156" priority="16" operator="containsText" text="korrigiert">
      <formula>NOT(ISERROR(SEARCH("korrigiert",X98)))</formula>
    </cfRule>
  </conditionalFormatting>
  <conditionalFormatting sqref="V98">
    <cfRule type="containsText" dxfId="155" priority="9" operator="containsText" text="nicht i.O.">
      <formula>NOT(ISERROR(SEARCH("nicht i.O.",V98)))</formula>
    </cfRule>
    <cfRule type="containsText" dxfId="154" priority="10" operator="containsText" text="in Abklärung">
      <formula>NOT(ISERROR(SEARCH("in Abklärung",V98)))</formula>
    </cfRule>
    <cfRule type="containsText" dxfId="153" priority="11" operator="containsText" text="i.O.">
      <formula>NOT(ISERROR(SEARCH("i.O.",V98)))</formula>
    </cfRule>
    <cfRule type="containsText" dxfId="152" priority="12" operator="containsText" text="korrigiert">
      <formula>NOT(ISERROR(SEARCH("korrigiert",V98)))</formula>
    </cfRule>
  </conditionalFormatting>
  <conditionalFormatting sqref="X100">
    <cfRule type="containsText" dxfId="151" priority="5" operator="containsText" text="nicht i.O.">
      <formula>NOT(ISERROR(SEARCH("nicht i.O.",X100)))</formula>
    </cfRule>
    <cfRule type="containsText" dxfId="150" priority="6" operator="containsText" text="in Abklärung">
      <formula>NOT(ISERROR(SEARCH("in Abklärung",X100)))</formula>
    </cfRule>
    <cfRule type="containsText" dxfId="149" priority="7" operator="containsText" text="i.O.">
      <formula>NOT(ISERROR(SEARCH("i.O.",X100)))</formula>
    </cfRule>
    <cfRule type="containsText" dxfId="148" priority="8" operator="containsText" text="korrigiert">
      <formula>NOT(ISERROR(SEARCH("korrigiert",X100)))</formula>
    </cfRule>
  </conditionalFormatting>
  <conditionalFormatting sqref="V100">
    <cfRule type="containsText" dxfId="147" priority="1" operator="containsText" text="nicht i.O.">
      <formula>NOT(ISERROR(SEARCH("nicht i.O.",V100)))</formula>
    </cfRule>
    <cfRule type="containsText" dxfId="146" priority="2" operator="containsText" text="in Abklärung">
      <formula>NOT(ISERROR(SEARCH("in Abklärung",V100)))</formula>
    </cfRule>
    <cfRule type="containsText" dxfId="145" priority="3" operator="containsText" text="i.O.">
      <formula>NOT(ISERROR(SEARCH("i.O.",V100)))</formula>
    </cfRule>
    <cfRule type="containsText" dxfId="144" priority="4" operator="containsText" text="korrigiert">
      <formula>NOT(ISERROR(SEARCH("korrigiert",V100)))</formula>
    </cfRule>
  </conditionalFormatting>
  <dataValidations count="5">
    <dataValidation type="date" operator="lessThan" allowBlank="1" showInputMessage="1" showErrorMessage="1" sqref="D21" xr:uid="{7D1D8BA6-DDC4-4A8F-BE85-2F59E247281A}">
      <formula1>44197</formula1>
    </dataValidation>
    <dataValidation type="list" allowBlank="1" showInputMessage="1" showErrorMessage="1" sqref="X16:X17 X13 X101" xr:uid="{D36E19D0-A788-4BD1-AB09-9C2E821E3C37}">
      <formula1>"',i.O.,in Abklärung,nicht i.O.,korrigiert"</formula1>
    </dataValidation>
    <dataValidation type="date" operator="greaterThan" allowBlank="1" showInputMessage="1" showErrorMessage="1" sqref="D44:G44" xr:uid="{5BD72237-6FC3-4984-BAC0-25D0AD1EE76D}">
      <formula1>42370</formula1>
    </dataValidation>
    <dataValidation type="date" operator="greaterThan" allowBlank="1" showInputMessage="1" showErrorMessage="1" sqref="D22:G22" xr:uid="{3C201D05-4A9F-4C52-A59D-003AD8424EC4}">
      <formula1>D21</formula1>
    </dataValidation>
    <dataValidation type="date" operator="lessThan" allowBlank="1" showInputMessage="1" showErrorMessage="1" sqref="E21:G21" xr:uid="{5FC2A508-7CD8-49E7-A617-4D1B4ED8D4AE}">
      <formula1>43101</formula1>
    </dataValidation>
  </dataValidations>
  <hyperlinks>
    <hyperlink ref="L80:P80" r:id="rId1" display="download" xr:uid="{9A1D15BF-85DE-449D-8D2A-398241DAAEE3}"/>
    <hyperlink ref="H74:L74" r:id="rId2" display="download" xr:uid="{EDD26D88-5526-43BD-8AD9-90C5BEF12899}"/>
  </hyperlinks>
  <pageMargins left="0.70866141732283472" right="0.70866141732283472" top="0.78740157480314965" bottom="0.78740157480314965" header="0.31496062992125984" footer="0.31496062992125984"/>
  <pageSetup paperSize="8" scale="67" fitToHeight="0" orientation="landscape" r:id="rId3"/>
  <headerFooter>
    <oddHeader>&amp;LBFE-MP&amp;C &amp;A&amp;R&amp;D</oddHeader>
    <oddFooter>&amp;L&amp;F, &amp;T&amp;RS. &amp;P / &amp;N</oddFooter>
  </headerFooter>
  <drawing r:id="rId4"/>
  <legacyDrawing r:id="rId5"/>
  <controls>
    <mc:AlternateContent xmlns:mc="http://schemas.openxmlformats.org/markup-compatibility/2006">
      <mc:Choice Requires="x14">
        <control shapeId="133122" r:id="rId6" name="CheckBox2">
          <controlPr locked="0" defaultSize="0" autoLine="0" r:id="rId7">
            <anchor moveWithCells="1">
              <from>
                <xdr:col>2</xdr:col>
                <xdr:colOff>236220</xdr:colOff>
                <xdr:row>4</xdr:row>
                <xdr:rowOff>106680</xdr:rowOff>
              </from>
              <to>
                <xdr:col>2</xdr:col>
                <xdr:colOff>403860</xdr:colOff>
                <xdr:row>4</xdr:row>
                <xdr:rowOff>297180</xdr:rowOff>
              </to>
            </anchor>
          </controlPr>
        </control>
      </mc:Choice>
      <mc:Fallback>
        <control shapeId="133122" r:id="rId6" name="CheckBox2"/>
      </mc:Fallback>
    </mc:AlternateContent>
    <mc:AlternateContent xmlns:mc="http://schemas.openxmlformats.org/markup-compatibility/2006">
      <mc:Choice Requires="x14">
        <control shapeId="133121" r:id="rId8" name="CheckBox1">
          <controlPr locked="0" defaultSize="0" autoLine="0" r:id="rId9">
            <anchor moveWithCells="1">
              <from>
                <xdr:col>11</xdr:col>
                <xdr:colOff>304800</xdr:colOff>
                <xdr:row>14</xdr:row>
                <xdr:rowOff>45720</xdr:rowOff>
              </from>
              <to>
                <xdr:col>11</xdr:col>
                <xdr:colOff>464820</xdr:colOff>
                <xdr:row>14</xdr:row>
                <xdr:rowOff>198120</xdr:rowOff>
              </to>
            </anchor>
          </controlPr>
        </control>
      </mc:Choice>
      <mc:Fallback>
        <control shapeId="133121" r:id="rId8" name="CheckBox1"/>
      </mc:Fallback>
    </mc:AlternateContent>
  </controls>
  <extLst>
    <ext xmlns:x14="http://schemas.microsoft.com/office/spreadsheetml/2009/9/main" uri="{CCE6A557-97BC-4b89-ADB6-D9C93CAAB3DF}">
      <x14:dataValidations xmlns:xm="http://schemas.microsoft.com/office/excel/2006/main" count="13">
        <x14:dataValidation type="list" allowBlank="1" showInputMessage="1" showErrorMessage="1" xr:uid="{9740574C-1680-47DA-808A-586E5D639651}">
          <x14:formula1>
            <xm:f>OFFSET(Dropdown!$AS$7:$AU$19,0,'Allg. Informationen'!$B$4-1,4,1)</xm:f>
          </x14:formula1>
          <xm:sqref>X18:X24 X26 X31:X32 X34:X35 X38:X45 X48:X53 X56:X59 X100 X77:X83 X87 X90:X96 X98 X62:X74</xm:sqref>
        </x14:dataValidation>
        <x14:dataValidation type="list" allowBlank="1" showInputMessage="1" showErrorMessage="1" xr:uid="{FC0E3510-D68E-4707-9595-E553C9045251}">
          <x14:formula1>
            <xm:f>OFFSET(Dropdown!$AP$7:$AR$19,0,'Allg. Informationen'!$B$4-1,3,1)</xm:f>
          </x14:formula1>
          <xm:sqref>V13:V15 V18:V24 V26 V31:V32 V34:V35 V38:V45 V48:V53 V56:V59 V100 V77:V83 V87 V90:V96 V98 V62:V74</xm:sqref>
        </x14:dataValidation>
        <x14:dataValidation type="list" allowBlank="1" showInputMessage="1" showErrorMessage="1" xr:uid="{C4464A66-FFBA-4BCC-84C1-0DCC07FA40F4}">
          <x14:formula1>
            <xm:f>OFFSET(Dropdown!$P$7:$R$10,0,'Allg. Informationen'!$B$4-1,4,1)</xm:f>
          </x14:formula1>
          <xm:sqref>D77</xm:sqref>
        </x14:dataValidation>
        <x14:dataValidation type="list" allowBlank="1" showInputMessage="1" showErrorMessage="1" xr:uid="{22D9F039-D9E2-4B86-97FB-CE756D794D21}">
          <x14:formula1>
            <xm:f>OFFSET(Dropdown!$D$7:$F$8,0,'Allg. Informationen'!$B$4-1,2,1)</xm:f>
          </x14:formula1>
          <xm:sqref>H50:Q50 H56:Q56</xm:sqref>
        </x14:dataValidation>
        <x14:dataValidation type="list" allowBlank="1" showInputMessage="1" showErrorMessage="1" xr:uid="{1A600CF6-6D1C-469D-86B6-BF524B8890DA}">
          <x14:formula1>
            <xm:f>OFFSET(Dropdown!$M$7:$O$11,0,'Allg. Informationen'!$B$4-1,5,1)</xm:f>
          </x14:formula1>
          <xm:sqref>D45</xm:sqref>
        </x14:dataValidation>
        <x14:dataValidation type="list" allowBlank="1" showInputMessage="1" showErrorMessage="1" xr:uid="{EF823958-BDB2-4F87-BD71-62DA215577DC}">
          <x14:formula1>
            <xm:f>OFFSET(Dropdown!$A$7:$C$9,0,'Allg. Informationen'!$B$4-1,3,1)</xm:f>
          </x14:formula1>
          <xm:sqref>D42</xm:sqref>
        </x14:dataValidation>
        <x14:dataValidation type="list" allowBlank="1" showInputMessage="1" showErrorMessage="1" xr:uid="{5BAB24D8-657A-4722-8619-CD8B74F78D02}">
          <x14:formula1>
            <xm:f>OFFSET(Dropdown!$G$7:$I$11,0,'Allg. Informationen'!$B$4-1,5,1)</xm:f>
          </x14:formula1>
          <xm:sqref>D20</xm:sqref>
        </x14:dataValidation>
        <x14:dataValidation type="list" allowBlank="1" showInputMessage="1" showErrorMessage="1" xr:uid="{21795699-1EFF-44B1-9F64-122A4833C8EA}">
          <x14:formula1>
            <xm:f>Dropdown!$AP$7:$AP$9</xm:f>
          </x14:formula1>
          <xm:sqref>V84:V86 V33 V54:V55 V36:V37 V25 V27:V30 V97 V99 V101:V102</xm:sqref>
        </x14:dataValidation>
        <x14:dataValidation type="list" allowBlank="1" showInputMessage="1" showErrorMessage="1" xr:uid="{5EADF621-0C36-4423-892E-188675BE65E1}">
          <x14:formula1>
            <xm:f>Dropdown!$P$7:$P$10</xm:f>
          </x14:formula1>
          <xm:sqref>E77:K77</xm:sqref>
        </x14:dataValidation>
        <x14:dataValidation type="list" allowBlank="1" showInputMessage="1" showErrorMessage="1" xr:uid="{24799AC1-3F0A-4D0E-809B-ABCA2D16EFC3}">
          <x14:formula1>
            <xm:f>Dropdown!$G$7:$G$11</xm:f>
          </x14:formula1>
          <xm:sqref>E20:G20</xm:sqref>
        </x14:dataValidation>
        <x14:dataValidation type="list" allowBlank="1" showInputMessage="1" showErrorMessage="1" xr:uid="{3B02B8DD-9168-45B6-BB7D-156D53F11BFF}">
          <x14:formula1>
            <xm:f>Dropdown!$A$7:$A$9</xm:f>
          </x14:formula1>
          <xm:sqref>E42:G42</xm:sqref>
        </x14:dataValidation>
        <x14:dataValidation type="list" allowBlank="1" showInputMessage="1" showErrorMessage="1" xr:uid="{405DE18F-11FF-49EC-A881-5A5B9E8784C8}">
          <x14:formula1>
            <xm:f>Dropdown!$M$7:$M$11</xm:f>
          </x14:formula1>
          <xm:sqref>E45:G45</xm:sqref>
        </x14:dataValidation>
        <x14:dataValidation type="list" allowBlank="1" showInputMessage="1" showErrorMessage="1" xr:uid="{30E35765-75E0-41DD-8B3A-400174E732C3}">
          <x14:formula1>
            <xm:f>Dropdown!$AI$6:$AI$136</xm:f>
          </x14:formula1>
          <xm:sqref>B14</xm:sqref>
        </x14:dataValidation>
      </x14:dataValidations>
    </ext>
  </extLst>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09F72B-D2EF-422F-B4F4-A8B46ABFCFB3}">
  <sheetPr codeName="Tabelle36">
    <tabColor theme="7" tint="0.39997558519241921"/>
    <pageSetUpPr fitToPage="1"/>
  </sheetPr>
  <dimension ref="A1:AC131"/>
  <sheetViews>
    <sheetView workbookViewId="0">
      <selection activeCell="A20" sqref="A20"/>
    </sheetView>
  </sheetViews>
  <sheetFormatPr baseColWidth="10" defaultColWidth="11.44140625" defaultRowHeight="13.2" outlineLevelCol="1" x14ac:dyDescent="0.25"/>
  <cols>
    <col min="1" max="1" width="11" style="466" customWidth="1"/>
    <col min="2" max="2" width="40.5546875" style="31" customWidth="1"/>
    <col min="3" max="3" width="10.5546875" style="31" customWidth="1"/>
    <col min="4" max="4" width="18.5546875" style="31" customWidth="1"/>
    <col min="5" max="7" width="18.5546875" style="31" hidden="1" customWidth="1"/>
    <col min="8" max="9" width="13.109375" style="31" customWidth="1"/>
    <col min="10" max="10" width="13.33203125" style="466" customWidth="1"/>
    <col min="11" max="11" width="13.5546875" style="466" customWidth="1"/>
    <col min="12" max="14" width="11.88671875" style="466" customWidth="1"/>
    <col min="15" max="15" width="13" style="466" customWidth="1"/>
    <col min="16" max="17" width="11.88671875" style="466" customWidth="1"/>
    <col min="18" max="18" width="12.5546875" style="466" customWidth="1"/>
    <col min="19" max="19" width="14.88671875" style="466" customWidth="1"/>
    <col min="20" max="20" width="11.5546875" style="466" customWidth="1"/>
    <col min="21" max="21" width="16.44140625" style="466" customWidth="1"/>
    <col min="22" max="22" width="16.44140625" style="531" hidden="1" customWidth="1" outlineLevel="1"/>
    <col min="23" max="23" width="16.44140625" style="466" hidden="1" customWidth="1" outlineLevel="1"/>
    <col min="24" max="24" width="11.44140625" style="466" hidden="1" customWidth="1" outlineLevel="1"/>
    <col min="25" max="25" width="23.5546875" style="466" hidden="1" customWidth="1" outlineLevel="1"/>
    <col min="26" max="26" width="5.5546875" style="466" customWidth="1" collapsed="1"/>
    <col min="27" max="27" width="8.5546875" style="466" hidden="1" customWidth="1"/>
    <col min="28" max="16384" width="11.44140625" style="466"/>
  </cols>
  <sheetData>
    <row r="1" spans="1:29" ht="21" x14ac:dyDescent="0.4">
      <c r="A1" s="490" t="str">
        <f>VLOOKUP(D13,Dropdown!$AI$6:$AI$136,1,FALSE)</f>
        <v>Bitte auswählen, Prière de sélectionner, Prego selezionare</v>
      </c>
      <c r="B1" s="48"/>
      <c r="C1" s="488"/>
      <c r="D1" s="489"/>
      <c r="E1" s="48"/>
      <c r="F1" s="48"/>
      <c r="G1" s="48"/>
      <c r="H1" s="48"/>
      <c r="I1" s="48"/>
      <c r="J1" s="59"/>
      <c r="K1" s="59"/>
      <c r="L1" s="59"/>
      <c r="M1" s="59"/>
      <c r="N1" s="59"/>
      <c r="O1" s="59"/>
      <c r="P1" s="59"/>
      <c r="Q1" s="59"/>
      <c r="R1" s="59"/>
      <c r="S1" s="59"/>
      <c r="T1" s="59"/>
      <c r="U1" s="59"/>
      <c r="V1" s="59"/>
      <c r="W1" s="59"/>
      <c r="X1" s="59"/>
      <c r="Y1" s="59"/>
    </row>
    <row r="2" spans="1:29" s="531" customFormat="1" ht="15.6" x14ac:dyDescent="0.3">
      <c r="A2" s="530" t="str">
        <f ca="1">IF(D17="",IF(D13=Dropdown!$AI$6,CONCATENATE(OFFSET(Sprachen!A369,0,'Allg. Informationen'!$B$4-1,1,1),_xlfn.SHEET()-9),VLOOKUP($D$13,Dropdown!$AI$6:$AJ$136,2,FALSE)),D17)</f>
        <v>KW25</v>
      </c>
      <c r="B2" s="177" t="str">
        <f ca="1">CONCATENATE(Gesuchsteller!$A$4,": ",Gesuchsteller!$B$4)</f>
        <v>Gesuchsnummer: MP.24.xxx</v>
      </c>
      <c r="C2" s="10"/>
      <c r="E2" s="47"/>
      <c r="F2" s="47"/>
      <c r="G2" s="47"/>
      <c r="H2" s="120"/>
      <c r="J2" s="120"/>
      <c r="K2" s="120"/>
      <c r="L2" s="120"/>
      <c r="M2" s="120"/>
      <c r="N2" s="120"/>
      <c r="O2" s="120"/>
      <c r="P2" s="120"/>
      <c r="Q2" s="47"/>
      <c r="R2" s="120"/>
      <c r="U2" s="532"/>
      <c r="V2" s="532"/>
      <c r="W2" s="532"/>
    </row>
    <row r="3" spans="1:29" s="531" customFormat="1" ht="15.6" x14ac:dyDescent="0.3">
      <c r="A3" s="530"/>
      <c r="B3" s="10"/>
      <c r="C3" s="10"/>
      <c r="E3" s="47"/>
      <c r="F3" s="47"/>
      <c r="G3" s="47"/>
      <c r="H3" s="120"/>
      <c r="I3" s="630"/>
      <c r="J3" s="120"/>
      <c r="K3" s="120"/>
      <c r="L3" s="120"/>
      <c r="M3" s="120"/>
      <c r="N3" s="120"/>
      <c r="O3" s="120"/>
      <c r="P3" s="120"/>
      <c r="Q3" s="47"/>
      <c r="R3" s="120"/>
      <c r="U3" s="532"/>
      <c r="V3" s="532"/>
      <c r="W3" s="532"/>
    </row>
    <row r="4" spans="1:29" s="531" customFormat="1" ht="17.399999999999999" x14ac:dyDescent="0.3">
      <c r="A4" s="133" t="str">
        <f ca="1">OFFSET(Sprachen!A351,0,'Allg. Informationen'!$B$4-1,1,1)</f>
        <v>i. Vollmacht und Auskunftsberechtigung</v>
      </c>
      <c r="C4" s="131"/>
      <c r="E4" s="347"/>
      <c r="F4" s="398"/>
      <c r="G4" s="348"/>
    </row>
    <row r="5" spans="1:29" s="531" customFormat="1" ht="30.75" customHeight="1" x14ac:dyDescent="0.25">
      <c r="B5" s="655" t="str">
        <f ca="1">OFFSET(Sprachen!A352,0,'Allg. Informationen'!$B$4-1,1,1)</f>
        <v>Gesuchsteller ist Kraftwerksbevollmächtigter</v>
      </c>
      <c r="C5" s="601"/>
      <c r="D5" s="533" t="s">
        <v>1706</v>
      </c>
      <c r="H5" s="886" t="str">
        <f ca="1">OFFSET(Sprachen!A356,0,'Allg. Informationen'!$B$4-1,1,1)</f>
        <v>Falls Gesuchsteller nicht kraftwerksbevollmächtigt ist, aber am Kraftwerk beteiligt ist, bitte Kästchen in Zelle C5 nicht ankreuzen. Die kraftwerkspezifischen Daten werden automatisch vom Kraftwerksbevollmächtigten während der Gesuchsprüfung übernommen</v>
      </c>
      <c r="I5" s="886"/>
      <c r="J5" s="886"/>
      <c r="K5" s="886"/>
      <c r="L5" s="886"/>
      <c r="M5" s="886"/>
      <c r="N5" s="886"/>
      <c r="O5" s="886"/>
      <c r="P5" s="886"/>
      <c r="Q5" s="886"/>
      <c r="R5" s="886"/>
      <c r="S5" s="886"/>
      <c r="T5" s="886"/>
      <c r="U5" s="886"/>
    </row>
    <row r="6" spans="1:29" s="531" customFormat="1" ht="18" customHeight="1" x14ac:dyDescent="0.25">
      <c r="B6" s="806" t="str">
        <f ca="1">OFFSET(Sprachen!A353,0,'Allg. Informationen'!$B$4-1,1,1)</f>
        <v>Auskunftsberechtigte Person zu diesem KW</v>
      </c>
      <c r="C6" s="806"/>
      <c r="D6" s="888" t="str">
        <f ca="1">OFFSET(Sprachen!A357,0,'Allg. Informationen'!$B$4-1,1,1)</f>
        <v>Name</v>
      </c>
      <c r="H6" s="887"/>
      <c r="I6" s="887"/>
      <c r="J6" s="887"/>
      <c r="K6" s="889" t="str">
        <f ca="1">OFFSET(Sprachen!A358,0,'Allg. Informationen'!$B$4-1,1,1)</f>
        <v>Organisation</v>
      </c>
      <c r="L6" s="887"/>
      <c r="M6" s="887"/>
      <c r="N6" s="887"/>
      <c r="O6" s="889" t="str">
        <f ca="1">OFFSET(Sprachen!A359,0,'Allg. Informationen'!$B$4-1,1,1)</f>
        <v>Email</v>
      </c>
      <c r="P6" s="887"/>
      <c r="Q6" s="887"/>
      <c r="R6" s="887"/>
      <c r="S6" s="890" t="str">
        <f ca="1">OFFSET(Sprachen!A360,0,'Allg. Informationen'!$B$4-1,1,1)</f>
        <v>Telefon</v>
      </c>
      <c r="T6" s="887"/>
      <c r="U6" s="887"/>
    </row>
    <row r="7" spans="1:29" s="531" customFormat="1" ht="17.25" customHeight="1" x14ac:dyDescent="0.25">
      <c r="B7" s="899" t="str">
        <f ca="1">OFFSET(Sprachen!A354,0,'Allg. Informationen'!$B$4-1,1,1)</f>
        <v>Stellvertretend auskunftsberechtigte Person</v>
      </c>
      <c r="C7" s="899"/>
      <c r="D7" s="888"/>
      <c r="H7" s="887"/>
      <c r="I7" s="887"/>
      <c r="J7" s="887"/>
      <c r="K7" s="889"/>
      <c r="L7" s="887"/>
      <c r="M7" s="887"/>
      <c r="N7" s="887"/>
      <c r="O7" s="889"/>
      <c r="P7" s="887"/>
      <c r="Q7" s="887"/>
      <c r="R7" s="887"/>
      <c r="S7" s="890"/>
      <c r="T7" s="887"/>
      <c r="U7" s="887"/>
      <c r="V7" s="429"/>
      <c r="W7" s="398"/>
      <c r="X7" s="398"/>
      <c r="Y7" s="429"/>
      <c r="Z7" s="429"/>
      <c r="AA7" s="429"/>
      <c r="AC7" s="132"/>
    </row>
    <row r="8" spans="1:29" s="531" customFormat="1" ht="39" hidden="1" customHeight="1" x14ac:dyDescent="0.25">
      <c r="B8" s="864" t="str">
        <f ca="1">OFFSET(Sprachen!A355,0,'Allg. Informationen'!$B$4-1,1,1)</f>
        <v>Zur Prüfung des Gesuchs kann das BFE die Daten und Angaben des Kraftwerksbevollmächtigten übernehmen von:</v>
      </c>
      <c r="C8" s="865"/>
      <c r="D8" s="675" t="str">
        <f ca="1">OFFSET(Sprachen!A361,0,'Allg. Informationen'!$B$4-1,1,1)</f>
        <v>Gesuchsnummer</v>
      </c>
      <c r="E8" s="534"/>
      <c r="F8" s="534"/>
      <c r="G8" s="534"/>
      <c r="H8" s="900"/>
      <c r="I8" s="900"/>
      <c r="J8" s="900"/>
      <c r="K8" s="675" t="str">
        <f ca="1">OFFSET(Sprachen!A362,0,'Allg. Informationen'!$B$4-1,1,1)</f>
        <v>Datum</v>
      </c>
      <c r="L8" s="900"/>
      <c r="M8" s="900"/>
      <c r="N8" s="900"/>
    </row>
    <row r="9" spans="1:29" s="531" customFormat="1" x14ac:dyDescent="0.25"/>
    <row r="10" spans="1:29" ht="17.399999999999999" x14ac:dyDescent="0.25">
      <c r="A10" s="133" t="str">
        <f ca="1">OFFSET(Sprachen!A363,0,'Allg. Informationen'!$B$4-1,1,1)</f>
        <v>A. Angaben zu Kraftwerksanlage und Zentralen</v>
      </c>
      <c r="D10" s="430"/>
      <c r="E10" s="430"/>
      <c r="F10" s="430"/>
      <c r="G10" s="430"/>
      <c r="H10" s="431"/>
      <c r="I10" s="26"/>
      <c r="J10" s="531"/>
      <c r="K10" s="531"/>
      <c r="L10" s="531"/>
      <c r="M10" s="398"/>
      <c r="N10" s="398"/>
      <c r="O10" s="398"/>
      <c r="P10" s="398"/>
      <c r="Q10" s="398"/>
      <c r="R10" s="398"/>
      <c r="S10" s="398"/>
      <c r="T10" s="398"/>
      <c r="U10" s="398"/>
      <c r="V10" s="398"/>
      <c r="W10" s="398"/>
      <c r="X10" s="398"/>
      <c r="Y10" s="429"/>
      <c r="Z10" s="429"/>
      <c r="AA10" s="429"/>
      <c r="AB10" s="531"/>
      <c r="AC10" s="132"/>
    </row>
    <row r="11" spans="1:29" ht="15.6" x14ac:dyDescent="0.3">
      <c r="A11" s="386"/>
      <c r="B11" s="386"/>
      <c r="C11" s="386"/>
      <c r="D11" s="386"/>
      <c r="E11" s="386"/>
      <c r="F11" s="386"/>
      <c r="G11" s="386"/>
      <c r="H11" s="386"/>
      <c r="I11" s="386"/>
      <c r="J11" s="386"/>
      <c r="K11" s="386"/>
      <c r="L11" s="386"/>
      <c r="M11" s="386"/>
      <c r="N11" s="386"/>
      <c r="O11" s="386"/>
      <c r="P11" s="386"/>
      <c r="Q11" s="386"/>
      <c r="R11" s="386"/>
      <c r="S11" s="386"/>
      <c r="T11" s="386"/>
      <c r="U11" s="386"/>
      <c r="V11" s="386"/>
      <c r="W11" s="386"/>
      <c r="X11" s="386"/>
      <c r="Y11" s="386"/>
    </row>
    <row r="12" spans="1:29" ht="26.4" x14ac:dyDescent="0.25">
      <c r="A12" s="134" t="str">
        <f ca="1">OFFSET(Sprachen!A364,0,'Allg. Informationen'!$B$4-1,1,1)</f>
        <v>Ziffer</v>
      </c>
      <c r="B12" s="875" t="str">
        <f ca="1">OFFSET(Sprachen!A365,0,'Allg. Informationen'!$B$4-1,1,1)</f>
        <v>A1. Angaben zur Kraftwerksanlage</v>
      </c>
      <c r="C12" s="876"/>
      <c r="D12" s="877"/>
      <c r="E12" s="901" t="s">
        <v>428</v>
      </c>
      <c r="F12" s="902"/>
      <c r="G12" s="903"/>
      <c r="H12" s="838" t="str">
        <f ca="1">OFFSET(Sprachen!A366,0,'Allg. Informationen'!$B$4-1,1,1)</f>
        <v>Anmerkungen BFE</v>
      </c>
      <c r="I12" s="839"/>
      <c r="J12" s="839"/>
      <c r="K12" s="839"/>
      <c r="L12" s="840"/>
      <c r="M12" s="836" t="str">
        <f ca="1">OFFSET(Sprachen!A367,0,'Allg. Informationen'!$B$4-1,1,1)</f>
        <v>Bemerkungen Gesuchsteller</v>
      </c>
      <c r="N12" s="836"/>
      <c r="O12" s="836"/>
      <c r="P12" s="836"/>
      <c r="Q12" s="836"/>
      <c r="R12" s="836"/>
      <c r="S12" s="836"/>
      <c r="T12" s="836"/>
      <c r="U12" s="836"/>
      <c r="V12" s="450" t="str">
        <f ca="1">OFFSET(Sprachen!A506,0,'Allg. Informationen'!$B$4-1,1,1)</f>
        <v>Prüfung auf Plausibilität</v>
      </c>
      <c r="W12" s="135" t="str">
        <f ca="1">OFFSET(Sprachen!A507,0,'Allg. Informationen'!$B$4-1,1,1)</f>
        <v>Bemerkungen Plausibilität</v>
      </c>
      <c r="X12" s="450" t="str">
        <f ca="1">OFFSET(Sprachen!A508,0,'Allg. Informationen'!$B$4-1,1,1)</f>
        <v>Materielle Prüfung</v>
      </c>
      <c r="Y12" s="135" t="str">
        <f ca="1">OFFSET(Sprachen!A509,0,'Allg. Informationen'!$B$4-1,1,1)</f>
        <v>Bemerkungen Materielle Prüfung</v>
      </c>
    </row>
    <row r="13" spans="1:29" ht="21" x14ac:dyDescent="0.25">
      <c r="A13" s="781" t="str">
        <f ca="1">CONCATENATE($A$2," / ",AA14)</f>
        <v>KW25 / 1</v>
      </c>
      <c r="B13" s="145" t="str">
        <f ca="1">OFFSET(Sprachen!A368,0,'Allg. Informationen'!$B$4-1,1,1)</f>
        <v>Name Kraftwerksanlage:</v>
      </c>
      <c r="C13" s="719"/>
      <c r="D13" s="785" t="str">
        <f>B14</f>
        <v>Bitte auswählen, Prière de sélectionner, Prego selezionare</v>
      </c>
      <c r="E13" s="695"/>
      <c r="F13" s="695"/>
      <c r="G13" s="695"/>
      <c r="H13" s="788" t="str">
        <f ca="1">OFFSET(Sprachen!A472,0,'Allg. Informationen'!$B$4-1,1,1)</f>
        <v>Bitte zuerst die Energieproduktion im Blatt E_prod_Eingabe für dieses Kraftwerk eingeben! Falls Gesuchsteller nicht kraftwerksbevollmächtigt ist, so werden die Daten während der Gesuchsprüfung automatisch vom Kraftwerksbevollmächtigten übernommen. Der Gesuchsteller braucht nur die reduzierten Felder auszufüllen. Dabei sind Kennzahlen mit Ziffern endend auf -G vom Kraftwerksbevollmächtigten zu übernehmen. Massgebend für die MP ist die Bruttoleistung, wobei in der Liste Kraftwerke ab 10 MW installierter Leistung erscheinen können.</v>
      </c>
      <c r="I13" s="789"/>
      <c r="J13" s="789"/>
      <c r="K13" s="789"/>
      <c r="L13" s="790"/>
      <c r="M13" s="793"/>
      <c r="N13" s="794"/>
      <c r="O13" s="794"/>
      <c r="P13" s="794"/>
      <c r="Q13" s="794"/>
      <c r="R13" s="794"/>
      <c r="S13" s="794"/>
      <c r="T13" s="794"/>
      <c r="U13" s="795"/>
      <c r="V13" s="802"/>
      <c r="W13" s="769"/>
      <c r="X13" s="721" t="s">
        <v>185</v>
      </c>
      <c r="Y13" s="769"/>
    </row>
    <row r="14" spans="1:29" ht="117" customHeight="1" x14ac:dyDescent="0.25">
      <c r="A14" s="782"/>
      <c r="B14" s="631" t="s">
        <v>1000</v>
      </c>
      <c r="C14" s="784"/>
      <c r="D14" s="786"/>
      <c r="E14" s="696" t="s">
        <v>1758</v>
      </c>
      <c r="F14" s="696" t="s">
        <v>438</v>
      </c>
      <c r="G14" s="696" t="s">
        <v>429</v>
      </c>
      <c r="H14" s="791"/>
      <c r="I14" s="755"/>
      <c r="J14" s="755"/>
      <c r="K14" s="755"/>
      <c r="L14" s="792"/>
      <c r="M14" s="796"/>
      <c r="N14" s="797"/>
      <c r="O14" s="797"/>
      <c r="P14" s="797"/>
      <c r="Q14" s="797"/>
      <c r="R14" s="797"/>
      <c r="S14" s="797"/>
      <c r="T14" s="797"/>
      <c r="U14" s="798"/>
      <c r="V14" s="803"/>
      <c r="W14" s="821"/>
      <c r="X14" s="823"/>
      <c r="Y14" s="821"/>
      <c r="AA14" s="466">
        <v>1</v>
      </c>
    </row>
    <row r="15" spans="1:29" ht="21.75" customHeight="1" x14ac:dyDescent="0.25">
      <c r="A15" s="783"/>
      <c r="B15" s="456"/>
      <c r="C15" s="720"/>
      <c r="D15" s="787"/>
      <c r="E15" s="696"/>
      <c r="F15" s="696"/>
      <c r="G15" s="696"/>
      <c r="H15" s="826" t="str">
        <f ca="1">OFFSET(Sprachen!A473,0,'Allg. Informationen'!$B$4-1,1,1)</f>
        <v>Falls KW in Liste nicht vorhanden, bitte ankreuzen:</v>
      </c>
      <c r="I15" s="827"/>
      <c r="J15" s="827"/>
      <c r="K15" s="827"/>
      <c r="L15" s="536"/>
      <c r="M15" s="799"/>
      <c r="N15" s="800"/>
      <c r="O15" s="800"/>
      <c r="P15" s="800"/>
      <c r="Q15" s="800"/>
      <c r="R15" s="800"/>
      <c r="S15" s="800"/>
      <c r="T15" s="800"/>
      <c r="U15" s="801"/>
      <c r="V15" s="804"/>
      <c r="W15" s="822"/>
      <c r="X15" s="722"/>
      <c r="Y15" s="822"/>
    </row>
    <row r="16" spans="1:29" ht="38.1" hidden="1" customHeight="1" x14ac:dyDescent="0.25">
      <c r="A16" s="680" t="str">
        <f ca="1">CONCATENATE($A$2," / ",AA16)</f>
        <v>KW25 / 1-G1</v>
      </c>
      <c r="B16" s="833" t="str">
        <f ca="1">OFFSET(Sprachen!A370,0,'Allg. Informationen'!$B$4-1,1,1)</f>
        <v>Kraftwerkname (Angabe Gesuchsteller falls nicht in Liste)</v>
      </c>
      <c r="C16" s="833"/>
      <c r="D16" s="650"/>
      <c r="E16" s="535"/>
      <c r="F16" s="535"/>
      <c r="G16" s="535"/>
      <c r="H16" s="845" t="str">
        <f ca="1">OFFSET(Sprachen!A474,0,'Allg. Informationen'!$B$4-1,1,1)</f>
        <v>Bitte nur eintragen, falls Kraftwerk nicht in Liste</v>
      </c>
      <c r="I16" s="845"/>
      <c r="J16" s="845"/>
      <c r="K16" s="845"/>
      <c r="L16" s="846"/>
      <c r="M16" s="849"/>
      <c r="N16" s="849"/>
      <c r="O16" s="849"/>
      <c r="P16" s="849"/>
      <c r="Q16" s="849"/>
      <c r="R16" s="849"/>
      <c r="S16" s="849"/>
      <c r="T16" s="849"/>
      <c r="U16" s="850"/>
      <c r="V16" s="672"/>
      <c r="W16" s="671"/>
      <c r="X16" s="672"/>
      <c r="Y16" s="538"/>
      <c r="AA16" s="422" t="s">
        <v>537</v>
      </c>
    </row>
    <row r="17" spans="1:27" ht="44.1" hidden="1" customHeight="1" x14ac:dyDescent="0.25">
      <c r="A17" s="539" t="str">
        <f ca="1">CONCATENATE($A$2," / ",AA17)</f>
        <v>KW25 / 1-G2</v>
      </c>
      <c r="B17" s="833" t="str">
        <f ca="1">OFFSET(Sprachen!A371,0,'Allg. Informationen'!$B$4-1,1,1)</f>
        <v>Kürzelvorschlag  (Angabe Gesuchsteller falls nicht in Liste)</v>
      </c>
      <c r="C17" s="833"/>
      <c r="D17" s="651"/>
      <c r="E17" s="540"/>
      <c r="F17" s="540"/>
      <c r="G17" s="540"/>
      <c r="H17" s="847" t="str">
        <f ca="1">OFFSET(Sprachen!A475,0,'Allg. Informationen'!$B$4-1,1,1)</f>
        <v>Bitte nur eintragen, falls Kraftwerk nicht in Liste vorhanden. Auswahl nochmals auf "Bitte auswählen" stellen, damit vorgeschlagenes Kürzel übernommen wird.</v>
      </c>
      <c r="I17" s="847"/>
      <c r="J17" s="847"/>
      <c r="K17" s="847"/>
      <c r="L17" s="848"/>
      <c r="M17" s="851"/>
      <c r="N17" s="851"/>
      <c r="O17" s="851"/>
      <c r="P17" s="851"/>
      <c r="Q17" s="851"/>
      <c r="R17" s="851"/>
      <c r="S17" s="851"/>
      <c r="T17" s="851"/>
      <c r="U17" s="852"/>
      <c r="V17" s="541"/>
      <c r="W17" s="297"/>
      <c r="X17" s="541"/>
      <c r="Y17" s="152"/>
      <c r="AA17" s="424" t="s">
        <v>538</v>
      </c>
    </row>
    <row r="18" spans="1:27" x14ac:dyDescent="0.25">
      <c r="A18" s="139" t="str">
        <f t="shared" ref="A18:A45" ca="1" si="0">CONCATENATE($A$2," / ",AA18)</f>
        <v>KW25 / 2</v>
      </c>
      <c r="B18" s="538" t="str">
        <f ca="1">OFFSET(Sprachen!A372,0,'Allg. Informationen'!$B$4-1,1,1)</f>
        <v>Standortgemeinde(n)</v>
      </c>
      <c r="C18" s="159"/>
      <c r="D18" s="542"/>
      <c r="E18" s="543"/>
      <c r="F18" s="543"/>
      <c r="G18" s="543"/>
      <c r="H18" s="908"/>
      <c r="I18" s="908"/>
      <c r="J18" s="908"/>
      <c r="K18" s="908"/>
      <c r="L18" s="908"/>
      <c r="M18" s="807"/>
      <c r="N18" s="807"/>
      <c r="O18" s="807"/>
      <c r="P18" s="807"/>
      <c r="Q18" s="807"/>
      <c r="R18" s="807"/>
      <c r="S18" s="807"/>
      <c r="T18" s="807"/>
      <c r="U18" s="807"/>
      <c r="V18" s="541"/>
      <c r="W18" s="297"/>
      <c r="X18" s="541" t="s">
        <v>185</v>
      </c>
      <c r="Y18" s="152"/>
      <c r="AA18" s="466">
        <f>+AA14+1</f>
        <v>2</v>
      </c>
    </row>
    <row r="19" spans="1:27" x14ac:dyDescent="0.25">
      <c r="A19" s="139" t="str">
        <f t="shared" ca="1" si="0"/>
        <v>KW25 / 3</v>
      </c>
      <c r="B19" s="538" t="str">
        <f ca="1">OFFSET(Sprachen!A373,0,'Allg. Informationen'!$B$4-1,1,1)</f>
        <v>Standortkanton</v>
      </c>
      <c r="C19" s="100"/>
      <c r="D19" s="193"/>
      <c r="E19" s="349"/>
      <c r="F19" s="349"/>
      <c r="G19" s="349"/>
      <c r="H19" s="805"/>
      <c r="I19" s="805"/>
      <c r="J19" s="805"/>
      <c r="K19" s="805"/>
      <c r="L19" s="805"/>
      <c r="M19" s="807"/>
      <c r="N19" s="807"/>
      <c r="O19" s="807"/>
      <c r="P19" s="807"/>
      <c r="Q19" s="807"/>
      <c r="R19" s="807"/>
      <c r="S19" s="807"/>
      <c r="T19" s="807"/>
      <c r="U19" s="807"/>
      <c r="V19" s="541"/>
      <c r="W19" s="297"/>
      <c r="X19" s="541" t="s">
        <v>185</v>
      </c>
      <c r="Y19" s="152"/>
      <c r="AA19" s="466">
        <f t="shared" ref="AA19:AA45" si="1">+AA18+1</f>
        <v>3</v>
      </c>
    </row>
    <row r="20" spans="1:27" ht="46.5" customHeight="1" x14ac:dyDescent="0.25">
      <c r="A20" s="139" t="str">
        <f t="shared" ca="1" si="0"/>
        <v>KW25 / 4</v>
      </c>
      <c r="B20" s="159" t="str">
        <f ca="1">OFFSET(Sprachen!A374,0,'Allg. Informationen'!$B$4-1,1,1)</f>
        <v>Nutzungsrecht</v>
      </c>
      <c r="C20" s="100"/>
      <c r="D20" s="193"/>
      <c r="E20" s="349"/>
      <c r="F20" s="349"/>
      <c r="G20" s="349"/>
      <c r="H20" s="834" t="str">
        <f ca="1">OFFSET(Sprachen!A476,0,'Allg. Informationen'!$B$4-1,1,1)</f>
        <v>Vertrag für Nutzungsrecht dem Gesuch beilegen.
Falls weder Konzession noch ehaftes Recht, bitte im Bemerkungsfeld spezifizieren.</v>
      </c>
      <c r="I20" s="834"/>
      <c r="J20" s="834"/>
      <c r="K20" s="834"/>
      <c r="L20" s="834"/>
      <c r="M20" s="807"/>
      <c r="N20" s="807"/>
      <c r="O20" s="807"/>
      <c r="P20" s="807"/>
      <c r="Q20" s="807"/>
      <c r="R20" s="807"/>
      <c r="S20" s="807"/>
      <c r="T20" s="807"/>
      <c r="U20" s="807"/>
      <c r="V20" s="541"/>
      <c r="W20" s="297"/>
      <c r="X20" s="541" t="s">
        <v>185</v>
      </c>
      <c r="Y20" s="152"/>
      <c r="AA20" s="466">
        <f t="shared" si="1"/>
        <v>4</v>
      </c>
    </row>
    <row r="21" spans="1:27" ht="12.75" customHeight="1" x14ac:dyDescent="0.25">
      <c r="A21" s="139" t="str">
        <f t="shared" ca="1" si="0"/>
        <v>KW25 / 5</v>
      </c>
      <c r="B21" s="538" t="str">
        <f ca="1">OFFSET(Sprachen!A375,0,'Allg. Informationen'!$B$4-1,1,1)</f>
        <v>Datum der Vergabe des Nutzungsrechts</v>
      </c>
      <c r="C21" s="100" t="s">
        <v>46</v>
      </c>
      <c r="D21" s="544"/>
      <c r="E21" s="545"/>
      <c r="F21" s="545"/>
      <c r="G21" s="545"/>
      <c r="H21" s="841" t="str">
        <f ca="1">OFFSET(Sprachen!A477,0,'Allg. Informationen'!$B$4-1,1,1)</f>
        <v>Frühestes Ende bei zentralenspezifischen Unterschieden.</v>
      </c>
      <c r="I21" s="842"/>
      <c r="J21" s="842"/>
      <c r="K21" s="842"/>
      <c r="L21" s="843"/>
      <c r="M21" s="807"/>
      <c r="N21" s="807"/>
      <c r="O21" s="807"/>
      <c r="P21" s="807"/>
      <c r="Q21" s="807"/>
      <c r="R21" s="807"/>
      <c r="S21" s="807"/>
      <c r="T21" s="807"/>
      <c r="U21" s="807"/>
      <c r="V21" s="541"/>
      <c r="W21" s="297"/>
      <c r="X21" s="541" t="s">
        <v>185</v>
      </c>
      <c r="Y21" s="152"/>
      <c r="AA21" s="466">
        <f t="shared" si="1"/>
        <v>5</v>
      </c>
    </row>
    <row r="22" spans="1:27" ht="12.75" customHeight="1" x14ac:dyDescent="0.25">
      <c r="A22" s="139" t="str">
        <f t="shared" ca="1" si="0"/>
        <v>KW25 / 6</v>
      </c>
      <c r="B22" s="538" t="str">
        <f ca="1">OFFSET(Sprachen!A376,0,'Allg. Informationen'!$B$4-1,1,1)</f>
        <v>Ende des Nutzungsrechts</v>
      </c>
      <c r="C22" s="100" t="s">
        <v>46</v>
      </c>
      <c r="D22" s="544"/>
      <c r="E22" s="545"/>
      <c r="F22" s="545"/>
      <c r="G22" s="545"/>
      <c r="H22" s="826"/>
      <c r="I22" s="827"/>
      <c r="J22" s="827"/>
      <c r="K22" s="827"/>
      <c r="L22" s="844"/>
      <c r="M22" s="807"/>
      <c r="N22" s="807"/>
      <c r="O22" s="807"/>
      <c r="P22" s="807"/>
      <c r="Q22" s="807"/>
      <c r="R22" s="807"/>
      <c r="S22" s="807"/>
      <c r="T22" s="807"/>
      <c r="U22" s="807"/>
      <c r="V22" s="541"/>
      <c r="W22" s="297"/>
      <c r="X22" s="541" t="s">
        <v>185</v>
      </c>
      <c r="Y22" s="152" t="s">
        <v>602</v>
      </c>
      <c r="AA22" s="466">
        <f t="shared" si="1"/>
        <v>6</v>
      </c>
    </row>
    <row r="23" spans="1:27" x14ac:dyDescent="0.25">
      <c r="A23" s="139" t="str">
        <f t="shared" ca="1" si="0"/>
        <v>KW25 / 7</v>
      </c>
      <c r="B23" s="538" t="str">
        <f ca="1">OFFSET(Sprachen!A377,0,'Allg. Informationen'!$B$4-1,1,1)</f>
        <v>Anzahl Zentralen</v>
      </c>
      <c r="C23" s="100" t="s">
        <v>47</v>
      </c>
      <c r="D23" s="207"/>
      <c r="E23" s="350"/>
      <c r="F23" s="350"/>
      <c r="G23" s="350"/>
      <c r="H23" s="805"/>
      <c r="I23" s="805"/>
      <c r="J23" s="805"/>
      <c r="K23" s="805"/>
      <c r="L23" s="805"/>
      <c r="M23" s="837"/>
      <c r="N23" s="807"/>
      <c r="O23" s="807"/>
      <c r="P23" s="807"/>
      <c r="Q23" s="807"/>
      <c r="R23" s="807"/>
      <c r="S23" s="807"/>
      <c r="T23" s="807"/>
      <c r="U23" s="807"/>
      <c r="V23" s="541"/>
      <c r="W23" s="297"/>
      <c r="X23" s="541" t="s">
        <v>185</v>
      </c>
      <c r="Y23" s="152"/>
      <c r="AA23" s="466">
        <f t="shared" si="1"/>
        <v>7</v>
      </c>
    </row>
    <row r="24" spans="1:27" x14ac:dyDescent="0.25">
      <c r="A24" s="139" t="str">
        <f t="shared" ca="1" si="0"/>
        <v>KW25 / 8</v>
      </c>
      <c r="B24" s="538" t="str">
        <f ca="1">OFFSET(Sprachen!A378,0,'Allg. Informationen'!$B$4-1,1,1)</f>
        <v>Hoheitsanteil Schweiz</v>
      </c>
      <c r="C24" s="100" t="s">
        <v>4</v>
      </c>
      <c r="D24" s="546"/>
      <c r="E24" s="547"/>
      <c r="F24" s="547"/>
      <c r="G24" s="547"/>
      <c r="H24" s="805"/>
      <c r="I24" s="805"/>
      <c r="J24" s="805"/>
      <c r="K24" s="805"/>
      <c r="L24" s="805"/>
      <c r="M24" s="807"/>
      <c r="N24" s="807"/>
      <c r="O24" s="807"/>
      <c r="P24" s="807"/>
      <c r="Q24" s="807"/>
      <c r="R24" s="807"/>
      <c r="S24" s="807"/>
      <c r="T24" s="807"/>
      <c r="U24" s="807"/>
      <c r="V24" s="541"/>
      <c r="W24" s="297"/>
      <c r="X24" s="541" t="s">
        <v>185</v>
      </c>
      <c r="Y24" s="152"/>
      <c r="AA24" s="466">
        <f t="shared" si="1"/>
        <v>8</v>
      </c>
    </row>
    <row r="25" spans="1:27" x14ac:dyDescent="0.25">
      <c r="A25" s="139" t="str">
        <f t="shared" ca="1" si="0"/>
        <v>KW25 / 9</v>
      </c>
      <c r="B25" s="538" t="str">
        <f ca="1">OFFSET(Sprachen!A379,0,'Allg. Informationen'!$B$4-1,1,1)</f>
        <v>mittlere mechanische Bruttoleistung</v>
      </c>
      <c r="C25" s="100" t="s">
        <v>6</v>
      </c>
      <c r="D25" s="141">
        <f>D51</f>
        <v>0</v>
      </c>
      <c r="E25" s="351"/>
      <c r="F25" s="351"/>
      <c r="G25" s="351"/>
      <c r="H25" s="805"/>
      <c r="I25" s="805"/>
      <c r="J25" s="805"/>
      <c r="K25" s="805"/>
      <c r="L25" s="805"/>
      <c r="M25" s="807"/>
      <c r="N25" s="807"/>
      <c r="O25" s="807"/>
      <c r="P25" s="807"/>
      <c r="Q25" s="807"/>
      <c r="R25" s="807"/>
      <c r="S25" s="807"/>
      <c r="T25" s="807"/>
      <c r="U25" s="807"/>
      <c r="V25" s="548"/>
      <c r="W25" s="300"/>
      <c r="X25" s="548"/>
      <c r="Y25" s="548"/>
      <c r="AA25" s="466">
        <f t="shared" si="1"/>
        <v>9</v>
      </c>
    </row>
    <row r="26" spans="1:27" ht="33.75" customHeight="1" x14ac:dyDescent="0.25">
      <c r="A26" s="139" t="str">
        <f t="shared" ca="1" si="0"/>
        <v>KW25 / 10</v>
      </c>
      <c r="B26" s="159" t="str">
        <f ca="1">OFFSET(Sprachen!A380,0,'Allg. Informationen'!$B$4-1,1,1)</f>
        <v>Kantonales Wasserzinsregime</v>
      </c>
      <c r="C26" s="156" t="s">
        <v>370</v>
      </c>
      <c r="D26" s="549"/>
      <c r="E26" s="550"/>
      <c r="F26" s="550"/>
      <c r="G26" s="550"/>
      <c r="H26" s="834" t="str">
        <f ca="1">OFFSET(Sprachen!A478,0,'Allg. Informationen'!$B$4-1,1,1)</f>
        <v>Wasserzinssatz oder Bemessung aller äquivalenten kantonalen Abgaben angeben.</v>
      </c>
      <c r="I26" s="834"/>
      <c r="J26" s="834"/>
      <c r="K26" s="834"/>
      <c r="L26" s="834"/>
      <c r="M26" s="807"/>
      <c r="N26" s="807"/>
      <c r="O26" s="807"/>
      <c r="P26" s="807"/>
      <c r="Q26" s="807"/>
      <c r="R26" s="807"/>
      <c r="S26" s="807"/>
      <c r="T26" s="807"/>
      <c r="U26" s="807"/>
      <c r="V26" s="541"/>
      <c r="W26" s="297"/>
      <c r="X26" s="541" t="s">
        <v>185</v>
      </c>
      <c r="Y26" s="551" t="s">
        <v>185</v>
      </c>
      <c r="AA26" s="466">
        <f t="shared" si="1"/>
        <v>10</v>
      </c>
    </row>
    <row r="27" spans="1:27" x14ac:dyDescent="0.25">
      <c r="A27" s="139" t="str">
        <f t="shared" ca="1" si="0"/>
        <v>KW25 / 11</v>
      </c>
      <c r="B27" s="538" t="str">
        <f ca="1">OFFSET(Sprachen!A381,0,'Allg. Informationen'!$B$4-1,1,1)</f>
        <v>Installierte Turbinenleistung</v>
      </c>
      <c r="C27" s="100" t="s">
        <v>6</v>
      </c>
      <c r="D27" s="141">
        <f>D52</f>
        <v>0</v>
      </c>
      <c r="E27" s="351"/>
      <c r="F27" s="351"/>
      <c r="G27" s="351"/>
      <c r="H27" s="805"/>
      <c r="I27" s="805"/>
      <c r="J27" s="805"/>
      <c r="K27" s="805"/>
      <c r="L27" s="805"/>
      <c r="M27" s="807"/>
      <c r="N27" s="807"/>
      <c r="O27" s="807"/>
      <c r="P27" s="807"/>
      <c r="Q27" s="807"/>
      <c r="R27" s="807"/>
      <c r="S27" s="807"/>
      <c r="T27" s="807"/>
      <c r="U27" s="807"/>
      <c r="V27" s="548"/>
      <c r="W27" s="300"/>
      <c r="X27" s="548"/>
      <c r="Y27" s="548"/>
      <c r="AA27" s="466">
        <f t="shared" si="1"/>
        <v>11</v>
      </c>
    </row>
    <row r="28" spans="1:27" x14ac:dyDescent="0.25">
      <c r="A28" s="139" t="str">
        <f t="shared" ca="1" si="0"/>
        <v>KW25 / 12</v>
      </c>
      <c r="B28" s="538" t="str">
        <f ca="1">OFFSET(Sprachen!A382,0,'Allg. Informationen'!$B$4-1,1,1)</f>
        <v>Max. mögliche Leistung ab Generator</v>
      </c>
      <c r="C28" s="100" t="s">
        <v>6</v>
      </c>
      <c r="D28" s="141">
        <f>D53</f>
        <v>0</v>
      </c>
      <c r="E28" s="351"/>
      <c r="F28" s="351"/>
      <c r="G28" s="351"/>
      <c r="H28" s="805"/>
      <c r="I28" s="805"/>
      <c r="J28" s="805"/>
      <c r="K28" s="805"/>
      <c r="L28" s="805"/>
      <c r="M28" s="807"/>
      <c r="N28" s="807"/>
      <c r="O28" s="807"/>
      <c r="P28" s="807"/>
      <c r="Q28" s="807"/>
      <c r="R28" s="807"/>
      <c r="S28" s="807"/>
      <c r="T28" s="807"/>
      <c r="U28" s="807"/>
      <c r="V28" s="548"/>
      <c r="W28" s="300"/>
      <c r="X28" s="548"/>
      <c r="Y28" s="548"/>
      <c r="AA28" s="466">
        <f t="shared" si="1"/>
        <v>12</v>
      </c>
    </row>
    <row r="29" spans="1:27" hidden="1" x14ac:dyDescent="0.25">
      <c r="A29" s="139" t="str">
        <f t="shared" ca="1" si="0"/>
        <v>KW25 / 12-G</v>
      </c>
      <c r="B29" s="538" t="str">
        <f ca="1">OFFSET(Sprachen!A383,0,'Allg. Informationen'!$B$4-1,1,1)</f>
        <v>Max. mögliche Leistung ab Generator</v>
      </c>
      <c r="C29" s="100" t="s">
        <v>6</v>
      </c>
      <c r="D29" s="439"/>
      <c r="E29" s="351"/>
      <c r="F29" s="351"/>
      <c r="G29" s="351"/>
      <c r="H29" s="805"/>
      <c r="I29" s="805"/>
      <c r="J29" s="805"/>
      <c r="K29" s="805"/>
      <c r="L29" s="805"/>
      <c r="M29" s="807"/>
      <c r="N29" s="807"/>
      <c r="O29" s="807"/>
      <c r="P29" s="807"/>
      <c r="Q29" s="807"/>
      <c r="R29" s="807"/>
      <c r="S29" s="807"/>
      <c r="T29" s="807"/>
      <c r="U29" s="807"/>
      <c r="V29" s="548"/>
      <c r="W29" s="300"/>
      <c r="X29" s="548"/>
      <c r="Y29" s="548"/>
      <c r="AA29" s="424" t="s">
        <v>546</v>
      </c>
    </row>
    <row r="30" spans="1:27" x14ac:dyDescent="0.25">
      <c r="A30" s="139" t="str">
        <f t="shared" ca="1" si="0"/>
        <v>KW25 / 13</v>
      </c>
      <c r="B30" s="538" t="str">
        <f ca="1">OFFSET(Sprachen!A384,0,'Allg. Informationen'!$B$4-1,1,1)</f>
        <v>Bruttoproduktion Jahr 2023</v>
      </c>
      <c r="C30" s="100" t="s">
        <v>8</v>
      </c>
      <c r="D30" s="142">
        <f>D31+D32+D33</f>
        <v>0</v>
      </c>
      <c r="E30" s="352"/>
      <c r="F30" s="352"/>
      <c r="G30" s="352"/>
      <c r="H30" s="805"/>
      <c r="I30" s="805"/>
      <c r="J30" s="805"/>
      <c r="K30" s="805"/>
      <c r="L30" s="805"/>
      <c r="M30" s="807"/>
      <c r="N30" s="807"/>
      <c r="O30" s="807"/>
      <c r="P30" s="807"/>
      <c r="Q30" s="807"/>
      <c r="R30" s="807"/>
      <c r="S30" s="807"/>
      <c r="T30" s="807"/>
      <c r="U30" s="807"/>
      <c r="V30" s="548"/>
      <c r="W30" s="300"/>
      <c r="X30" s="548"/>
      <c r="Y30" s="548"/>
      <c r="AA30" s="466">
        <f>+AA28+1</f>
        <v>13</v>
      </c>
    </row>
    <row r="31" spans="1:27" ht="27.6" customHeight="1" x14ac:dyDescent="0.25">
      <c r="A31" s="139" t="str">
        <f t="shared" ca="1" si="0"/>
        <v>KW25 / 14</v>
      </c>
      <c r="B31" s="448" t="str">
        <f ca="1">OFFSET(Sprachen!A385,0,'Allg. Informationen'!$B$4-1,1,1)</f>
        <v>Eigenbedarf Strom (exkl. Pumpenergie)</v>
      </c>
      <c r="C31" s="100" t="s">
        <v>8</v>
      </c>
      <c r="D31" s="552"/>
      <c r="E31" s="553"/>
      <c r="F31" s="553"/>
      <c r="G31" s="553"/>
      <c r="H31" s="806" t="str">
        <f ca="1">OFFSET(Sprachen!A479,0,'Allg. Informationen'!$B$4-1,1,1)</f>
        <v>ist von Nettoproduktion abzuziehen</v>
      </c>
      <c r="I31" s="806"/>
      <c r="J31" s="806"/>
      <c r="K31" s="806"/>
      <c r="L31" s="806"/>
      <c r="M31" s="807"/>
      <c r="N31" s="807"/>
      <c r="O31" s="807"/>
      <c r="P31" s="807"/>
      <c r="Q31" s="807"/>
      <c r="R31" s="807"/>
      <c r="S31" s="807"/>
      <c r="T31" s="807"/>
      <c r="U31" s="807"/>
      <c r="V31" s="541"/>
      <c r="W31" s="297"/>
      <c r="X31" s="541" t="s">
        <v>185</v>
      </c>
      <c r="Y31" s="399"/>
      <c r="AA31" s="466">
        <f t="shared" si="1"/>
        <v>14</v>
      </c>
    </row>
    <row r="32" spans="1:27" x14ac:dyDescent="0.25">
      <c r="A32" s="139" t="str">
        <f t="shared" ca="1" si="0"/>
        <v>KW25 / 15</v>
      </c>
      <c r="B32" s="538" t="str">
        <f ca="1">OFFSET(Sprachen!A386,0,'Allg. Informationen'!$B$4-1,1,1)</f>
        <v>Trafo- und Leitungsverluste</v>
      </c>
      <c r="C32" s="100" t="s">
        <v>8</v>
      </c>
      <c r="D32" s="552"/>
      <c r="E32" s="553"/>
      <c r="F32" s="553"/>
      <c r="G32" s="553"/>
      <c r="H32" s="805" t="str">
        <f ca="1">OFFSET(Sprachen!A480,0,'Allg. Informationen'!$B$4-1,1,1)</f>
        <v>ist von Nettoproduktion abzuziehen</v>
      </c>
      <c r="I32" s="805"/>
      <c r="J32" s="805"/>
      <c r="K32" s="805"/>
      <c r="L32" s="805"/>
      <c r="M32" s="807"/>
      <c r="N32" s="807"/>
      <c r="O32" s="807"/>
      <c r="P32" s="807"/>
      <c r="Q32" s="807"/>
      <c r="R32" s="807"/>
      <c r="S32" s="807"/>
      <c r="T32" s="807"/>
      <c r="U32" s="807"/>
      <c r="V32" s="541"/>
      <c r="W32" s="297"/>
      <c r="X32" s="541" t="s">
        <v>185</v>
      </c>
      <c r="Y32" s="399"/>
      <c r="AA32" s="466">
        <f t="shared" si="1"/>
        <v>15</v>
      </c>
    </row>
    <row r="33" spans="1:27" ht="27" customHeight="1" x14ac:dyDescent="0.25">
      <c r="A33" s="139" t="str">
        <f t="shared" ca="1" si="0"/>
        <v>KW25 / 16</v>
      </c>
      <c r="B33" s="159" t="str">
        <f ca="1">OFFSET(Sprachen!A387,0,'Allg. Informationen'!$B$4-1,1,1)</f>
        <v>Nettoproduktion Jahr 2023</v>
      </c>
      <c r="C33" s="100" t="s">
        <v>8</v>
      </c>
      <c r="D33" s="142">
        <f>D55</f>
        <v>0</v>
      </c>
      <c r="E33" s="352"/>
      <c r="F33" s="352"/>
      <c r="G33" s="352"/>
      <c r="H33" s="835" t="str">
        <f ca="1">OFFSET(Sprachen!A481,0,'Allg. Informationen'!$B$4-1,1,1)</f>
        <v>Trafo- und Leitungsverluste sowie Eigenbedarf müssen abgezogen sein.</v>
      </c>
      <c r="I33" s="835"/>
      <c r="J33" s="835"/>
      <c r="K33" s="835"/>
      <c r="L33" s="835"/>
      <c r="M33" s="807"/>
      <c r="N33" s="807"/>
      <c r="O33" s="807"/>
      <c r="P33" s="807"/>
      <c r="Q33" s="807"/>
      <c r="R33" s="807"/>
      <c r="S33" s="807"/>
      <c r="T33" s="807"/>
      <c r="U33" s="807"/>
      <c r="V33" s="548"/>
      <c r="W33" s="300"/>
      <c r="X33" s="548"/>
      <c r="Y33" s="548"/>
      <c r="AA33" s="466">
        <f t="shared" si="1"/>
        <v>16</v>
      </c>
    </row>
    <row r="34" spans="1:27" ht="36" customHeight="1" x14ac:dyDescent="0.25">
      <c r="A34" s="139" t="str">
        <f t="shared" ca="1" si="0"/>
        <v>KW25 / 17a</v>
      </c>
      <c r="B34" s="448" t="str">
        <f ca="1">OFFSET(Sprachen!A388,0,'Allg. Informationen'!$B$4-1,1,1)</f>
        <v>Abgabe von Einstauersatz / Austauschenergie</v>
      </c>
      <c r="C34" s="100" t="s">
        <v>8</v>
      </c>
      <c r="D34" s="552"/>
      <c r="E34" s="553"/>
      <c r="F34" s="553"/>
      <c r="G34" s="553"/>
      <c r="H34" s="833" t="str">
        <f ca="1">OFFSET(Sprachen!A482,0,'Allg. Informationen'!$B$4-1,1,1)</f>
        <v>Angabe aller Energiemengen. Bitte bei mehreren Energiemengen, detaillierte Auflistung in A.5.xxx.7 auflisten und Summe übertragen.</v>
      </c>
      <c r="I34" s="833"/>
      <c r="J34" s="833"/>
      <c r="K34" s="833"/>
      <c r="L34" s="833"/>
      <c r="M34" s="807"/>
      <c r="N34" s="807"/>
      <c r="O34" s="807"/>
      <c r="P34" s="807"/>
      <c r="Q34" s="807"/>
      <c r="R34" s="807"/>
      <c r="S34" s="807"/>
      <c r="T34" s="807"/>
      <c r="U34" s="807"/>
      <c r="V34" s="541"/>
      <c r="W34" s="297"/>
      <c r="X34" s="541" t="s">
        <v>185</v>
      </c>
      <c r="Y34" s="551" t="s">
        <v>185</v>
      </c>
      <c r="AA34" s="520" t="s">
        <v>946</v>
      </c>
    </row>
    <row r="35" spans="1:27" s="531" customFormat="1" ht="39.6" x14ac:dyDescent="0.25">
      <c r="A35" s="449" t="str">
        <f t="shared" ca="1" si="0"/>
        <v>KW25 / 17b</v>
      </c>
      <c r="B35" s="428" t="str">
        <f ca="1">OFFSET(Sprachen!A389,0,'Allg. Informationen'!$B$4-1,1,1)</f>
        <v>Lieferant / Empfänger von Einstauersatz/Austauschenergie</v>
      </c>
      <c r="C35" s="674" t="s">
        <v>202</v>
      </c>
      <c r="D35" s="682"/>
      <c r="E35" s="554"/>
      <c r="F35" s="554"/>
      <c r="G35" s="554"/>
      <c r="H35" s="806" t="str">
        <f ca="1">OFFSET(Sprachen!A483,0,'Allg. Informationen'!$B$4-1,1,1)</f>
        <v>Lieferung von wem an wen?</v>
      </c>
      <c r="I35" s="806"/>
      <c r="J35" s="806"/>
      <c r="K35" s="806"/>
      <c r="L35" s="806"/>
      <c r="M35" s="807"/>
      <c r="N35" s="807"/>
      <c r="O35" s="807"/>
      <c r="P35" s="807"/>
      <c r="Q35" s="807"/>
      <c r="R35" s="807"/>
      <c r="S35" s="807"/>
      <c r="T35" s="807"/>
      <c r="U35" s="807"/>
      <c r="V35" s="541"/>
      <c r="W35" s="675"/>
      <c r="X35" s="541" t="s">
        <v>185</v>
      </c>
      <c r="Y35" s="551" t="s">
        <v>185</v>
      </c>
      <c r="AA35" s="522" t="s">
        <v>947</v>
      </c>
    </row>
    <row r="36" spans="1:27" ht="26.4" x14ac:dyDescent="0.25">
      <c r="A36" s="139" t="str">
        <f t="shared" ca="1" si="0"/>
        <v>KW25 / 19</v>
      </c>
      <c r="B36" s="428" t="str">
        <f ca="1">OFFSET(Sprachen!A390,0,'Allg. Informationen'!$B$4-1,1,1)</f>
        <v>Jahresenergie zur Verfügung der Energiebezüger</v>
      </c>
      <c r="C36" s="100" t="s">
        <v>8</v>
      </c>
      <c r="D36" s="142">
        <f>D34+D33</f>
        <v>0</v>
      </c>
      <c r="E36" s="352"/>
      <c r="F36" s="352"/>
      <c r="G36" s="352"/>
      <c r="H36" s="805"/>
      <c r="I36" s="805"/>
      <c r="J36" s="805"/>
      <c r="K36" s="805"/>
      <c r="L36" s="805"/>
      <c r="M36" s="807"/>
      <c r="N36" s="807"/>
      <c r="O36" s="807"/>
      <c r="P36" s="807"/>
      <c r="Q36" s="807"/>
      <c r="R36" s="807"/>
      <c r="S36" s="807"/>
      <c r="T36" s="807"/>
      <c r="U36" s="807"/>
      <c r="V36" s="548"/>
      <c r="W36" s="300"/>
      <c r="X36" s="548"/>
      <c r="Y36" s="548"/>
      <c r="AA36" s="422" t="s">
        <v>536</v>
      </c>
    </row>
    <row r="37" spans="1:27" ht="30.75" hidden="1" customHeight="1" x14ac:dyDescent="0.25">
      <c r="A37" s="139" t="str">
        <f t="shared" ca="1" si="0"/>
        <v>KW25 / 19-G</v>
      </c>
      <c r="B37" s="448" t="str">
        <f ca="1">OFFSET(Sprachen!A391,0,'Allg. Informationen'!$B$4-1,1,1)</f>
        <v>Jahresenergie zur Verfügung der Energiebezüger (Angabe Gesuchsteller)</v>
      </c>
      <c r="C37" s="100" t="s">
        <v>8</v>
      </c>
      <c r="D37" s="423"/>
      <c r="E37" s="352"/>
      <c r="F37" s="352"/>
      <c r="G37" s="352"/>
      <c r="H37" s="833" t="str">
        <f ca="1">OFFSET(Sprachen!A484,0,'Allg. Informationen'!$B$4-1,1,1)</f>
        <v>Zahl aus Position xxx / 19 einzutragen, kommuniziert durch Kraftwerksbevollmächtigter</v>
      </c>
      <c r="I37" s="833"/>
      <c r="J37" s="833"/>
      <c r="K37" s="833"/>
      <c r="L37" s="833"/>
      <c r="M37" s="807"/>
      <c r="N37" s="807"/>
      <c r="O37" s="807"/>
      <c r="P37" s="807"/>
      <c r="Q37" s="807"/>
      <c r="R37" s="807"/>
      <c r="S37" s="807"/>
      <c r="T37" s="807"/>
      <c r="U37" s="807"/>
      <c r="V37" s="548"/>
      <c r="W37" s="300"/>
      <c r="X37" s="548"/>
      <c r="Y37" s="548"/>
      <c r="AA37" s="422" t="s">
        <v>535</v>
      </c>
    </row>
    <row r="38" spans="1:27" ht="134.25" customHeight="1" x14ac:dyDescent="0.25">
      <c r="A38" s="139" t="str">
        <f t="shared" ca="1" si="0"/>
        <v>KW25 / 20</v>
      </c>
      <c r="B38" s="159" t="str">
        <f ca="1">OFFSET(Sprachen!A392,0,'Allg. Informationen'!$B$4-1,1,1)</f>
        <v>Eigentümerstruktur</v>
      </c>
      <c r="C38" s="100"/>
      <c r="D38" s="681"/>
      <c r="E38" s="349"/>
      <c r="F38" s="349"/>
      <c r="G38" s="349"/>
      <c r="H38" s="832"/>
      <c r="I38" s="832"/>
      <c r="J38" s="832"/>
      <c r="K38" s="832"/>
      <c r="L38" s="832"/>
      <c r="M38" s="807"/>
      <c r="N38" s="807"/>
      <c r="O38" s="807"/>
      <c r="P38" s="807"/>
      <c r="Q38" s="807"/>
      <c r="R38" s="807"/>
      <c r="S38" s="807"/>
      <c r="T38" s="807"/>
      <c r="U38" s="807"/>
      <c r="V38" s="541"/>
      <c r="W38" s="297"/>
      <c r="X38" s="541" t="s">
        <v>185</v>
      </c>
      <c r="Y38" s="152"/>
      <c r="AA38" s="466">
        <v>20</v>
      </c>
    </row>
    <row r="39" spans="1:27" ht="32.25" customHeight="1" x14ac:dyDescent="0.25">
      <c r="A39" s="139" t="str">
        <f t="shared" ca="1" si="0"/>
        <v>KW25 / 21</v>
      </c>
      <c r="B39" s="159" t="str">
        <f ca="1">OFFSET(Sprachen!A393,0,'Allg. Informationen'!$B$4-1,1,1)</f>
        <v>Struktur Energiebezug Kraftwerk</v>
      </c>
      <c r="C39" s="100"/>
      <c r="D39" s="193"/>
      <c r="E39" s="349"/>
      <c r="F39" s="349"/>
      <c r="G39" s="349"/>
      <c r="H39" s="834" t="str">
        <f ca="1">OFFSET(Sprachen!A485,0,'Allg. Informationen'!$B$4-1,1,1)</f>
        <v>Angabe aller Energiebezüger Kraftwerk; 
wenn leer = wie Eigentümerstruktur.</v>
      </c>
      <c r="I39" s="834"/>
      <c r="J39" s="834"/>
      <c r="K39" s="834"/>
      <c r="L39" s="834"/>
      <c r="M39" s="807"/>
      <c r="N39" s="807"/>
      <c r="O39" s="807"/>
      <c r="P39" s="807"/>
      <c r="Q39" s="807"/>
      <c r="R39" s="807"/>
      <c r="S39" s="807"/>
      <c r="T39" s="807"/>
      <c r="U39" s="807"/>
      <c r="V39" s="541"/>
      <c r="W39" s="297"/>
      <c r="X39" s="541" t="s">
        <v>185</v>
      </c>
      <c r="Y39" s="152"/>
      <c r="AA39" s="466">
        <f t="shared" si="1"/>
        <v>21</v>
      </c>
    </row>
    <row r="40" spans="1:27" x14ac:dyDescent="0.25">
      <c r="A40" s="139" t="str">
        <f t="shared" ca="1" si="0"/>
        <v>KW25 / 22</v>
      </c>
      <c r="B40" s="538" t="str">
        <f ca="1">OFFSET(Sprachen!A394,0,'Allg. Informationen'!$B$4-1,1,1)</f>
        <v>Anteil Energiebezug Gesuchsteller</v>
      </c>
      <c r="C40" s="100" t="s">
        <v>4</v>
      </c>
      <c r="D40" s="555"/>
      <c r="E40" s="556"/>
      <c r="F40" s="556"/>
      <c r="G40" s="556"/>
      <c r="H40" s="805"/>
      <c r="I40" s="805"/>
      <c r="J40" s="805"/>
      <c r="K40" s="805"/>
      <c r="L40" s="805"/>
      <c r="M40" s="807"/>
      <c r="N40" s="807"/>
      <c r="O40" s="807"/>
      <c r="P40" s="807"/>
      <c r="Q40" s="807"/>
      <c r="R40" s="807"/>
      <c r="S40" s="807"/>
      <c r="T40" s="807"/>
      <c r="U40" s="807"/>
      <c r="V40" s="541"/>
      <c r="W40" s="297"/>
      <c r="X40" s="541" t="s">
        <v>185</v>
      </c>
      <c r="Y40" s="152"/>
      <c r="AA40" s="466">
        <f t="shared" si="1"/>
        <v>22</v>
      </c>
    </row>
    <row r="41" spans="1:27" x14ac:dyDescent="0.25">
      <c r="A41" s="139" t="str">
        <f t="shared" ca="1" si="0"/>
        <v>KW25 / 23</v>
      </c>
      <c r="B41" s="538" t="str">
        <f ca="1">OFFSET(Sprachen!A395,0,'Allg. Informationen'!$B$4-1,1,1)</f>
        <v>Jahresenergie Anteil Gesuchsteller</v>
      </c>
      <c r="C41" s="100" t="s">
        <v>8</v>
      </c>
      <c r="D41" s="143">
        <f>IF(D5="Ja/Oui/Si",D36*D40,D37*D40)</f>
        <v>0</v>
      </c>
      <c r="E41" s="353"/>
      <c r="F41" s="353"/>
      <c r="G41" s="353"/>
      <c r="H41" s="805"/>
      <c r="I41" s="805"/>
      <c r="J41" s="805"/>
      <c r="K41" s="805"/>
      <c r="L41" s="805"/>
      <c r="M41" s="807"/>
      <c r="N41" s="807"/>
      <c r="O41" s="807"/>
      <c r="P41" s="807"/>
      <c r="Q41" s="807"/>
      <c r="R41" s="807"/>
      <c r="S41" s="807"/>
      <c r="T41" s="807"/>
      <c r="U41" s="807"/>
      <c r="V41" s="541"/>
      <c r="W41" s="297"/>
      <c r="X41" s="541" t="s">
        <v>185</v>
      </c>
      <c r="Y41" s="152"/>
      <c r="AA41" s="466">
        <v>23</v>
      </c>
    </row>
    <row r="42" spans="1:27" ht="37.5" customHeight="1" x14ac:dyDescent="0.25">
      <c r="A42" s="139" t="str">
        <f t="shared" ca="1" si="0"/>
        <v>KW25 / 24</v>
      </c>
      <c r="B42" s="159" t="str">
        <f ca="1">OFFSET(Sprachen!A396,0,'Allg. Informationen'!$B$4-1,1,1)</f>
        <v>Bezug Gesuchsteller zum Kraftwerk</v>
      </c>
      <c r="C42" s="100"/>
      <c r="D42" s="194"/>
      <c r="E42" s="557"/>
      <c r="F42" s="557"/>
      <c r="G42" s="557"/>
      <c r="H42" s="833" t="str">
        <f ca="1">OFFSET(Sprachen!A486,0,'Allg. Informationen'!$B$4-1,1,1)</f>
        <v>Abnahmevertrag und Bestätgigung der Riskotragung von Betreiber und Eigentümer / Partner in Anhang beilegen</v>
      </c>
      <c r="I42" s="833"/>
      <c r="J42" s="833"/>
      <c r="K42" s="833"/>
      <c r="L42" s="833"/>
      <c r="M42" s="807"/>
      <c r="N42" s="807"/>
      <c r="O42" s="807"/>
      <c r="P42" s="807"/>
      <c r="Q42" s="807"/>
      <c r="R42" s="807"/>
      <c r="S42" s="807"/>
      <c r="T42" s="807"/>
      <c r="U42" s="807"/>
      <c r="V42" s="541"/>
      <c r="W42" s="297"/>
      <c r="X42" s="541" t="s">
        <v>185</v>
      </c>
      <c r="Y42" s="558"/>
      <c r="AA42" s="466">
        <v>24</v>
      </c>
    </row>
    <row r="43" spans="1:27" ht="30.75" customHeight="1" x14ac:dyDescent="0.25">
      <c r="A43" s="139" t="str">
        <f t="shared" ca="1" si="0"/>
        <v>KW25 / 25</v>
      </c>
      <c r="B43" s="159" t="str">
        <f ca="1">OFFSET(Sprachen!A397,0,'Allg. Informationen'!$B$4-1,1,1)</f>
        <v>Geschäftsperiode</v>
      </c>
      <c r="C43" s="100"/>
      <c r="D43" s="144" t="str">
        <f ca="1">C119</f>
        <v/>
      </c>
      <c r="E43" s="354"/>
      <c r="F43" s="354"/>
      <c r="G43" s="354"/>
      <c r="H43" s="833" t="str">
        <f ca="1">OFFSET(Sprachen!A487,0,'Allg. Informationen'!$B$4-1,1,1)</f>
        <v>Nur Kalenderjahr oder hydrologisches Jahr (1. Okt. – 30. ‎Sept.) möglich, für alle Zentralen ‎gleich.</v>
      </c>
      <c r="I43" s="833"/>
      <c r="J43" s="833"/>
      <c r="K43" s="833"/>
      <c r="L43" s="833"/>
      <c r="M43" s="807"/>
      <c r="N43" s="807"/>
      <c r="O43" s="807"/>
      <c r="P43" s="807"/>
      <c r="Q43" s="807"/>
      <c r="R43" s="807"/>
      <c r="S43" s="807"/>
      <c r="T43" s="807"/>
      <c r="U43" s="807"/>
      <c r="V43" s="541"/>
      <c r="W43" s="297"/>
      <c r="X43" s="541" t="s">
        <v>185</v>
      </c>
      <c r="Y43" s="558"/>
      <c r="AA43" s="466">
        <f t="shared" si="1"/>
        <v>25</v>
      </c>
    </row>
    <row r="44" spans="1:27" x14ac:dyDescent="0.25">
      <c r="A44" s="139" t="str">
        <f t="shared" ca="1" si="0"/>
        <v>KW25 / 26</v>
      </c>
      <c r="B44" s="538" t="str">
        <f ca="1">OFFSET(Sprachen!A398,0,'Allg. Informationen'!$B$4-1,1,1)</f>
        <v>Datum testierter Einzelabschluss Kraftwerk</v>
      </c>
      <c r="C44" s="100"/>
      <c r="D44" s="195"/>
      <c r="E44" s="355"/>
      <c r="F44" s="355"/>
      <c r="G44" s="355"/>
      <c r="H44" s="806" t="str">
        <f ca="1">OFFSET(Sprachen!A488,0,'Allg. Informationen'!$B$4-1,1,1)</f>
        <v>Einzelabschluss Kraftwerk in Anhang beilegen.</v>
      </c>
      <c r="I44" s="806"/>
      <c r="J44" s="806"/>
      <c r="K44" s="806"/>
      <c r="L44" s="806"/>
      <c r="M44" s="807"/>
      <c r="N44" s="807"/>
      <c r="O44" s="807"/>
      <c r="P44" s="807"/>
      <c r="Q44" s="807"/>
      <c r="R44" s="807"/>
      <c r="S44" s="807"/>
      <c r="T44" s="807"/>
      <c r="U44" s="807"/>
      <c r="V44" s="541"/>
      <c r="W44" s="297"/>
      <c r="X44" s="541" t="s">
        <v>185</v>
      </c>
      <c r="Y44" s="152"/>
      <c r="AA44" s="466">
        <f t="shared" si="1"/>
        <v>26</v>
      </c>
    </row>
    <row r="45" spans="1:27" x14ac:dyDescent="0.25">
      <c r="A45" s="139" t="str">
        <f t="shared" ca="1" si="0"/>
        <v>KW25 / 27</v>
      </c>
      <c r="B45" s="538" t="str">
        <f ca="1">OFFSET(Sprachen!A399,0,'Allg. Informationen'!$B$4-1,1,1)</f>
        <v>Rechnungslegungsstandard</v>
      </c>
      <c r="C45" s="145"/>
      <c r="D45" s="559"/>
      <c r="E45" s="560"/>
      <c r="F45" s="560"/>
      <c r="G45" s="560"/>
      <c r="H45" s="858"/>
      <c r="I45" s="858"/>
      <c r="J45" s="858"/>
      <c r="K45" s="858"/>
      <c r="L45" s="858"/>
      <c r="M45" s="807"/>
      <c r="N45" s="807"/>
      <c r="O45" s="807"/>
      <c r="P45" s="807"/>
      <c r="Q45" s="807"/>
      <c r="R45" s="807"/>
      <c r="S45" s="807"/>
      <c r="T45" s="807"/>
      <c r="U45" s="807"/>
      <c r="V45" s="541"/>
      <c r="W45" s="297"/>
      <c r="X45" s="541" t="s">
        <v>185</v>
      </c>
      <c r="Y45" s="152"/>
      <c r="AA45" s="466">
        <f t="shared" si="1"/>
        <v>27</v>
      </c>
    </row>
    <row r="46" spans="1:27" ht="15.6" x14ac:dyDescent="0.3">
      <c r="A46" s="146"/>
      <c r="B46" s="147"/>
      <c r="C46" s="147"/>
      <c r="D46" s="147"/>
      <c r="E46" s="147"/>
      <c r="F46" s="147"/>
      <c r="G46" s="147"/>
      <c r="H46" s="147"/>
      <c r="I46" s="147"/>
      <c r="J46" s="147"/>
      <c r="K46" s="147"/>
      <c r="L46" s="147"/>
      <c r="M46" s="147"/>
      <c r="N46" s="147"/>
      <c r="O46" s="147"/>
      <c r="P46" s="147"/>
      <c r="Q46" s="147"/>
      <c r="R46" s="147"/>
      <c r="S46" s="147"/>
      <c r="T46" s="147"/>
      <c r="U46" s="147"/>
      <c r="V46" s="147"/>
      <c r="W46" s="561"/>
      <c r="X46" s="147"/>
      <c r="Y46" s="147"/>
      <c r="Z46" s="562"/>
    </row>
    <row r="47" spans="1:27" ht="26.4" x14ac:dyDescent="0.25">
      <c r="A47" s="139"/>
      <c r="B47" s="148" t="str">
        <f ca="1">OFFSET(Sprachen!A400,0,'Allg. Informationen'!$B$4-1,1,1)</f>
        <v>A2. Angaben zu den Zentralen</v>
      </c>
      <c r="C47" s="100"/>
      <c r="D47" s="100"/>
      <c r="E47" s="356"/>
      <c r="F47" s="356"/>
      <c r="G47" s="356"/>
      <c r="H47" s="673" t="str">
        <f ca="1">OFFSET(Sprachen!A336,0,'Allg. Informationen'!$B$4-1,1,1)</f>
        <v>Zentrale 1</v>
      </c>
      <c r="I47" s="673" t="str">
        <f ca="1">OFFSET(Sprachen!A337,0,'Allg. Informationen'!$B$4-1,1,1)</f>
        <v>Zentrale 2</v>
      </c>
      <c r="J47" s="673" t="str">
        <f ca="1">OFFSET(Sprachen!A338,0,'Allg. Informationen'!$B$4-1,1,1)</f>
        <v>Zentrale 3</v>
      </c>
      <c r="K47" s="673" t="str">
        <f ca="1">OFFSET(Sprachen!A339,0,'Allg. Informationen'!$B$4-1,1,1)</f>
        <v>Zentrale 4</v>
      </c>
      <c r="L47" s="673" t="str">
        <f ca="1">OFFSET(Sprachen!A340,0,'Allg. Informationen'!$B$4-1,1,1)</f>
        <v>Zentrale 5</v>
      </c>
      <c r="M47" s="673" t="str">
        <f ca="1">OFFSET(Sprachen!A341,0,'Allg. Informationen'!$B$4-1,1,1)</f>
        <v>Zentrale 6</v>
      </c>
      <c r="N47" s="673" t="str">
        <f ca="1">OFFSET(Sprachen!A342,0,'Allg. Informationen'!$B$4-1,1,1)</f>
        <v>Zentrale 7</v>
      </c>
      <c r="O47" s="673" t="str">
        <f ca="1">OFFSET(Sprachen!A343,0,'Allg. Informationen'!$B$4-1,1,1)</f>
        <v>Zentrale 8</v>
      </c>
      <c r="P47" s="673" t="str">
        <f ca="1">OFFSET(Sprachen!A344,0,'Allg. Informationen'!$B$4-1,1,1)</f>
        <v>Zentrale 9</v>
      </c>
      <c r="Q47" s="673" t="str">
        <f ca="1">OFFSET(Sprachen!A345,0,'Allg. Informationen'!$B$4-1,1,1)</f>
        <v>Zentrale 10</v>
      </c>
      <c r="R47" s="830" t="str">
        <f ca="1">H12</f>
        <v>Anmerkungen BFE</v>
      </c>
      <c r="S47" s="831"/>
      <c r="T47" s="676" t="str">
        <f ca="1">M12</f>
        <v>Bemerkungen Gesuchsteller</v>
      </c>
      <c r="U47" s="677"/>
      <c r="V47" s="450" t="str">
        <f ca="1">V12</f>
        <v>Prüfung auf Plausibilität</v>
      </c>
      <c r="W47" s="450" t="str">
        <f t="shared" ref="W47:Y47" ca="1" si="2">W12</f>
        <v>Bemerkungen Plausibilität</v>
      </c>
      <c r="X47" s="450" t="str">
        <f t="shared" ca="1" si="2"/>
        <v>Materielle Prüfung</v>
      </c>
      <c r="Y47" s="450" t="str">
        <f t="shared" ca="1" si="2"/>
        <v>Bemerkungen Materielle Prüfung</v>
      </c>
      <c r="Z47" s="562"/>
    </row>
    <row r="48" spans="1:27" ht="81.75" customHeight="1" x14ac:dyDescent="0.25">
      <c r="A48" s="139" t="str">
        <f t="shared" ref="A48:A59" ca="1" si="3">CONCATENATE($A$2," / ",AA48)</f>
        <v>KW25 / 28</v>
      </c>
      <c r="B48" s="150" t="str">
        <f ca="1">OFFSET(Sprachen!A401,0,'Allg. Informationen'!$B$4-1,1,1)</f>
        <v>Name Zentrale (oder Einzelanlage im Sinne von Art. 88 EnFV)</v>
      </c>
      <c r="C48" s="100"/>
      <c r="D48" s="388"/>
      <c r="E48" s="356"/>
      <c r="F48" s="356"/>
      <c r="G48" s="356"/>
      <c r="H48" s="635">
        <f ca="1">IFERROR(IF($D$5="Nein","-",VLOOKUP(H$47,E_prod_Eingabe!$A$10:$AA$19,HLOOKUP($A$2,E_prod_Eingabe!$C$5:$AS$6,2,FALSE)+2,FALSE)),"")</f>
        <v>0</v>
      </c>
      <c r="I48" s="635">
        <f ca="1">IFERROR(IF($D$5="Nein","-",VLOOKUP(I$47,E_prod_Eingabe!$A$10:$AA$19,HLOOKUP($A$2,E_prod_Eingabe!$C$5:$AS$6,2,FALSE)+2,FALSE)),"")</f>
        <v>0</v>
      </c>
      <c r="J48" s="635">
        <f ca="1">IFERROR(IF($D$5="Nein","-",VLOOKUP(J$47,E_prod_Eingabe!$A$10:$AA$19,HLOOKUP($A$2,E_prod_Eingabe!$C$5:$AS$6,2,FALSE)+2,FALSE)),"")</f>
        <v>0</v>
      </c>
      <c r="K48" s="635">
        <f ca="1">IFERROR(IF($D$5="Nein","-",VLOOKUP(K$47,E_prod_Eingabe!$A$10:$AA$19,HLOOKUP($A$2,E_prod_Eingabe!$C$5:$AS$6,2,FALSE)+2,FALSE)),"")</f>
        <v>0</v>
      </c>
      <c r="L48" s="635">
        <f ca="1">IFERROR(IF($D$5="Nein","-",VLOOKUP(L$47,E_prod_Eingabe!$A$10:$AA$19,HLOOKUP($A$2,E_prod_Eingabe!$C$5:$AS$6,2,FALSE)+2,FALSE)),"")</f>
        <v>0</v>
      </c>
      <c r="M48" s="635">
        <f ca="1">IFERROR(IF($D$5="Nein","-",VLOOKUP(M$47,E_prod_Eingabe!$A$10:$AA$19,HLOOKUP($A$2,E_prod_Eingabe!$C$5:$AS$6,2,FALSE)+2,FALSE)),"")</f>
        <v>0</v>
      </c>
      <c r="N48" s="635">
        <f ca="1">IFERROR(IF($D$5="Nein","-",VLOOKUP(N$47,E_prod_Eingabe!$A$10:$AA$19,HLOOKUP($A$2,E_prod_Eingabe!$C$5:$AS$6,2,FALSE)+2,FALSE)),"")</f>
        <v>0</v>
      </c>
      <c r="O48" s="635">
        <f ca="1">IFERROR(IF($D$5="Nein","-",VLOOKUP(O$47,E_prod_Eingabe!$A$10:$AA$19,HLOOKUP($A$2,E_prod_Eingabe!$C$5:$AS$6,2,FALSE)+2,FALSE)),"")</f>
        <v>0</v>
      </c>
      <c r="P48" s="635">
        <f ca="1">IFERROR(IF($D$5="Nein","-",VLOOKUP(P$47,E_prod_Eingabe!$A$10:$AA$19,HLOOKUP($A$2,E_prod_Eingabe!$C$5:$AS$6,2,FALSE)+2,FALSE)),"")</f>
        <v>0</v>
      </c>
      <c r="Q48" s="635">
        <f ca="1">IFERROR(IF($D$5="Nein","-",VLOOKUP(Q$47,E_prod_Eingabe!$A$10:$AA$19,HLOOKUP($A$2,E_prod_Eingabe!$C$5:$AS$6,2,FALSE)+2,FALSE)),"")</f>
        <v>0</v>
      </c>
      <c r="R48" s="867" t="str">
        <f ca="1">OFFSET(Sprachen!A491,0,'Allg. Informationen'!$B$4-1,1,1)</f>
        <v>Vertrag für Nutzungsrecht beilegen.</v>
      </c>
      <c r="S48" s="868"/>
      <c r="T48" s="828"/>
      <c r="U48" s="829"/>
      <c r="V48" s="541"/>
      <c r="W48" s="297"/>
      <c r="X48" s="541" t="s">
        <v>185</v>
      </c>
      <c r="Y48" s="152"/>
      <c r="Z48" s="562"/>
      <c r="AA48" s="466">
        <f>+AA45+1</f>
        <v>28</v>
      </c>
    </row>
    <row r="49" spans="1:27" x14ac:dyDescent="0.25">
      <c r="A49" s="139" t="str">
        <f t="shared" ca="1" si="3"/>
        <v>KW25 / 29</v>
      </c>
      <c r="B49" s="136" t="str">
        <f ca="1">OFFSET(Sprachen!A402,0,'Allg. Informationen'!$B$4-1,1,1)</f>
        <v>Nr. Zentrale aus WASTA</v>
      </c>
      <c r="C49" s="100"/>
      <c r="D49" s="388"/>
      <c r="E49" s="356"/>
      <c r="F49" s="356"/>
      <c r="G49" s="356"/>
      <c r="H49" s="193"/>
      <c r="I49" s="193"/>
      <c r="J49" s="193"/>
      <c r="K49" s="193"/>
      <c r="L49" s="193"/>
      <c r="M49" s="193"/>
      <c r="N49" s="563"/>
      <c r="O49" s="563"/>
      <c r="P49" s="563"/>
      <c r="Q49" s="563"/>
      <c r="R49" s="859"/>
      <c r="S49" s="860"/>
      <c r="T49" s="828"/>
      <c r="U49" s="829"/>
      <c r="V49" s="541"/>
      <c r="W49" s="297"/>
      <c r="X49" s="541" t="s">
        <v>185</v>
      </c>
      <c r="Y49" s="152"/>
      <c r="Z49" s="562"/>
      <c r="AA49" s="466">
        <f>+AA48+1</f>
        <v>29</v>
      </c>
    </row>
    <row r="50" spans="1:27" ht="26.4" x14ac:dyDescent="0.25">
      <c r="A50" s="139" t="str">
        <f t="shared" ca="1" si="3"/>
        <v>KW25 / 30</v>
      </c>
      <c r="B50" s="136" t="str">
        <f ca="1">OFFSET(Sprachen!A403,0,'Allg. Informationen'!$B$4-1,1,1)</f>
        <v>Hydraulische Verknüpfung und gemeinsame Optimierung vorhanden</v>
      </c>
      <c r="C50" s="100" t="str">
        <f ca="1">OFFSET(Sprachen!A404,0,'Allg. Informationen'!$B$4-1,1,1)</f>
        <v>[Ja/Nein]</v>
      </c>
      <c r="D50" s="153"/>
      <c r="E50" s="357"/>
      <c r="F50" s="357"/>
      <c r="G50" s="357"/>
      <c r="H50" s="564"/>
      <c r="I50" s="564"/>
      <c r="J50" s="564"/>
      <c r="K50" s="564"/>
      <c r="L50" s="564"/>
      <c r="M50" s="564"/>
      <c r="N50" s="564"/>
      <c r="O50" s="564"/>
      <c r="P50" s="564"/>
      <c r="Q50" s="564"/>
      <c r="R50" s="824" t="str">
        <f ca="1">OFFSET(Sprachen!A492,0,'Allg. Informationen'!$B$4-1,1,1)</f>
        <v>Plan der Kraftwerksanlage beilegen.</v>
      </c>
      <c r="S50" s="825"/>
      <c r="T50" s="828"/>
      <c r="U50" s="829"/>
      <c r="V50" s="541"/>
      <c r="W50" s="297"/>
      <c r="X50" s="541" t="s">
        <v>185</v>
      </c>
      <c r="Y50" s="565"/>
      <c r="Z50" s="562"/>
      <c r="AA50" s="466">
        <f t="shared" ref="AA50:AA57" si="4">+AA49+1</f>
        <v>30</v>
      </c>
    </row>
    <row r="51" spans="1:27" x14ac:dyDescent="0.25">
      <c r="A51" s="139" t="str">
        <f t="shared" ca="1" si="3"/>
        <v>KW25 / 31</v>
      </c>
      <c r="B51" s="136" t="str">
        <f ca="1">OFFSET(Sprachen!A405,0,'Allg. Informationen'!$B$4-1,1,1)</f>
        <v>mittlere mechanische Bruttoleistung</v>
      </c>
      <c r="C51" s="100" t="s">
        <v>6</v>
      </c>
      <c r="D51" s="646">
        <f>SUMIF($H$50:$Q$50,"Ja",H51:Q51)+SUMIF($H$50:$Q$50,"Oui",H51:Q51)+SUMIF($H$50:$Q$50,"Si",H51:Q51)</f>
        <v>0</v>
      </c>
      <c r="E51" s="351"/>
      <c r="F51" s="351"/>
      <c r="G51" s="351"/>
      <c r="H51" s="566"/>
      <c r="I51" s="566"/>
      <c r="J51" s="566"/>
      <c r="K51" s="566"/>
      <c r="L51" s="566"/>
      <c r="M51" s="566"/>
      <c r="N51" s="566"/>
      <c r="O51" s="566"/>
      <c r="P51" s="566"/>
      <c r="Q51" s="566"/>
      <c r="R51" s="859"/>
      <c r="S51" s="860"/>
      <c r="T51" s="828"/>
      <c r="U51" s="829"/>
      <c r="V51" s="541"/>
      <c r="W51" s="297"/>
      <c r="X51" s="541" t="s">
        <v>185</v>
      </c>
      <c r="Y51" s="565" t="s">
        <v>185</v>
      </c>
      <c r="Z51" s="562"/>
      <c r="AA51" s="466">
        <f t="shared" si="4"/>
        <v>31</v>
      </c>
    </row>
    <row r="52" spans="1:27" x14ac:dyDescent="0.25">
      <c r="A52" s="139" t="str">
        <f t="shared" ca="1" si="3"/>
        <v>KW25 / 32</v>
      </c>
      <c r="B52" s="136" t="str">
        <f ca="1">OFFSET(Sprachen!A406,0,'Allg. Informationen'!$B$4-1,1,1)</f>
        <v>Installierte Turbinenleistung</v>
      </c>
      <c r="C52" s="100" t="s">
        <v>6</v>
      </c>
      <c r="D52" s="646">
        <f>SUMIF($H$50:$Q$50,"Ja",H52:Q52)+SUMIF($H$50:$Q$50,"Oui",H52:Q52)+SUMIF($H$50:$Q$50,"Si",H52:Q52)</f>
        <v>0</v>
      </c>
      <c r="E52" s="351"/>
      <c r="F52" s="351"/>
      <c r="G52" s="351"/>
      <c r="H52" s="566"/>
      <c r="I52" s="566"/>
      <c r="J52" s="566"/>
      <c r="K52" s="566"/>
      <c r="L52" s="566"/>
      <c r="M52" s="566"/>
      <c r="N52" s="566"/>
      <c r="O52" s="566"/>
      <c r="P52" s="566"/>
      <c r="Q52" s="566"/>
      <c r="R52" s="859"/>
      <c r="S52" s="860"/>
      <c r="T52" s="828"/>
      <c r="U52" s="829"/>
      <c r="V52" s="541"/>
      <c r="W52" s="297"/>
      <c r="X52" s="541" t="s">
        <v>185</v>
      </c>
      <c r="Y52" s="152"/>
      <c r="Z52" s="562"/>
      <c r="AA52" s="466">
        <f t="shared" si="4"/>
        <v>32</v>
      </c>
    </row>
    <row r="53" spans="1:27" x14ac:dyDescent="0.25">
      <c r="A53" s="139" t="str">
        <f t="shared" ca="1" si="3"/>
        <v>KW25 / 33</v>
      </c>
      <c r="B53" s="136" t="str">
        <f ca="1">OFFSET(Sprachen!A407,0,'Allg. Informationen'!$B$4-1,1,1)</f>
        <v>Max. mögliche Leistung ab Generator</v>
      </c>
      <c r="C53" s="100" t="s">
        <v>6</v>
      </c>
      <c r="D53" s="646">
        <f>SUMIF($H$50:$Q$50,"Ja",H53:Q53)+SUMIF($H$50:$Q$50,"Oui",H53:Q53)+SUMIF($H$50:$Q$50,"Si",H53:Q53)</f>
        <v>0</v>
      </c>
      <c r="E53" s="351"/>
      <c r="F53" s="351"/>
      <c r="G53" s="351"/>
      <c r="H53" s="566"/>
      <c r="I53" s="566"/>
      <c r="J53" s="566"/>
      <c r="K53" s="566"/>
      <c r="L53" s="566"/>
      <c r="M53" s="566"/>
      <c r="N53" s="566"/>
      <c r="O53" s="566"/>
      <c r="P53" s="566"/>
      <c r="Q53" s="566"/>
      <c r="R53" s="859"/>
      <c r="S53" s="860"/>
      <c r="T53" s="828"/>
      <c r="U53" s="829"/>
      <c r="V53" s="541"/>
      <c r="W53" s="297"/>
      <c r="X53" s="541" t="s">
        <v>185</v>
      </c>
      <c r="Y53" s="152"/>
      <c r="Z53" s="562"/>
      <c r="AA53" s="466">
        <f t="shared" si="4"/>
        <v>33</v>
      </c>
    </row>
    <row r="54" spans="1:27" ht="31.5" customHeight="1" x14ac:dyDescent="0.25">
      <c r="A54" s="139" t="str">
        <f t="shared" ca="1" si="3"/>
        <v>KW25 / 34</v>
      </c>
      <c r="B54" s="136" t="str">
        <f ca="1">OFFSET(Sprachen!A408,0,'Allg. Informationen'!$B$4-1,1,1)</f>
        <v>Nettoproduktion alle Zentralen</v>
      </c>
      <c r="C54" s="100" t="s">
        <v>8</v>
      </c>
      <c r="D54" s="647">
        <f ca="1">IFERROR(SUM(H54:Q54),"")</f>
        <v>0</v>
      </c>
      <c r="E54" s="358"/>
      <c r="F54" s="358"/>
      <c r="G54" s="358"/>
      <c r="H54" s="154">
        <f ca="1">IFERROR(IF($D$5="Nein/Non/No","-",VLOOKUP(H$47,E_prod_Eingabe!$A$21:$AA$30,HLOOKUP($A$2,E_prod_Eingabe!$C$5:$AS$6,2,FALSE)+2,FALSE)),"")</f>
        <v>0</v>
      </c>
      <c r="I54" s="154">
        <f ca="1">IFERROR(IF($D$5="Nein/Non/No","-",VLOOKUP(I$47,E_prod_Eingabe!$A$21:$AA$30,HLOOKUP($A$2,E_prod_Eingabe!$C$5:$AS$6,2,FALSE)+2,FALSE)),"")</f>
        <v>0</v>
      </c>
      <c r="J54" s="154">
        <f ca="1">IFERROR(IF($D$5="Nein/Non/No","-",VLOOKUP(J$47,E_prod_Eingabe!$A$21:$AA$30,HLOOKUP($A$2,E_prod_Eingabe!$C$5:$AS$6,2,FALSE)+2,FALSE)),"")</f>
        <v>0</v>
      </c>
      <c r="K54" s="154">
        <f ca="1">IFERROR(IF($D$5="Nein/Non/No","-",VLOOKUP(K$47,E_prod_Eingabe!$A$21:$AA$30,HLOOKUP($A$2,E_prod_Eingabe!$C$5:$AS$6,2,FALSE)+2,FALSE)),"")</f>
        <v>0</v>
      </c>
      <c r="L54" s="154">
        <f ca="1">IFERROR(IF($D$5="Nein/Non/No","-",VLOOKUP(L$47,E_prod_Eingabe!$A$21:$AA$30,HLOOKUP($A$2,E_prod_Eingabe!$C$5:$AS$6,2,FALSE)+2,FALSE)),"")</f>
        <v>0</v>
      </c>
      <c r="M54" s="154">
        <f ca="1">IFERROR(IF($D$5="Nein/Non/No","-",VLOOKUP(M$47,E_prod_Eingabe!$A$21:$AA$30,HLOOKUP($A$2,E_prod_Eingabe!$C$5:$AS$6,2,FALSE)+2,FALSE)),"")</f>
        <v>0</v>
      </c>
      <c r="N54" s="154">
        <f ca="1">IFERROR(IF($D$5="Nein/Non/No","-",VLOOKUP(N$47,E_prod_Eingabe!$A$21:$AA$30,HLOOKUP($A$2,E_prod_Eingabe!$C$5:$AS$6,2,FALSE)+2,FALSE)),"")</f>
        <v>0</v>
      </c>
      <c r="O54" s="154">
        <f ca="1">IFERROR(IF($D$5="Nein/Non/No","-",VLOOKUP(O$47,E_prod_Eingabe!$A$21:$AA$30,HLOOKUP($A$2,E_prod_Eingabe!$C$5:$AS$6,2,FALSE)+2,FALSE)),"")</f>
        <v>0</v>
      </c>
      <c r="P54" s="154">
        <f ca="1">IFERROR(IF($D$5="Nein/Non/No","-",VLOOKUP(P$47,E_prod_Eingabe!$A$21:$AA$30,HLOOKUP($A$2,E_prod_Eingabe!$C$5:$AS$6,2,FALSE)+2,FALSE)),"")</f>
        <v>0</v>
      </c>
      <c r="Q54" s="154">
        <f ca="1">IFERROR(IF($D$5="Nein/Non/No","-",VLOOKUP(Q$47,E_prod_Eingabe!$A$21:$AA$30,HLOOKUP($A$2,E_prod_Eingabe!$C$5:$AS$6,2,FALSE)+2,FALSE)),"")</f>
        <v>0</v>
      </c>
      <c r="R54" s="862" t="str">
        <f ca="1">OFFSET(Sprachen!A493,0,'Allg. Informationen'!$B$4-1,1,1)</f>
        <v>Nur hydraulisch verknüpfte und gemeinsam optimierte Anlagen werden berücksichtigt.</v>
      </c>
      <c r="S54" s="863"/>
      <c r="T54" s="861"/>
      <c r="U54" s="861"/>
      <c r="V54" s="567"/>
      <c r="W54" s="300"/>
      <c r="X54" s="567"/>
      <c r="Y54" s="400"/>
      <c r="Z54" s="562"/>
      <c r="AA54" s="466">
        <f t="shared" si="4"/>
        <v>34</v>
      </c>
    </row>
    <row r="55" spans="1:27" ht="31.5" customHeight="1" x14ac:dyDescent="0.25">
      <c r="A55" s="139" t="str">
        <f t="shared" ca="1" si="3"/>
        <v>KW25 / 35</v>
      </c>
      <c r="B55" s="136" t="str">
        <f ca="1">OFFSET(Sprachen!A409,0,'Allg. Informationen'!$B$4-1,1,1)</f>
        <v>Nettoproduktion hydraulisch verknüpfter und gemeinsam optimierter Anlagen</v>
      </c>
      <c r="C55" s="100" t="s">
        <v>8</v>
      </c>
      <c r="D55" s="647">
        <f>SUM(H55:Q55)</f>
        <v>0</v>
      </c>
      <c r="E55" s="358"/>
      <c r="F55" s="358"/>
      <c r="G55" s="358"/>
      <c r="H55" s="154">
        <f>+IF(H50="Ja",H54,0)+IF(H50="Oui",H54,0)+IF(H50="Si",H54,0)</f>
        <v>0</v>
      </c>
      <c r="I55" s="154">
        <f t="shared" ref="I55:Q55" si="5">+IF(I50="Ja",I54,0)+IF(I50="Oui",I54,0)+IF(I50="Si",I54,0)</f>
        <v>0</v>
      </c>
      <c r="J55" s="154">
        <f t="shared" si="5"/>
        <v>0</v>
      </c>
      <c r="K55" s="154">
        <f t="shared" si="5"/>
        <v>0</v>
      </c>
      <c r="L55" s="154">
        <f t="shared" si="5"/>
        <v>0</v>
      </c>
      <c r="M55" s="154">
        <f t="shared" si="5"/>
        <v>0</v>
      </c>
      <c r="N55" s="154">
        <f t="shared" si="5"/>
        <v>0</v>
      </c>
      <c r="O55" s="154">
        <f t="shared" si="5"/>
        <v>0</v>
      </c>
      <c r="P55" s="154">
        <f t="shared" si="5"/>
        <v>0</v>
      </c>
      <c r="Q55" s="154">
        <f t="shared" si="5"/>
        <v>0</v>
      </c>
      <c r="R55" s="864"/>
      <c r="S55" s="865"/>
      <c r="T55" s="861"/>
      <c r="U55" s="861"/>
      <c r="V55" s="567"/>
      <c r="W55" s="300"/>
      <c r="X55" s="567"/>
      <c r="Y55" s="400"/>
      <c r="Z55" s="562"/>
      <c r="AA55" s="466">
        <f t="shared" si="4"/>
        <v>35</v>
      </c>
    </row>
    <row r="56" spans="1:27" x14ac:dyDescent="0.25">
      <c r="A56" s="139" t="str">
        <f t="shared" ca="1" si="3"/>
        <v>KW25 / 36</v>
      </c>
      <c r="B56" s="136" t="str">
        <f ca="1">OFFSET(Sprachen!A410,0,'Allg. Informationen'!$B$4-1,1,1)</f>
        <v>Bezug EV/KEV</v>
      </c>
      <c r="C56" s="100" t="str">
        <f ca="1">OFFSET(Sprachen!A404,0,'Allg. Informationen'!$B$4-1,1,1)</f>
        <v>[Ja/Nein]</v>
      </c>
      <c r="D56" s="648">
        <f>IF(COUNTIF(H56:Q56,"Ja")&gt;0,COUNTIF(H56:Q56,"Ja"),0)</f>
        <v>0</v>
      </c>
      <c r="E56" s="359"/>
      <c r="F56" s="359"/>
      <c r="G56" s="359"/>
      <c r="H56" s="564"/>
      <c r="I56" s="564"/>
      <c r="J56" s="564"/>
      <c r="K56" s="564"/>
      <c r="L56" s="564"/>
      <c r="M56" s="564"/>
      <c r="N56" s="564"/>
      <c r="O56" s="564"/>
      <c r="P56" s="564"/>
      <c r="Q56" s="564"/>
      <c r="R56" s="824"/>
      <c r="S56" s="825"/>
      <c r="T56" s="828"/>
      <c r="U56" s="829"/>
      <c r="V56" s="541"/>
      <c r="W56" s="297"/>
      <c r="X56" s="541" t="s">
        <v>185</v>
      </c>
      <c r="Y56" s="565" t="s">
        <v>185</v>
      </c>
      <c r="Z56" s="562"/>
      <c r="AA56" s="466">
        <f t="shared" si="4"/>
        <v>36</v>
      </c>
    </row>
    <row r="57" spans="1:27" x14ac:dyDescent="0.25">
      <c r="A57" s="139" t="str">
        <f t="shared" ca="1" si="3"/>
        <v>KW25 / 37</v>
      </c>
      <c r="B57" s="136" t="str">
        <f ca="1">OFFSET(Sprachen!A411,0,'Allg. Informationen'!$B$4-1,1,1)</f>
        <v>Erlös EV/KEV Jahr</v>
      </c>
      <c r="C57" s="100" t="s">
        <v>24</v>
      </c>
      <c r="D57" s="649">
        <f>SUMIF(H50:Q50,"Ja",H57:Q57)+SUMIF(H50:Q50,"Oui",H57:Q57)+SUMIF(H50:Q50,"Si",H57:Q57)</f>
        <v>0</v>
      </c>
      <c r="E57" s="360"/>
      <c r="F57" s="360"/>
      <c r="G57" s="360"/>
      <c r="H57" s="207"/>
      <c r="I57" s="207"/>
      <c r="J57" s="207"/>
      <c r="K57" s="207"/>
      <c r="L57" s="207"/>
      <c r="M57" s="207"/>
      <c r="N57" s="207"/>
      <c r="O57" s="207"/>
      <c r="P57" s="207"/>
      <c r="Q57" s="207"/>
      <c r="R57" s="859"/>
      <c r="S57" s="860"/>
      <c r="T57" s="828"/>
      <c r="U57" s="829"/>
      <c r="V57" s="541"/>
      <c r="W57" s="297"/>
      <c r="X57" s="541" t="s">
        <v>185</v>
      </c>
      <c r="Y57" s="565" t="s">
        <v>185</v>
      </c>
      <c r="Z57" s="562"/>
      <c r="AA57" s="466">
        <f t="shared" si="4"/>
        <v>37</v>
      </c>
    </row>
    <row r="58" spans="1:27" ht="26.4" x14ac:dyDescent="0.25">
      <c r="A58" s="139" t="str">
        <f t="shared" ca="1" si="3"/>
        <v>KW25 / 39</v>
      </c>
      <c r="B58" s="136" t="str">
        <f ca="1">OFFSET(Sprachen!A412,0,'Allg. Informationen'!$B$4-1,1,1)</f>
        <v>Erlös aus Entschädigungen Sanierungen nach Gewässerschutzgesetz</v>
      </c>
      <c r="C58" s="157" t="s">
        <v>24</v>
      </c>
      <c r="D58" s="649">
        <f>SUMIF($H$50:$Q$50,"Ja",H58:Q58)+SUMIF($H$50:$Q$50,"Oui",H58:Q58)+SUMIF($H$50:$Q$50,"Si",H58:Q58)</f>
        <v>0</v>
      </c>
      <c r="E58" s="360"/>
      <c r="F58" s="360"/>
      <c r="G58" s="360"/>
      <c r="H58" s="207"/>
      <c r="I58" s="207"/>
      <c r="J58" s="207"/>
      <c r="K58" s="207"/>
      <c r="L58" s="207"/>
      <c r="M58" s="207"/>
      <c r="N58" s="207"/>
      <c r="O58" s="207"/>
      <c r="P58" s="207"/>
      <c r="Q58" s="207"/>
      <c r="R58" s="813"/>
      <c r="S58" s="814"/>
      <c r="T58" s="828"/>
      <c r="U58" s="829"/>
      <c r="V58" s="541"/>
      <c r="W58" s="297"/>
      <c r="X58" s="541" t="s">
        <v>185</v>
      </c>
      <c r="Y58" s="565" t="s">
        <v>185</v>
      </c>
      <c r="Z58" s="562"/>
      <c r="AA58" s="466">
        <v>39</v>
      </c>
    </row>
    <row r="59" spans="1:27" ht="26.4" x14ac:dyDescent="0.25">
      <c r="A59" s="139" t="str">
        <f t="shared" ca="1" si="3"/>
        <v>KW25 / 41</v>
      </c>
      <c r="B59" s="136" t="str">
        <f ca="1">OFFSET(Sprachen!A413,0,'Allg. Informationen'!$B$4-1,1,1)</f>
        <v>Erlös aus weiterer Förderung der öffentlichen Hand</v>
      </c>
      <c r="C59" s="157" t="s">
        <v>24</v>
      </c>
      <c r="D59" s="649">
        <f>SUMIF(H50:Q50,"Ja",H59:Q59)+SUMIF(H50:Q50,"Qui",H59:Q59)+SUMIF(H50:Q50,"Si",H59:Q59)</f>
        <v>0</v>
      </c>
      <c r="E59" s="360"/>
      <c r="F59" s="360"/>
      <c r="G59" s="360"/>
      <c r="H59" s="207"/>
      <c r="I59" s="207"/>
      <c r="J59" s="207"/>
      <c r="K59" s="207"/>
      <c r="L59" s="207"/>
      <c r="M59" s="207"/>
      <c r="N59" s="207"/>
      <c r="O59" s="207"/>
      <c r="P59" s="207"/>
      <c r="Q59" s="207"/>
      <c r="R59" s="813"/>
      <c r="S59" s="814"/>
      <c r="T59" s="828"/>
      <c r="U59" s="829"/>
      <c r="V59" s="541"/>
      <c r="W59" s="297"/>
      <c r="X59" s="541" t="s">
        <v>185</v>
      </c>
      <c r="Y59" s="152"/>
      <c r="Z59" s="562"/>
      <c r="AA59" s="466">
        <v>41</v>
      </c>
    </row>
    <row r="60" spans="1:27" ht="15.6" x14ac:dyDescent="0.3">
      <c r="A60" s="146"/>
      <c r="B60" s="147"/>
      <c r="C60" s="147"/>
      <c r="D60" s="147"/>
      <c r="E60" s="147"/>
      <c r="F60" s="147"/>
      <c r="G60" s="147"/>
      <c r="H60" s="147"/>
      <c r="I60" s="147"/>
      <c r="J60" s="147"/>
      <c r="K60" s="147"/>
      <c r="L60" s="147"/>
      <c r="M60" s="147"/>
      <c r="N60" s="147"/>
      <c r="O60" s="147"/>
      <c r="P60" s="147"/>
      <c r="Q60" s="147"/>
      <c r="R60" s="147"/>
      <c r="S60" s="147"/>
      <c r="T60" s="147"/>
      <c r="U60" s="147"/>
      <c r="V60" s="147"/>
      <c r="W60" s="561"/>
      <c r="X60" s="147"/>
      <c r="Y60" s="147"/>
      <c r="Z60" s="562"/>
    </row>
    <row r="61" spans="1:27" ht="26.4" x14ac:dyDescent="0.25">
      <c r="A61" s="158" t="str">
        <f ca="1">OFFSET(Sprachen!A414,0,'Allg. Informationen'!$B$4-1,1,1)</f>
        <v>B. Angaben zu den Gestehungskosten</v>
      </c>
      <c r="B61" s="158"/>
      <c r="C61" s="159"/>
      <c r="D61" s="160"/>
      <c r="E61" s="361"/>
      <c r="F61" s="361"/>
      <c r="G61" s="361"/>
      <c r="H61" s="866" t="str">
        <f ca="1">R47</f>
        <v>Anmerkungen BFE</v>
      </c>
      <c r="I61" s="866"/>
      <c r="J61" s="866"/>
      <c r="K61" s="866"/>
      <c r="L61" s="866"/>
      <c r="M61" s="809" t="str">
        <f ca="1">T47</f>
        <v>Bemerkungen Gesuchsteller</v>
      </c>
      <c r="N61" s="810"/>
      <c r="O61" s="810"/>
      <c r="P61" s="810"/>
      <c r="Q61" s="810"/>
      <c r="R61" s="810"/>
      <c r="S61" s="810"/>
      <c r="T61" s="810"/>
      <c r="U61" s="811"/>
      <c r="V61" s="450" t="str">
        <f ca="1">V47</f>
        <v>Prüfung auf Plausibilität</v>
      </c>
      <c r="W61" s="450" t="str">
        <f t="shared" ref="W61:Y61" ca="1" si="6">W47</f>
        <v>Bemerkungen Plausibilität</v>
      </c>
      <c r="X61" s="450" t="str">
        <f t="shared" ca="1" si="6"/>
        <v>Materielle Prüfung</v>
      </c>
      <c r="Y61" s="450" t="str">
        <f t="shared" ca="1" si="6"/>
        <v>Bemerkungen Materielle Prüfung</v>
      </c>
    </row>
    <row r="62" spans="1:27" ht="27.75" customHeight="1" x14ac:dyDescent="0.25">
      <c r="A62" s="139"/>
      <c r="B62" s="161" t="str">
        <f ca="1">OFFSET(Sprachen!A415,0,'Allg. Informationen'!$B$4-1,1,1)</f>
        <v>B 1. Betriebserträge und -kosten</v>
      </c>
      <c r="C62" s="100"/>
      <c r="D62" s="100"/>
      <c r="E62" s="362"/>
      <c r="F62" s="362"/>
      <c r="G62" s="362"/>
      <c r="H62" s="808"/>
      <c r="I62" s="808"/>
      <c r="J62" s="808"/>
      <c r="K62" s="808"/>
      <c r="L62" s="808"/>
      <c r="M62" s="812"/>
      <c r="N62" s="812"/>
      <c r="O62" s="812"/>
      <c r="P62" s="812"/>
      <c r="Q62" s="812"/>
      <c r="R62" s="812"/>
      <c r="S62" s="812"/>
      <c r="T62" s="812"/>
      <c r="U62" s="812"/>
      <c r="V62" s="541"/>
      <c r="W62" s="297"/>
      <c r="X62" s="541" t="s">
        <v>185</v>
      </c>
      <c r="Y62" s="551" t="s">
        <v>185</v>
      </c>
    </row>
    <row r="63" spans="1:27" ht="26.4" x14ac:dyDescent="0.25">
      <c r="A63" s="139" t="str">
        <f t="shared" ref="A63:A72" ca="1" si="7">CONCATENATE($A$2," / ",AA63)</f>
        <v>KW25 / 42</v>
      </c>
      <c r="B63" s="136" t="str">
        <f ca="1">OFFSET(Sprachen!A416,0,'Allg. Informationen'!$B$4-1,1,1)</f>
        <v>Summe Förderungen/Vergütungen der öffentlichen Hand</v>
      </c>
      <c r="C63" s="100"/>
      <c r="D63" s="634">
        <f>D59+D57</f>
        <v>0</v>
      </c>
      <c r="E63" s="633"/>
      <c r="F63" s="633"/>
      <c r="G63" s="633"/>
      <c r="H63" s="815"/>
      <c r="I63" s="816"/>
      <c r="J63" s="816"/>
      <c r="K63" s="816"/>
      <c r="L63" s="817"/>
      <c r="M63" s="818"/>
      <c r="N63" s="819"/>
      <c r="O63" s="819"/>
      <c r="P63" s="819"/>
      <c r="Q63" s="819"/>
      <c r="R63" s="819"/>
      <c r="S63" s="819"/>
      <c r="T63" s="819"/>
      <c r="U63" s="820"/>
      <c r="V63" s="541"/>
      <c r="W63" s="297"/>
      <c r="X63" s="541" t="s">
        <v>185</v>
      </c>
      <c r="Y63" s="551" t="s">
        <v>185</v>
      </c>
      <c r="AA63" s="466">
        <v>42</v>
      </c>
    </row>
    <row r="64" spans="1:27" ht="33" customHeight="1" x14ac:dyDescent="0.25">
      <c r="A64" s="139" t="str">
        <f t="shared" ca="1" si="7"/>
        <v>KW25 / 43</v>
      </c>
      <c r="B64" s="136" t="str">
        <f ca="1">OFFSET(Sprachen!A417,0,'Allg. Informationen'!$B$4-1,1,1)</f>
        <v>Übriger Betriebsertrag (ohne Förderungen)</v>
      </c>
      <c r="C64" s="673" t="s">
        <v>24</v>
      </c>
      <c r="D64" s="196"/>
      <c r="E64" s="363"/>
      <c r="F64" s="363"/>
      <c r="G64" s="363"/>
      <c r="H64" s="893" t="str">
        <f ca="1">CONCATENATE(OFFSET(Sprachen!A495,0,'Allg. Informationen'!$B$4-1,1,1)," 5.",A2,".7")</f>
        <v>Gemäss Richtlinie des BFE zu anrechenbaren Betriebs- und Kapitalkosten. Bei abweichenden Angaben zum Geschäftsbericht ist das folgende Anhangsformular auszufüllen: 5.KW25.7</v>
      </c>
      <c r="I64" s="894"/>
      <c r="J64" s="894"/>
      <c r="K64" s="894"/>
      <c r="L64" s="895"/>
      <c r="M64" s="812"/>
      <c r="N64" s="812"/>
      <c r="O64" s="812"/>
      <c r="P64" s="812"/>
      <c r="Q64" s="812"/>
      <c r="R64" s="812"/>
      <c r="S64" s="812"/>
      <c r="T64" s="812"/>
      <c r="U64" s="812"/>
      <c r="V64" s="541"/>
      <c r="W64" s="297"/>
      <c r="X64" s="541" t="s">
        <v>185</v>
      </c>
      <c r="Y64" s="551" t="s">
        <v>185</v>
      </c>
      <c r="AA64" s="466">
        <v>43</v>
      </c>
    </row>
    <row r="65" spans="1:27" x14ac:dyDescent="0.25">
      <c r="A65" s="139" t="str">
        <f t="shared" ca="1" si="7"/>
        <v>KW25 / 44</v>
      </c>
      <c r="B65" s="136" t="str">
        <f ca="1">OFFSET(Sprachen!A418,0,'Allg. Informationen'!$B$4-1,1,1)</f>
        <v>Aktivierte Eigenleistungen</v>
      </c>
      <c r="C65" s="673" t="s">
        <v>24</v>
      </c>
      <c r="D65" s="196"/>
      <c r="E65" s="364"/>
      <c r="F65" s="364"/>
      <c r="G65" s="364"/>
      <c r="H65" s="893"/>
      <c r="I65" s="894"/>
      <c r="J65" s="894"/>
      <c r="K65" s="894"/>
      <c r="L65" s="895"/>
      <c r="M65" s="812"/>
      <c r="N65" s="812"/>
      <c r="O65" s="812"/>
      <c r="P65" s="812"/>
      <c r="Q65" s="812"/>
      <c r="R65" s="812"/>
      <c r="S65" s="812"/>
      <c r="T65" s="812"/>
      <c r="U65" s="812"/>
      <c r="V65" s="541"/>
      <c r="W65" s="297"/>
      <c r="X65" s="541" t="s">
        <v>185</v>
      </c>
      <c r="Y65" s="551" t="s">
        <v>185</v>
      </c>
      <c r="AA65" s="466">
        <f t="shared" ref="AA65:AA72" si="8">AA64+1</f>
        <v>44</v>
      </c>
    </row>
    <row r="66" spans="1:27" x14ac:dyDescent="0.25">
      <c r="A66" s="139" t="str">
        <f t="shared" ca="1" si="7"/>
        <v>KW25 / 45</v>
      </c>
      <c r="B66" s="136" t="str">
        <f ca="1">OFFSET(Sprachen!A419,0,'Allg. Informationen'!$B$4-1,1,1)</f>
        <v>Pumpenergie</v>
      </c>
      <c r="C66" s="673" t="s">
        <v>8</v>
      </c>
      <c r="D66" s="644" t="str">
        <f ca="1">IFERROR(IF($D$5="Nein/Non/No","-",INDIRECT(CONCATENATE(E_prod_Eingabe!$A$2,"!")&amp;CONCATENATE(MID("CDEFGHIJKLMNOPQRSTUVWXYZ",HLOOKUP($A$2,E_prod_Eingabe!$C$5:$AS$6,2,FALSE),1),"55"))),"")</f>
        <v/>
      </c>
      <c r="E66" s="353"/>
      <c r="F66" s="353"/>
      <c r="G66" s="353"/>
      <c r="H66" s="893"/>
      <c r="I66" s="894"/>
      <c r="J66" s="894"/>
      <c r="K66" s="894"/>
      <c r="L66" s="895"/>
      <c r="M66" s="812"/>
      <c r="N66" s="812"/>
      <c r="O66" s="812"/>
      <c r="P66" s="812"/>
      <c r="Q66" s="812"/>
      <c r="R66" s="812"/>
      <c r="S66" s="812"/>
      <c r="T66" s="812"/>
      <c r="U66" s="812"/>
      <c r="V66" s="541"/>
      <c r="W66" s="297"/>
      <c r="X66" s="541" t="s">
        <v>185</v>
      </c>
      <c r="Y66" s="551" t="s">
        <v>185</v>
      </c>
      <c r="AA66" s="466">
        <f t="shared" si="8"/>
        <v>45</v>
      </c>
    </row>
    <row r="67" spans="1:27" ht="26.4" x14ac:dyDescent="0.25">
      <c r="A67" s="139" t="str">
        <f t="shared" ca="1" si="7"/>
        <v>KW25 / 46</v>
      </c>
      <c r="B67" s="136" t="str">
        <f ca="1">OFFSET(Sprachen!A420,0,'Allg. Informationen'!$B$4-1,1,1)</f>
        <v>Spezif. Kosten Pumpenergie zu Marktpreisen</v>
      </c>
      <c r="C67" s="673" t="s">
        <v>39</v>
      </c>
      <c r="D67" s="645" t="str">
        <f ca="1">IFERROR(D68*100/(D66*1000000),"")</f>
        <v/>
      </c>
      <c r="E67" s="365"/>
      <c r="F67" s="365"/>
      <c r="G67" s="365"/>
      <c r="H67" s="893"/>
      <c r="I67" s="894"/>
      <c r="J67" s="894"/>
      <c r="K67" s="894"/>
      <c r="L67" s="895"/>
      <c r="M67" s="812"/>
      <c r="N67" s="812"/>
      <c r="O67" s="812"/>
      <c r="P67" s="812"/>
      <c r="Q67" s="812"/>
      <c r="R67" s="812"/>
      <c r="S67" s="812"/>
      <c r="T67" s="812"/>
      <c r="U67" s="812"/>
      <c r="V67" s="541"/>
      <c r="W67" s="297"/>
      <c r="X67" s="541" t="s">
        <v>185</v>
      </c>
      <c r="Y67" s="551" t="s">
        <v>185</v>
      </c>
      <c r="AA67" s="466">
        <f t="shared" si="8"/>
        <v>46</v>
      </c>
    </row>
    <row r="68" spans="1:27" ht="26.4" x14ac:dyDescent="0.25">
      <c r="A68" s="139" t="str">
        <f t="shared" ca="1" si="7"/>
        <v>KW25 / 47</v>
      </c>
      <c r="B68" s="136" t="str">
        <f ca="1">OFFSET(Sprachen!A421,0,'Allg. Informationen'!$B$4-1,1,1)</f>
        <v>Pumpenergie zu Marktpreisen</v>
      </c>
      <c r="C68" s="673" t="s">
        <v>24</v>
      </c>
      <c r="D68" s="644" t="str">
        <f ca="1">IFERROR(IF($D$5="Nein/Non/No","-",INDIRECT(CONCATENATE(E_prod_Eingabe!$A$2,"!")&amp;CONCATENATE(MID("CDEFGHIJKLMNOPQRSTUVWXYZ",HLOOKUP($A$2,E_prod_Eingabe!$C$5:$AS$6,2,FALSE),1),"67"))),"")</f>
        <v/>
      </c>
      <c r="E68" s="366"/>
      <c r="F68" s="366"/>
      <c r="G68" s="366"/>
      <c r="H68" s="893"/>
      <c r="I68" s="894"/>
      <c r="J68" s="894"/>
      <c r="K68" s="894"/>
      <c r="L68" s="895"/>
      <c r="M68" s="812"/>
      <c r="N68" s="812"/>
      <c r="O68" s="812"/>
      <c r="P68" s="812"/>
      <c r="Q68" s="812"/>
      <c r="R68" s="812"/>
      <c r="S68" s="812"/>
      <c r="T68" s="812"/>
      <c r="U68" s="812"/>
      <c r="V68" s="541"/>
      <c r="W68" s="297"/>
      <c r="X68" s="541" t="s">
        <v>185</v>
      </c>
      <c r="Y68" s="551" t="s">
        <v>185</v>
      </c>
      <c r="AA68" s="466">
        <f t="shared" si="8"/>
        <v>47</v>
      </c>
    </row>
    <row r="69" spans="1:27" x14ac:dyDescent="0.25">
      <c r="A69" s="139" t="str">
        <f t="shared" ca="1" si="7"/>
        <v>KW25 / 48</v>
      </c>
      <c r="B69" s="136" t="str">
        <f ca="1">OFFSET(Sprachen!A422,0,'Allg. Informationen'!$B$4-1,1,1)</f>
        <v>Energieaufwand</v>
      </c>
      <c r="C69" s="673" t="s">
        <v>24</v>
      </c>
      <c r="D69" s="196"/>
      <c r="E69" s="364"/>
      <c r="F69" s="364"/>
      <c r="G69" s="364"/>
      <c r="H69" s="893"/>
      <c r="I69" s="894"/>
      <c r="J69" s="894"/>
      <c r="K69" s="894"/>
      <c r="L69" s="895"/>
      <c r="M69" s="812"/>
      <c r="N69" s="812"/>
      <c r="O69" s="812"/>
      <c r="P69" s="812"/>
      <c r="Q69" s="812"/>
      <c r="R69" s="812"/>
      <c r="S69" s="812"/>
      <c r="T69" s="812"/>
      <c r="U69" s="812"/>
      <c r="V69" s="541"/>
      <c r="W69" s="297"/>
      <c r="X69" s="541" t="s">
        <v>185</v>
      </c>
      <c r="Y69" s="551" t="s">
        <v>185</v>
      </c>
      <c r="AA69" s="466">
        <f t="shared" si="8"/>
        <v>48</v>
      </c>
    </row>
    <row r="70" spans="1:27" x14ac:dyDescent="0.25">
      <c r="A70" s="139" t="str">
        <f t="shared" ca="1" si="7"/>
        <v>KW25 / 49</v>
      </c>
      <c r="B70" s="136" t="str">
        <f ca="1">OFFSET(Sprachen!A423,0,'Allg. Informationen'!$B$4-1,1,1)</f>
        <v>Netznutzungsaufwand</v>
      </c>
      <c r="C70" s="673" t="s">
        <v>24</v>
      </c>
      <c r="D70" s="196"/>
      <c r="E70" s="364"/>
      <c r="F70" s="364"/>
      <c r="G70" s="364"/>
      <c r="H70" s="893"/>
      <c r="I70" s="894"/>
      <c r="J70" s="894"/>
      <c r="K70" s="894"/>
      <c r="L70" s="895"/>
      <c r="M70" s="812"/>
      <c r="N70" s="812"/>
      <c r="O70" s="812"/>
      <c r="P70" s="812"/>
      <c r="Q70" s="812"/>
      <c r="R70" s="812"/>
      <c r="S70" s="812"/>
      <c r="T70" s="812"/>
      <c r="U70" s="812"/>
      <c r="V70" s="541"/>
      <c r="W70" s="297"/>
      <c r="X70" s="541" t="s">
        <v>185</v>
      </c>
      <c r="Y70" s="551" t="s">
        <v>185</v>
      </c>
      <c r="AA70" s="466">
        <f t="shared" si="8"/>
        <v>49</v>
      </c>
    </row>
    <row r="71" spans="1:27" x14ac:dyDescent="0.25">
      <c r="A71" s="139" t="str">
        <f t="shared" ca="1" si="7"/>
        <v>KW25 / 50</v>
      </c>
      <c r="B71" s="136" t="str">
        <f ca="1">OFFSET(Sprachen!A424,0,'Allg. Informationen'!$B$4-1,1,1)</f>
        <v>Material und Fremdleistungen</v>
      </c>
      <c r="C71" s="673" t="s">
        <v>24</v>
      </c>
      <c r="D71" s="196"/>
      <c r="E71" s="364"/>
      <c r="F71" s="364"/>
      <c r="G71" s="364"/>
      <c r="H71" s="893"/>
      <c r="I71" s="894"/>
      <c r="J71" s="894"/>
      <c r="K71" s="894"/>
      <c r="L71" s="895"/>
      <c r="M71" s="812"/>
      <c r="N71" s="812"/>
      <c r="O71" s="812"/>
      <c r="P71" s="812"/>
      <c r="Q71" s="812"/>
      <c r="R71" s="812"/>
      <c r="S71" s="812"/>
      <c r="T71" s="812"/>
      <c r="U71" s="812"/>
      <c r="V71" s="541"/>
      <c r="W71" s="297"/>
      <c r="X71" s="541" t="s">
        <v>185</v>
      </c>
      <c r="Y71" s="551" t="s">
        <v>185</v>
      </c>
      <c r="AA71" s="466">
        <f t="shared" si="8"/>
        <v>50</v>
      </c>
    </row>
    <row r="72" spans="1:27" x14ac:dyDescent="0.25">
      <c r="A72" s="139" t="str">
        <f t="shared" ca="1" si="7"/>
        <v>KW25 / 51</v>
      </c>
      <c r="B72" s="136" t="str">
        <f ca="1">OFFSET(Sprachen!A425,0,'Allg. Informationen'!$B$4-1,1,1)</f>
        <v>Personalaufwand</v>
      </c>
      <c r="C72" s="673" t="s">
        <v>24</v>
      </c>
      <c r="D72" s="196"/>
      <c r="E72" s="367"/>
      <c r="F72" s="367"/>
      <c r="G72" s="367"/>
      <c r="H72" s="893"/>
      <c r="I72" s="894"/>
      <c r="J72" s="894"/>
      <c r="K72" s="894"/>
      <c r="L72" s="895"/>
      <c r="M72" s="812"/>
      <c r="N72" s="812"/>
      <c r="O72" s="812"/>
      <c r="P72" s="812"/>
      <c r="Q72" s="812"/>
      <c r="R72" s="812"/>
      <c r="S72" s="812"/>
      <c r="T72" s="812"/>
      <c r="U72" s="812"/>
      <c r="V72" s="541"/>
      <c r="W72" s="297"/>
      <c r="X72" s="541" t="s">
        <v>185</v>
      </c>
      <c r="Y72" s="551" t="s">
        <v>185</v>
      </c>
      <c r="AA72" s="466">
        <f t="shared" si="8"/>
        <v>51</v>
      </c>
    </row>
    <row r="73" spans="1:27" x14ac:dyDescent="0.25">
      <c r="A73" s="139" t="str">
        <f ca="1">CONCATENATE($A$2," / ",AA73)</f>
        <v>KW25 / 52</v>
      </c>
      <c r="B73" s="136" t="str">
        <f ca="1">OFFSET(Sprachen!A426,0,'Allg. Informationen'!$B$4-1,1,1)</f>
        <v>übriger Betriebsaufwand (inkl. HKN)</v>
      </c>
      <c r="C73" s="673" t="s">
        <v>24</v>
      </c>
      <c r="D73" s="196"/>
      <c r="E73" s="368"/>
      <c r="F73" s="368"/>
      <c r="G73" s="368"/>
      <c r="H73" s="896"/>
      <c r="I73" s="897"/>
      <c r="J73" s="897"/>
      <c r="K73" s="897"/>
      <c r="L73" s="898"/>
      <c r="M73" s="812"/>
      <c r="N73" s="812"/>
      <c r="O73" s="812"/>
      <c r="P73" s="812"/>
      <c r="Q73" s="812"/>
      <c r="R73" s="812"/>
      <c r="S73" s="812"/>
      <c r="T73" s="812"/>
      <c r="U73" s="812"/>
      <c r="V73" s="541"/>
      <c r="W73" s="297"/>
      <c r="X73" s="541" t="s">
        <v>185</v>
      </c>
      <c r="Y73" s="551" t="s">
        <v>185</v>
      </c>
      <c r="AA73" s="466">
        <f>AA72+1</f>
        <v>52</v>
      </c>
    </row>
    <row r="74" spans="1:27" x14ac:dyDescent="0.25">
      <c r="A74" s="139" t="str">
        <f ca="1">CONCATENATE($A$2," / ",AA74)</f>
        <v>KW25 / 54</v>
      </c>
      <c r="B74" s="136" t="str">
        <f ca="1">OFFSET(Sprachen!A427,0,'Allg. Informationen'!$B$4-1,1,1)</f>
        <v>Total Betriebskosten</v>
      </c>
      <c r="C74" s="673" t="s">
        <v>24</v>
      </c>
      <c r="D74" s="643">
        <f ca="1">SUM(D68:D73)-SUM(D63:G65)</f>
        <v>0</v>
      </c>
      <c r="E74" s="369"/>
      <c r="F74" s="369"/>
      <c r="G74" s="369"/>
      <c r="H74" s="853" t="s">
        <v>613</v>
      </c>
      <c r="I74" s="853"/>
      <c r="J74" s="853"/>
      <c r="K74" s="853"/>
      <c r="L74" s="854"/>
      <c r="M74" s="883"/>
      <c r="N74" s="883"/>
      <c r="O74" s="883"/>
      <c r="P74" s="883"/>
      <c r="Q74" s="883"/>
      <c r="R74" s="883"/>
      <c r="S74" s="883"/>
      <c r="T74" s="883"/>
      <c r="U74" s="883"/>
      <c r="V74" s="541"/>
      <c r="W74" s="297"/>
      <c r="X74" s="541" t="s">
        <v>185</v>
      </c>
      <c r="Y74" s="551" t="s">
        <v>442</v>
      </c>
      <c r="AA74" s="568">
        <f>AA73+2</f>
        <v>54</v>
      </c>
    </row>
    <row r="75" spans="1:27" ht="15.6" x14ac:dyDescent="0.3">
      <c r="A75" s="146"/>
      <c r="B75" s="147"/>
      <c r="C75" s="147"/>
      <c r="D75" s="147"/>
      <c r="E75" s="147"/>
      <c r="F75" s="147"/>
      <c r="G75" s="147"/>
      <c r="H75" s="147"/>
      <c r="I75" s="147"/>
      <c r="J75" s="147"/>
      <c r="K75" s="147"/>
      <c r="L75" s="147"/>
      <c r="M75" s="147"/>
      <c r="N75" s="147"/>
      <c r="O75" s="147"/>
      <c r="P75" s="147"/>
      <c r="Q75" s="147"/>
      <c r="R75" s="147"/>
      <c r="S75" s="147"/>
      <c r="T75" s="147"/>
      <c r="U75" s="147"/>
      <c r="V75" s="147"/>
      <c r="W75" s="561"/>
      <c r="X75" s="147"/>
      <c r="Y75" s="147"/>
    </row>
    <row r="76" spans="1:27" ht="26.4" x14ac:dyDescent="0.25">
      <c r="A76" s="164"/>
      <c r="B76" s="165" t="str">
        <f ca="1">OFFSET(Sprachen!A428,0,'Allg. Informationen'!$B$4-1,1,1)</f>
        <v>B2. Kapitalkosten</v>
      </c>
      <c r="C76" s="159"/>
      <c r="D76" s="678">
        <v>2022</v>
      </c>
      <c r="E76" s="637"/>
      <c r="F76" s="637"/>
      <c r="G76" s="637"/>
      <c r="H76" s="678">
        <v>2022</v>
      </c>
      <c r="I76" s="678">
        <v>2021</v>
      </c>
      <c r="J76" s="678">
        <v>2020</v>
      </c>
      <c r="K76" s="678">
        <v>2019</v>
      </c>
      <c r="L76" s="838" t="str">
        <f ca="1">H61</f>
        <v>Anmerkungen BFE</v>
      </c>
      <c r="M76" s="839"/>
      <c r="N76" s="839"/>
      <c r="O76" s="839"/>
      <c r="P76" s="840"/>
      <c r="Q76" s="880" t="str">
        <f ca="1">M61</f>
        <v>Bemerkungen Gesuchsteller</v>
      </c>
      <c r="R76" s="881"/>
      <c r="S76" s="881"/>
      <c r="T76" s="881"/>
      <c r="U76" s="882"/>
      <c r="V76" s="450" t="str">
        <f ca="1">V61</f>
        <v>Prüfung auf Plausibilität</v>
      </c>
      <c r="W76" s="450" t="str">
        <f t="shared" ref="W76:Y76" ca="1" si="9">W61</f>
        <v>Bemerkungen Plausibilität</v>
      </c>
      <c r="X76" s="450" t="str">
        <f t="shared" ca="1" si="9"/>
        <v>Materielle Prüfung</v>
      </c>
      <c r="Y76" s="450" t="str">
        <f t="shared" ca="1" si="9"/>
        <v>Bemerkungen Materielle Prüfung</v>
      </c>
    </row>
    <row r="77" spans="1:27" ht="39" customHeight="1" x14ac:dyDescent="0.25">
      <c r="A77" s="139" t="str">
        <f t="shared" ref="A77:A87" ca="1" si="10">CONCATENATE($A$2," / ",AA77)</f>
        <v>KW25 / 55</v>
      </c>
      <c r="B77" s="136" t="str">
        <f ca="1">OFFSET(Sprachen!A429,0,'Allg. Informationen'!$B$4-1,1,1)</f>
        <v>Abschreibungsmethodik</v>
      </c>
      <c r="C77" s="100"/>
      <c r="D77" s="569"/>
      <c r="E77" s="570"/>
      <c r="F77" s="570"/>
      <c r="G77" s="570"/>
      <c r="H77" s="197"/>
      <c r="I77" s="197"/>
      <c r="J77" s="197"/>
      <c r="K77" s="197"/>
      <c r="L77" s="701" t="str">
        <f ca="1">CONCATENATE(OFFSET(Sprachen!A496,0,'Allg. Informationen'!$B$4-1,1,1)," 5.",$A$2,".7")</f>
        <v>Für alle Kostenarten jeweils positive Werte eingeben. Die Vorzeichen werden in der Summenformel korrigiert. Negative Werte bedeuten negative Erträge respektive negative Aufwände. Bei abweichenden Angaben zum Geschäftsbericht ist das folgende Anhangsformular  auszufüllen:  5.KW25.7</v>
      </c>
      <c r="M77" s="702"/>
      <c r="N77" s="702"/>
      <c r="O77" s="702"/>
      <c r="P77" s="703"/>
      <c r="Q77" s="812"/>
      <c r="R77" s="812"/>
      <c r="S77" s="812"/>
      <c r="T77" s="812"/>
      <c r="U77" s="812"/>
      <c r="V77" s="541"/>
      <c r="W77" s="297"/>
      <c r="X77" s="541" t="s">
        <v>185</v>
      </c>
      <c r="Y77" s="162"/>
      <c r="AA77" s="466">
        <f>AA74+1</f>
        <v>55</v>
      </c>
    </row>
    <row r="78" spans="1:27" ht="22.5" customHeight="1" x14ac:dyDescent="0.25">
      <c r="A78" s="139" t="str">
        <f t="shared" ca="1" si="10"/>
        <v>KW25 / 56</v>
      </c>
      <c r="B78" s="136" t="str">
        <f ca="1">OFFSET(Sprachen!A430,0,'Allg. Informationen'!$B$4-1,1,1)</f>
        <v>Ordentliche Abschreibungen</v>
      </c>
      <c r="C78" s="100" t="s">
        <v>24</v>
      </c>
      <c r="D78" s="198"/>
      <c r="E78" s="370"/>
      <c r="F78" s="370"/>
      <c r="G78" s="370"/>
      <c r="H78" s="198"/>
      <c r="I78" s="198"/>
      <c r="J78" s="198"/>
      <c r="K78" s="198"/>
      <c r="L78" s="704"/>
      <c r="M78" s="705"/>
      <c r="N78" s="705"/>
      <c r="O78" s="705"/>
      <c r="P78" s="706"/>
      <c r="Q78" s="812"/>
      <c r="R78" s="812"/>
      <c r="S78" s="812"/>
      <c r="T78" s="812"/>
      <c r="U78" s="812"/>
      <c r="V78" s="541"/>
      <c r="W78" s="297"/>
      <c r="X78" s="541" t="s">
        <v>185</v>
      </c>
      <c r="Y78" s="162"/>
      <c r="AA78" s="466">
        <f>AA77+1</f>
        <v>56</v>
      </c>
    </row>
    <row r="79" spans="1:27" ht="22.5" customHeight="1" x14ac:dyDescent="0.25">
      <c r="A79" s="139" t="str">
        <f t="shared" ca="1" si="10"/>
        <v>KW25 / 57</v>
      </c>
      <c r="B79" s="136" t="str">
        <f ca="1">OFFSET(Sprachen!A431,0,'Allg. Informationen'!$B$4-1,1,1)</f>
        <v>Ausserordentliche Abschreibungen</v>
      </c>
      <c r="C79" s="100" t="s">
        <v>24</v>
      </c>
      <c r="D79" s="196"/>
      <c r="E79" s="364"/>
      <c r="F79" s="364"/>
      <c r="G79" s="364"/>
      <c r="H79" s="199"/>
      <c r="I79" s="199"/>
      <c r="J79" s="199"/>
      <c r="K79" s="199"/>
      <c r="L79" s="704"/>
      <c r="M79" s="705"/>
      <c r="N79" s="705"/>
      <c r="O79" s="705"/>
      <c r="P79" s="706"/>
      <c r="Q79" s="812"/>
      <c r="R79" s="812"/>
      <c r="S79" s="812"/>
      <c r="T79" s="812"/>
      <c r="U79" s="812"/>
      <c r="V79" s="541"/>
      <c r="W79" s="297"/>
      <c r="X79" s="541" t="s">
        <v>185</v>
      </c>
      <c r="Y79" s="162"/>
      <c r="AA79" s="466">
        <f t="shared" ref="AA79:AA87" si="11">AA78+1</f>
        <v>57</v>
      </c>
    </row>
    <row r="80" spans="1:27" ht="26.4" x14ac:dyDescent="0.25">
      <c r="A80" s="139" t="str">
        <f t="shared" ca="1" si="10"/>
        <v>KW25 / 58</v>
      </c>
      <c r="B80" s="136" t="str">
        <f ca="1">OFFSET(Sprachen!A432,0,'Allg. Informationen'!$B$4-1,1,1)</f>
        <v>Anlagenrestwert per 30.09.2023 oder 31.12.2023</v>
      </c>
      <c r="C80" s="100" t="s">
        <v>24</v>
      </c>
      <c r="D80" s="196"/>
      <c r="E80" s="370"/>
      <c r="F80" s="370"/>
      <c r="G80" s="370"/>
      <c r="H80" s="166"/>
      <c r="I80" s="167"/>
      <c r="J80" s="571"/>
      <c r="K80" s="572"/>
      <c r="L80" s="853" t="s">
        <v>613</v>
      </c>
      <c r="M80" s="853"/>
      <c r="N80" s="853"/>
      <c r="O80" s="853"/>
      <c r="P80" s="854"/>
      <c r="Q80" s="812"/>
      <c r="R80" s="812"/>
      <c r="S80" s="812"/>
      <c r="T80" s="812"/>
      <c r="U80" s="812"/>
      <c r="V80" s="541"/>
      <c r="W80" s="297"/>
      <c r="X80" s="541" t="s">
        <v>185</v>
      </c>
      <c r="Y80" s="162"/>
      <c r="AA80" s="466">
        <f t="shared" si="11"/>
        <v>58</v>
      </c>
    </row>
    <row r="81" spans="1:27" ht="31.5" customHeight="1" x14ac:dyDescent="0.25">
      <c r="A81" s="139" t="str">
        <f t="shared" ca="1" si="10"/>
        <v>KW25 / 59</v>
      </c>
      <c r="B81" s="136" t="str">
        <f ca="1">OFFSET(Sprachen!A433,0,'Allg. Informationen'!$B$4-1,1,1)</f>
        <v>Restwert anrechenbare immaterielle Anlagen per 30.09.2023 oder 31.12.2023</v>
      </c>
      <c r="C81" s="100" t="s">
        <v>24</v>
      </c>
      <c r="D81" s="196"/>
      <c r="E81" s="370"/>
      <c r="F81" s="370"/>
      <c r="G81" s="370"/>
      <c r="H81" s="168"/>
      <c r="I81" s="169"/>
      <c r="J81" s="573"/>
      <c r="K81" s="574"/>
      <c r="L81" s="884" t="str">
        <f ca="1">OFFSET(Sprachen!A498,0,'Allg. Informationen'!$B$4-1,1,1)</f>
        <v>Restwert von Konzessionen dürfen berücksichtigt werden.</v>
      </c>
      <c r="M81" s="885"/>
      <c r="N81" s="885"/>
      <c r="O81" s="885"/>
      <c r="P81" s="885"/>
      <c r="Q81" s="812"/>
      <c r="R81" s="812"/>
      <c r="S81" s="812"/>
      <c r="T81" s="812"/>
      <c r="U81" s="812"/>
      <c r="V81" s="541"/>
      <c r="W81" s="297"/>
      <c r="X81" s="541" t="s">
        <v>185</v>
      </c>
      <c r="Y81" s="162"/>
      <c r="AA81" s="466">
        <f t="shared" si="11"/>
        <v>59</v>
      </c>
    </row>
    <row r="82" spans="1:27" ht="26.4" x14ac:dyDescent="0.25">
      <c r="A82" s="139" t="str">
        <f t="shared" ca="1" si="10"/>
        <v>KW25 / 60</v>
      </c>
      <c r="B82" s="136" t="str">
        <f ca="1">OFFSET(Sprachen!A434,0,'Allg. Informationen'!$B$4-1,1,1)</f>
        <v>Umlaufvermögen Kraftwerk</v>
      </c>
      <c r="C82" s="100" t="s">
        <v>24</v>
      </c>
      <c r="D82" s="196"/>
      <c r="E82" s="370"/>
      <c r="F82" s="370"/>
      <c r="G82" s="370"/>
      <c r="H82" s="170"/>
      <c r="I82" s="171"/>
      <c r="J82" s="575"/>
      <c r="K82" s="576"/>
      <c r="L82" s="855"/>
      <c r="M82" s="855"/>
      <c r="N82" s="855"/>
      <c r="O82" s="855"/>
      <c r="P82" s="856"/>
      <c r="Q82" s="812"/>
      <c r="R82" s="812"/>
      <c r="S82" s="812"/>
      <c r="T82" s="812"/>
      <c r="U82" s="812"/>
      <c r="V82" s="541"/>
      <c r="W82" s="297"/>
      <c r="X82" s="541" t="s">
        <v>185</v>
      </c>
      <c r="Y82" s="162"/>
      <c r="AA82" s="466">
        <f t="shared" si="11"/>
        <v>60</v>
      </c>
    </row>
    <row r="83" spans="1:27" ht="33" customHeight="1" x14ac:dyDescent="0.25">
      <c r="A83" s="139" t="str">
        <f t="shared" ca="1" si="10"/>
        <v>KW25 / 61</v>
      </c>
      <c r="B83" s="136" t="str">
        <f ca="1">OFFSET(Sprachen!A435,0,'Allg. Informationen'!$B$4-1,1,1)</f>
        <v>Kurzfristige Verbindlichkeiten Kraftwerk</v>
      </c>
      <c r="C83" s="100" t="s">
        <v>24</v>
      </c>
      <c r="D83" s="196"/>
      <c r="E83" s="370"/>
      <c r="F83" s="370"/>
      <c r="G83" s="370"/>
      <c r="H83" s="707" t="str">
        <f ca="1">OFFSET(Sprachen!A499,0,'Allg. Informationen'!$B$4-1,1,1)</f>
        <v>Anzugeben sind kurzfristige, nicht verzinsliche Darlehen. Kurzfristige verzinsliche Kapitalien (darunter auch langfrisitge Darlehen mit Fälligkeit unter 1 Jahr) müssen nicht angegeben werden. Siehe Richtlinie Punkt 3.2.2.</v>
      </c>
      <c r="I83" s="708"/>
      <c r="J83" s="708"/>
      <c r="K83" s="708"/>
      <c r="L83" s="708"/>
      <c r="M83" s="708"/>
      <c r="N83" s="708"/>
      <c r="O83" s="708"/>
      <c r="P83" s="709"/>
      <c r="Q83" s="812"/>
      <c r="R83" s="812"/>
      <c r="S83" s="812"/>
      <c r="T83" s="812"/>
      <c r="U83" s="812"/>
      <c r="V83" s="541"/>
      <c r="W83" s="297"/>
      <c r="X83" s="541" t="s">
        <v>185</v>
      </c>
      <c r="Y83" s="162"/>
      <c r="AA83" s="466">
        <f t="shared" si="11"/>
        <v>61</v>
      </c>
    </row>
    <row r="84" spans="1:27" ht="32.25" customHeight="1" x14ac:dyDescent="0.25">
      <c r="A84" s="139" t="str">
        <f t="shared" ca="1" si="10"/>
        <v>KW25 / 62</v>
      </c>
      <c r="B84" s="136" t="str">
        <f ca="1">OFFSET(Sprachen!A436,0,'Allg. Informationen'!$B$4-1,1,1)</f>
        <v>Nettoumlaufvermögen Kraftwerk</v>
      </c>
      <c r="C84" s="100" t="s">
        <v>24</v>
      </c>
      <c r="D84" s="642">
        <f>D82-D83</f>
        <v>0</v>
      </c>
      <c r="E84" s="360"/>
      <c r="F84" s="360"/>
      <c r="G84" s="360"/>
      <c r="H84" s="857" t="str">
        <f ca="1">OFFSET(Sprachen!A500,0,'Allg. Informationen'!$B$4-1,1,1)</f>
        <v>Gemäss der Richtlinie Punkt 3.2.2. ist das Nettoumlaufvermögen (Umlaufvermögen minus kurzfristiges, nicht verzinsliches Fremdkapital) für den Betrieb notwendig und kann im Gesuch berücksichtigt werden.</v>
      </c>
      <c r="I84" s="857"/>
      <c r="J84" s="857"/>
      <c r="K84" s="857"/>
      <c r="L84" s="857"/>
      <c r="M84" s="857"/>
      <c r="N84" s="857"/>
      <c r="O84" s="857"/>
      <c r="P84" s="857"/>
      <c r="Q84" s="812"/>
      <c r="R84" s="812"/>
      <c r="S84" s="812"/>
      <c r="T84" s="812"/>
      <c r="U84" s="812"/>
      <c r="V84" s="548"/>
      <c r="W84" s="300"/>
      <c r="X84" s="548"/>
      <c r="Y84" s="400"/>
      <c r="AA84" s="466">
        <f t="shared" si="11"/>
        <v>62</v>
      </c>
    </row>
    <row r="85" spans="1:27" x14ac:dyDescent="0.25">
      <c r="A85" s="139" t="str">
        <f t="shared" ca="1" si="10"/>
        <v>KW25 / 63</v>
      </c>
      <c r="B85" s="136" t="str">
        <f ca="1">OFFSET(Sprachen!A437,0,'Allg. Informationen'!$B$4-1,1,1)</f>
        <v>WACC</v>
      </c>
      <c r="C85" s="100" t="s">
        <v>4</v>
      </c>
      <c r="D85" s="172">
        <v>5.11E-2</v>
      </c>
      <c r="E85" s="371"/>
      <c r="F85" s="371"/>
      <c r="G85" s="371"/>
      <c r="H85" s="813"/>
      <c r="I85" s="878"/>
      <c r="J85" s="878"/>
      <c r="K85" s="878"/>
      <c r="L85" s="878"/>
      <c r="M85" s="878"/>
      <c r="N85" s="878"/>
      <c r="O85" s="878"/>
      <c r="P85" s="814"/>
      <c r="Q85" s="812"/>
      <c r="R85" s="812"/>
      <c r="S85" s="812"/>
      <c r="T85" s="812"/>
      <c r="U85" s="812"/>
      <c r="V85" s="548"/>
      <c r="W85" s="300"/>
      <c r="X85" s="548"/>
      <c r="Y85" s="400"/>
      <c r="AA85" s="466">
        <f t="shared" si="11"/>
        <v>63</v>
      </c>
    </row>
    <row r="86" spans="1:27" x14ac:dyDescent="0.25">
      <c r="A86" s="139" t="str">
        <f t="shared" ca="1" si="10"/>
        <v>KW25 / 64</v>
      </c>
      <c r="B86" s="136" t="str">
        <f ca="1">OFFSET(Sprachen!A438,0,'Allg. Informationen'!$B$4-1,1,1)</f>
        <v>Kalkulatorische Kapitalkosten</v>
      </c>
      <c r="C86" s="100" t="s">
        <v>24</v>
      </c>
      <c r="D86" s="642">
        <f>(D80+D81+D84)*D85</f>
        <v>0</v>
      </c>
      <c r="E86" s="360"/>
      <c r="F86" s="360"/>
      <c r="G86" s="360"/>
      <c r="H86" s="813"/>
      <c r="I86" s="878"/>
      <c r="J86" s="878"/>
      <c r="K86" s="878"/>
      <c r="L86" s="878"/>
      <c r="M86" s="878"/>
      <c r="N86" s="878"/>
      <c r="O86" s="878"/>
      <c r="P86" s="814"/>
      <c r="Q86" s="812"/>
      <c r="R86" s="812"/>
      <c r="S86" s="812"/>
      <c r="T86" s="812"/>
      <c r="U86" s="812"/>
      <c r="V86" s="548"/>
      <c r="W86" s="300"/>
      <c r="X86" s="548"/>
      <c r="Y86" s="400"/>
      <c r="AA86" s="466">
        <f t="shared" si="11"/>
        <v>64</v>
      </c>
    </row>
    <row r="87" spans="1:27" x14ac:dyDescent="0.25">
      <c r="A87" s="139" t="str">
        <f t="shared" ca="1" si="10"/>
        <v>KW25 / 65</v>
      </c>
      <c r="B87" s="136" t="str">
        <f ca="1">OFFSET(Sprachen!A439,0,'Allg. Informationen'!$B$4-1,1,1)</f>
        <v>Anrechenbare Kapitalkosten total</v>
      </c>
      <c r="C87" s="100" t="s">
        <v>24</v>
      </c>
      <c r="D87" s="642">
        <f>D86+D78</f>
        <v>0</v>
      </c>
      <c r="E87" s="360"/>
      <c r="F87" s="360"/>
      <c r="G87" s="360"/>
      <c r="H87" s="813"/>
      <c r="I87" s="878"/>
      <c r="J87" s="878"/>
      <c r="K87" s="878"/>
      <c r="L87" s="878"/>
      <c r="M87" s="878"/>
      <c r="N87" s="878"/>
      <c r="O87" s="878"/>
      <c r="P87" s="814"/>
      <c r="Q87" s="812"/>
      <c r="R87" s="812"/>
      <c r="S87" s="812"/>
      <c r="T87" s="812"/>
      <c r="U87" s="812"/>
      <c r="V87" s="541"/>
      <c r="W87" s="297"/>
      <c r="X87" s="541" t="s">
        <v>185</v>
      </c>
      <c r="Y87" s="551" t="s">
        <v>442</v>
      </c>
      <c r="AA87" s="466">
        <f t="shared" si="11"/>
        <v>65</v>
      </c>
    </row>
    <row r="88" spans="1:27" ht="15.6" x14ac:dyDescent="0.3">
      <c r="A88" s="146"/>
      <c r="B88" s="147"/>
      <c r="C88" s="147"/>
      <c r="D88" s="147"/>
      <c r="E88" s="147"/>
      <c r="F88" s="147"/>
      <c r="G88" s="147"/>
      <c r="H88" s="147"/>
      <c r="I88" s="147"/>
      <c r="J88" s="147"/>
      <c r="K88" s="147"/>
      <c r="L88" s="147"/>
      <c r="M88" s="147"/>
      <c r="N88" s="147"/>
      <c r="O88" s="147"/>
      <c r="P88" s="147"/>
      <c r="Q88" s="147"/>
      <c r="R88" s="147"/>
      <c r="S88" s="147"/>
      <c r="T88" s="147"/>
      <c r="U88" s="147"/>
      <c r="V88" s="147"/>
      <c r="W88" s="561"/>
      <c r="X88" s="147"/>
      <c r="Y88" s="147"/>
    </row>
    <row r="89" spans="1:27" ht="26.4" x14ac:dyDescent="0.25">
      <c r="A89" s="139"/>
      <c r="B89" s="148" t="str">
        <f ca="1">OFFSET(Sprachen!A440,0,'Allg. Informationen'!$B$4-1,1,1)</f>
        <v>B3. Abgaben und Steuern</v>
      </c>
      <c r="C89" s="100"/>
      <c r="D89" s="577"/>
      <c r="E89" s="372"/>
      <c r="F89" s="372"/>
      <c r="G89" s="372"/>
      <c r="H89" s="836" t="str">
        <f ca="1">L76</f>
        <v>Anmerkungen BFE</v>
      </c>
      <c r="I89" s="836"/>
      <c r="J89" s="836"/>
      <c r="K89" s="836"/>
      <c r="L89" s="836"/>
      <c r="M89" s="870" t="str">
        <f ca="1">Q76</f>
        <v>Bemerkungen Gesuchsteller</v>
      </c>
      <c r="N89" s="870"/>
      <c r="O89" s="870"/>
      <c r="P89" s="870"/>
      <c r="Q89" s="870"/>
      <c r="R89" s="870"/>
      <c r="S89" s="870"/>
      <c r="T89" s="870"/>
      <c r="U89" s="870"/>
      <c r="V89" s="450" t="str">
        <f ca="1">V76</f>
        <v>Prüfung auf Plausibilität</v>
      </c>
      <c r="W89" s="450" t="str">
        <f t="shared" ref="W89:Y89" ca="1" si="12">W76</f>
        <v>Bemerkungen Plausibilität</v>
      </c>
      <c r="X89" s="450" t="str">
        <f t="shared" ca="1" si="12"/>
        <v>Materielle Prüfung</v>
      </c>
      <c r="Y89" s="450" t="str">
        <f t="shared" ca="1" si="12"/>
        <v>Bemerkungen Materielle Prüfung</v>
      </c>
    </row>
    <row r="90" spans="1:27" ht="26.4" x14ac:dyDescent="0.25">
      <c r="A90" s="139" t="str">
        <f t="shared" ref="A90:A102" ca="1" si="13">CONCATENATE($A$2," / ",AA90)</f>
        <v>KW25 / 66</v>
      </c>
      <c r="B90" s="136" t="str">
        <f ca="1">OFFSET(Sprachen!A441,0,'Allg. Informationen'!$B$4-1,1,1)</f>
        <v>Entgangener Erlös für Gratis- und Vorzugsenergie</v>
      </c>
      <c r="C90" s="100" t="s">
        <v>24</v>
      </c>
      <c r="D90" s="196"/>
      <c r="E90" s="578"/>
      <c r="F90" s="578"/>
      <c r="G90" s="578"/>
      <c r="H90" s="869"/>
      <c r="I90" s="869"/>
      <c r="J90" s="869"/>
      <c r="K90" s="869"/>
      <c r="L90" s="869"/>
      <c r="M90" s="730"/>
      <c r="N90" s="730"/>
      <c r="O90" s="730"/>
      <c r="P90" s="730"/>
      <c r="Q90" s="730"/>
      <c r="R90" s="730"/>
      <c r="S90" s="730"/>
      <c r="T90" s="730"/>
      <c r="U90" s="730"/>
      <c r="V90" s="541"/>
      <c r="W90" s="297"/>
      <c r="X90" s="541" t="s">
        <v>185</v>
      </c>
      <c r="Y90" s="152"/>
      <c r="AA90" s="466">
        <f>AA87+1</f>
        <v>66</v>
      </c>
    </row>
    <row r="91" spans="1:27" ht="26.4" x14ac:dyDescent="0.25">
      <c r="A91" s="139" t="str">
        <f t="shared" ca="1" si="13"/>
        <v>KW25 / 67</v>
      </c>
      <c r="B91" s="136" t="str">
        <f ca="1">OFFSET(Sprachen!A442,0,'Allg. Informationen'!$B$4-1,1,1)</f>
        <v>Aufwand für Konzessionsleistungen</v>
      </c>
      <c r="C91" s="100" t="s">
        <v>24</v>
      </c>
      <c r="D91" s="196"/>
      <c r="E91" s="578"/>
      <c r="F91" s="578"/>
      <c r="G91" s="578"/>
      <c r="H91" s="869" t="str">
        <f ca="1">OFFSET(Sprachen!A501,0,'Allg. Informationen'!$B$4-1,1,1)</f>
        <v>Wird angerechnet.</v>
      </c>
      <c r="I91" s="869"/>
      <c r="J91" s="869"/>
      <c r="K91" s="869"/>
      <c r="L91" s="869"/>
      <c r="M91" s="730"/>
      <c r="N91" s="730"/>
      <c r="O91" s="730"/>
      <c r="P91" s="730"/>
      <c r="Q91" s="730"/>
      <c r="R91" s="730"/>
      <c r="S91" s="730"/>
      <c r="T91" s="730"/>
      <c r="U91" s="730"/>
      <c r="V91" s="541"/>
      <c r="W91" s="297"/>
      <c r="X91" s="541" t="s">
        <v>185</v>
      </c>
      <c r="Y91" s="152"/>
      <c r="AA91" s="466">
        <f t="shared" ref="AA91:AA99" si="14">AA90+1</f>
        <v>67</v>
      </c>
    </row>
    <row r="92" spans="1:27" ht="26.4" x14ac:dyDescent="0.25">
      <c r="A92" s="139" t="str">
        <f t="shared" ca="1" si="13"/>
        <v>KW25 / 68</v>
      </c>
      <c r="B92" s="136" t="str">
        <f ca="1">OFFSET(Sprachen!A443,0,'Allg. Informationen'!$B$4-1,1,1)</f>
        <v>Gewinnsteuer auf Stufe Partnerwerk</v>
      </c>
      <c r="C92" s="100" t="s">
        <v>24</v>
      </c>
      <c r="D92" s="196"/>
      <c r="E92" s="370"/>
      <c r="F92" s="370"/>
      <c r="G92" s="370"/>
      <c r="H92" s="869" t="str">
        <f ca="1">OFFSET(Sprachen!A502,0,'Allg. Informationen'!$B$4-1,1,1)</f>
        <v>Wird nicht angerechnet. Der Vollständigkeit halber aufgeführt.</v>
      </c>
      <c r="I92" s="869"/>
      <c r="J92" s="869"/>
      <c r="K92" s="869"/>
      <c r="L92" s="869"/>
      <c r="M92" s="730"/>
      <c r="N92" s="730"/>
      <c r="O92" s="730"/>
      <c r="P92" s="730"/>
      <c r="Q92" s="730"/>
      <c r="R92" s="730"/>
      <c r="S92" s="730"/>
      <c r="T92" s="730"/>
      <c r="U92" s="730"/>
      <c r="V92" s="541"/>
      <c r="W92" s="297"/>
      <c r="X92" s="541" t="s">
        <v>185</v>
      </c>
      <c r="Y92" s="152"/>
      <c r="AA92" s="466">
        <f t="shared" si="14"/>
        <v>68</v>
      </c>
    </row>
    <row r="93" spans="1:27" ht="49.5" customHeight="1" x14ac:dyDescent="0.25">
      <c r="A93" s="139" t="str">
        <f t="shared" ca="1" si="13"/>
        <v>KW25 / 69</v>
      </c>
      <c r="B93" s="136" t="str">
        <f ca="1">OFFSET(Sprachen!A444,0,'Allg. Informationen'!$B$4-1,1,1)</f>
        <v>anrechenbare Gewinnsteuer gemäss Art. 90 EnFV</v>
      </c>
      <c r="C93" s="100" t="s">
        <v>24</v>
      </c>
      <c r="D93" s="196"/>
      <c r="E93" s="578"/>
      <c r="F93" s="578"/>
      <c r="G93" s="578"/>
      <c r="H93" s="857" t="str">
        <f ca="1">OFFSET(Sprachen!A503,0,'Allg. Informationen'!$B$4-1,1,1)</f>
        <v>Falls Gewinnsteuer angerechnet werden soll, Begründung in Anhang darlegen, wieso trotz Differenz von Gestehungskosten und Marktpreisen ein effektiver Gewinn vorliegt.</v>
      </c>
      <c r="I93" s="857"/>
      <c r="J93" s="857"/>
      <c r="K93" s="857"/>
      <c r="L93" s="857"/>
      <c r="M93" s="730"/>
      <c r="N93" s="730"/>
      <c r="O93" s="730"/>
      <c r="P93" s="730"/>
      <c r="Q93" s="730"/>
      <c r="R93" s="730"/>
      <c r="S93" s="730"/>
      <c r="T93" s="730"/>
      <c r="U93" s="730"/>
      <c r="V93" s="541"/>
      <c r="W93" s="297"/>
      <c r="X93" s="541" t="s">
        <v>185</v>
      </c>
      <c r="Y93" s="152"/>
      <c r="AA93" s="466">
        <f t="shared" si="14"/>
        <v>69</v>
      </c>
    </row>
    <row r="94" spans="1:27" x14ac:dyDescent="0.25">
      <c r="A94" s="139" t="str">
        <f t="shared" ca="1" si="13"/>
        <v>KW25 / 70</v>
      </c>
      <c r="B94" s="136" t="str">
        <f ca="1">OFFSET(Sprachen!A445,0,'Allg. Informationen'!$B$4-1,1,1)</f>
        <v>Kapitalsteuern</v>
      </c>
      <c r="C94" s="100" t="s">
        <v>24</v>
      </c>
      <c r="D94" s="198"/>
      <c r="E94" s="370"/>
      <c r="F94" s="370"/>
      <c r="G94" s="370"/>
      <c r="H94" s="869"/>
      <c r="I94" s="869"/>
      <c r="J94" s="869"/>
      <c r="K94" s="869"/>
      <c r="L94" s="869"/>
      <c r="M94" s="730"/>
      <c r="N94" s="730"/>
      <c r="O94" s="730"/>
      <c r="P94" s="730"/>
      <c r="Q94" s="730"/>
      <c r="R94" s="730"/>
      <c r="S94" s="730"/>
      <c r="T94" s="730"/>
      <c r="U94" s="730"/>
      <c r="V94" s="541"/>
      <c r="W94" s="297"/>
      <c r="X94" s="541" t="s">
        <v>185</v>
      </c>
      <c r="Y94" s="152"/>
      <c r="AA94" s="466">
        <f t="shared" si="14"/>
        <v>70</v>
      </c>
    </row>
    <row r="95" spans="1:27" x14ac:dyDescent="0.25">
      <c r="A95" s="139" t="str">
        <f t="shared" ca="1" si="13"/>
        <v>KW25 / 71</v>
      </c>
      <c r="B95" s="136" t="str">
        <f ca="1">OFFSET(Sprachen!A446,0,'Allg. Informationen'!$B$4-1,1,1)</f>
        <v>weitere anrechenbare Steuern</v>
      </c>
      <c r="C95" s="100" t="s">
        <v>24</v>
      </c>
      <c r="D95" s="196"/>
      <c r="E95" s="578"/>
      <c r="F95" s="578"/>
      <c r="G95" s="578"/>
      <c r="H95" s="874" t="str">
        <f ca="1">OFFSET(Sprachen!A504,0,'Allg. Informationen'!$B$4-1,1,1)</f>
        <v>Liegenschaftssteuer. Sonstige Steuern.</v>
      </c>
      <c r="I95" s="874"/>
      <c r="J95" s="874"/>
      <c r="K95" s="874"/>
      <c r="L95" s="874"/>
      <c r="M95" s="730"/>
      <c r="N95" s="730"/>
      <c r="O95" s="730"/>
      <c r="P95" s="730"/>
      <c r="Q95" s="730"/>
      <c r="R95" s="730"/>
      <c r="S95" s="730"/>
      <c r="T95" s="730"/>
      <c r="U95" s="730"/>
      <c r="V95" s="541"/>
      <c r="W95" s="297"/>
      <c r="X95" s="541" t="s">
        <v>185</v>
      </c>
      <c r="Y95" s="152"/>
      <c r="AA95" s="466">
        <f t="shared" si="14"/>
        <v>71</v>
      </c>
    </row>
    <row r="96" spans="1:27" ht="26.4" x14ac:dyDescent="0.25">
      <c r="A96" s="139" t="str">
        <f t="shared" ca="1" si="13"/>
        <v>KW25 / 72</v>
      </c>
      <c r="B96" s="136" t="str">
        <f ca="1">OFFSET(Sprachen!A447,0,'Allg. Informationen'!$B$4-1,1,1)</f>
        <v>Wasserzinsen (inkl. Wasserwerksteuern und andere äquivalente Abgaben)</v>
      </c>
      <c r="C96" s="100" t="s">
        <v>24</v>
      </c>
      <c r="D96" s="196"/>
      <c r="E96" s="370"/>
      <c r="F96" s="370"/>
      <c r="G96" s="370"/>
      <c r="H96" s="869"/>
      <c r="I96" s="869"/>
      <c r="J96" s="869"/>
      <c r="K96" s="869"/>
      <c r="L96" s="869"/>
      <c r="M96" s="730"/>
      <c r="N96" s="730"/>
      <c r="O96" s="730"/>
      <c r="P96" s="730"/>
      <c r="Q96" s="730"/>
      <c r="R96" s="730"/>
      <c r="S96" s="730"/>
      <c r="T96" s="730"/>
      <c r="U96" s="730"/>
      <c r="V96" s="541"/>
      <c r="W96" s="297"/>
      <c r="X96" s="541" t="s">
        <v>185</v>
      </c>
      <c r="Y96" s="152"/>
      <c r="AA96" s="466">
        <f t="shared" si="14"/>
        <v>72</v>
      </c>
    </row>
    <row r="97" spans="1:27" x14ac:dyDescent="0.25">
      <c r="A97" s="139" t="str">
        <f t="shared" ca="1" si="13"/>
        <v>KW25 / 73</v>
      </c>
      <c r="B97" s="136" t="str">
        <f ca="1">OFFSET(Sprachen!A448,0,'Allg. Informationen'!$B$4-1,1,1)</f>
        <v>Abgaben und Steuern Total</v>
      </c>
      <c r="C97" s="100" t="s">
        <v>24</v>
      </c>
      <c r="D97" s="641">
        <f>D90+D91+D93+D94+D95+D96</f>
        <v>0</v>
      </c>
      <c r="E97" s="373"/>
      <c r="F97" s="373"/>
      <c r="G97" s="373"/>
      <c r="H97" s="906"/>
      <c r="I97" s="906"/>
      <c r="J97" s="906"/>
      <c r="K97" s="906"/>
      <c r="L97" s="906"/>
      <c r="M97" s="730"/>
      <c r="N97" s="730"/>
      <c r="O97" s="730"/>
      <c r="P97" s="730"/>
      <c r="Q97" s="730"/>
      <c r="R97" s="730"/>
      <c r="S97" s="730"/>
      <c r="T97" s="730"/>
      <c r="U97" s="730"/>
      <c r="V97" s="579"/>
      <c r="W97" s="580"/>
      <c r="X97" s="579"/>
      <c r="Y97" s="579"/>
      <c r="AA97" s="466">
        <f t="shared" si="14"/>
        <v>73</v>
      </c>
    </row>
    <row r="98" spans="1:27" x14ac:dyDescent="0.25">
      <c r="A98" s="139" t="str">
        <f t="shared" ca="1" si="13"/>
        <v>KW25 / 74</v>
      </c>
      <c r="B98" s="136" t="str">
        <f ca="1">OFFSET(Sprachen!A449,0,'Allg. Informationen'!$B$4-1,1,1)</f>
        <v>Jahresgewinn</v>
      </c>
      <c r="C98" s="100" t="s">
        <v>24</v>
      </c>
      <c r="D98" s="196"/>
      <c r="E98" s="581"/>
      <c r="F98" s="581"/>
      <c r="G98" s="581"/>
      <c r="H98" s="874" t="str">
        <f ca="1">OFFSET(Sprachen!A505,0,'Allg. Informationen'!$B$4-1,1,1)</f>
        <v>Wird nicht angerechnet. Der Vollständigkeit halber aufgeführt.</v>
      </c>
      <c r="I98" s="874"/>
      <c r="J98" s="874"/>
      <c r="K98" s="874"/>
      <c r="L98" s="874"/>
      <c r="M98" s="730"/>
      <c r="N98" s="730"/>
      <c r="O98" s="730"/>
      <c r="P98" s="730"/>
      <c r="Q98" s="730"/>
      <c r="R98" s="730"/>
      <c r="S98" s="730"/>
      <c r="T98" s="730"/>
      <c r="U98" s="730"/>
      <c r="V98" s="541"/>
      <c r="W98" s="297"/>
      <c r="X98" s="541" t="s">
        <v>185</v>
      </c>
      <c r="Y98" s="152"/>
      <c r="AA98" s="466">
        <f t="shared" si="14"/>
        <v>74</v>
      </c>
    </row>
    <row r="99" spans="1:27" x14ac:dyDescent="0.25">
      <c r="A99" s="139" t="str">
        <f t="shared" ca="1" si="13"/>
        <v>KW25 / 75</v>
      </c>
      <c r="B99" s="136" t="str">
        <f ca="1">OFFSET(Sprachen!A450,0,'Allg. Informationen'!$B$4-1,1,1)</f>
        <v>Anrechenbare Gestehungskosten total</v>
      </c>
      <c r="C99" s="100" t="s">
        <v>24</v>
      </c>
      <c r="D99" s="639">
        <f ca="1">D74+D87+D97</f>
        <v>0</v>
      </c>
      <c r="E99" s="374"/>
      <c r="F99" s="374"/>
      <c r="G99" s="374"/>
      <c r="H99" s="869"/>
      <c r="I99" s="869"/>
      <c r="J99" s="869"/>
      <c r="K99" s="869"/>
      <c r="L99" s="869"/>
      <c r="M99" s="730"/>
      <c r="N99" s="730"/>
      <c r="O99" s="730"/>
      <c r="P99" s="730"/>
      <c r="Q99" s="730"/>
      <c r="R99" s="730"/>
      <c r="S99" s="730"/>
      <c r="T99" s="730"/>
      <c r="U99" s="730"/>
      <c r="V99" s="579"/>
      <c r="W99" s="580"/>
      <c r="X99" s="579"/>
      <c r="Y99" s="579"/>
      <c r="AA99" s="466">
        <f t="shared" si="14"/>
        <v>75</v>
      </c>
    </row>
    <row r="100" spans="1:27" x14ac:dyDescent="0.25">
      <c r="A100" s="139" t="str">
        <f t="shared" ca="1" si="13"/>
        <v>KW25 / 76</v>
      </c>
      <c r="B100" s="136" t="str">
        <f ca="1">OFFSET(Sprachen!A451,0,'Allg. Informationen'!$B$4-1,1,1)</f>
        <v>Spezifische Gestehungskosten total</v>
      </c>
      <c r="C100" s="156" t="s">
        <v>39</v>
      </c>
      <c r="D100" s="640">
        <f ca="1">IFERROR(D99*100/(D36*1000000),0)</f>
        <v>0</v>
      </c>
      <c r="E100" s="375"/>
      <c r="F100" s="375"/>
      <c r="G100" s="375"/>
      <c r="H100" s="869"/>
      <c r="I100" s="869"/>
      <c r="J100" s="869"/>
      <c r="K100" s="869"/>
      <c r="L100" s="869"/>
      <c r="M100" s="730"/>
      <c r="N100" s="730"/>
      <c r="O100" s="730"/>
      <c r="P100" s="730"/>
      <c r="Q100" s="730"/>
      <c r="R100" s="730"/>
      <c r="S100" s="730"/>
      <c r="T100" s="730"/>
      <c r="U100" s="730"/>
      <c r="V100" s="541"/>
      <c r="W100" s="297"/>
      <c r="X100" s="541" t="s">
        <v>185</v>
      </c>
      <c r="Y100" s="551" t="s">
        <v>442</v>
      </c>
      <c r="AA100" s="466">
        <f>AA99+1</f>
        <v>76</v>
      </c>
    </row>
    <row r="101" spans="1:27" ht="15.75" hidden="1" customHeight="1" x14ac:dyDescent="0.25">
      <c r="A101" s="139" t="str">
        <f t="shared" ca="1" si="13"/>
        <v>KW25 / 76-G</v>
      </c>
      <c r="B101" s="136" t="str">
        <f ca="1">OFFSET(Sprachen!A452,0,'Allg. Informationen'!$B$4-1,1,1)</f>
        <v>Spezifische Gestehungskosten total</v>
      </c>
      <c r="C101" s="156" t="s">
        <v>39</v>
      </c>
      <c r="D101" s="435"/>
      <c r="E101" s="434"/>
      <c r="F101" s="434"/>
      <c r="G101" s="434"/>
      <c r="H101" s="869"/>
      <c r="I101" s="869"/>
      <c r="J101" s="869"/>
      <c r="K101" s="869"/>
      <c r="L101" s="869"/>
      <c r="M101" s="730"/>
      <c r="N101" s="730"/>
      <c r="O101" s="730"/>
      <c r="P101" s="730"/>
      <c r="Q101" s="730"/>
      <c r="R101" s="730"/>
      <c r="S101" s="730"/>
      <c r="T101" s="730"/>
      <c r="U101" s="730"/>
      <c r="V101" s="541"/>
      <c r="W101" s="582"/>
      <c r="X101" s="541"/>
      <c r="Y101" s="551"/>
      <c r="AA101" s="424" t="s">
        <v>545</v>
      </c>
    </row>
    <row r="102" spans="1:27" x14ac:dyDescent="0.25">
      <c r="A102" s="139" t="str">
        <f t="shared" ca="1" si="13"/>
        <v>KW25 / 77</v>
      </c>
      <c r="B102" s="136" t="str">
        <f ca="1">OFFSET(Sprachen!A453,0,'Allg. Informationen'!$B$4-1,1,1)</f>
        <v>Gestehungskosten Anteil Gesuchsteller</v>
      </c>
      <c r="C102" s="156" t="s">
        <v>24</v>
      </c>
      <c r="D102" s="174">
        <f ca="1">D99*D40</f>
        <v>0</v>
      </c>
      <c r="E102" s="376"/>
      <c r="F102" s="376"/>
      <c r="G102" s="376"/>
      <c r="H102" s="869"/>
      <c r="I102" s="869"/>
      <c r="J102" s="869"/>
      <c r="K102" s="869"/>
      <c r="L102" s="869"/>
      <c r="M102" s="730"/>
      <c r="N102" s="730"/>
      <c r="O102" s="730"/>
      <c r="P102" s="730"/>
      <c r="Q102" s="730"/>
      <c r="R102" s="730"/>
      <c r="S102" s="730"/>
      <c r="T102" s="730"/>
      <c r="U102" s="730"/>
      <c r="V102" s="548"/>
      <c r="W102" s="300"/>
      <c r="X102" s="548"/>
      <c r="Y102" s="548"/>
      <c r="AA102" s="466">
        <f>AA100+1</f>
        <v>77</v>
      </c>
    </row>
    <row r="103" spans="1:27" x14ac:dyDescent="0.25">
      <c r="A103" s="679"/>
      <c r="B103" s="583"/>
      <c r="C103" s="433"/>
      <c r="D103" s="466"/>
      <c r="E103" s="466"/>
      <c r="F103" s="466"/>
      <c r="G103" s="466"/>
      <c r="H103" s="466"/>
      <c r="I103" s="466"/>
    </row>
    <row r="104" spans="1:27" ht="15.6" x14ac:dyDescent="0.3">
      <c r="A104" s="181"/>
      <c r="B104" s="182"/>
      <c r="C104" s="182"/>
      <c r="D104" s="183"/>
      <c r="E104" s="175"/>
      <c r="F104" s="175"/>
      <c r="G104" s="175"/>
      <c r="H104" s="584"/>
      <c r="I104" s="584"/>
      <c r="J104" s="584"/>
      <c r="K104" s="584"/>
      <c r="L104" s="584"/>
      <c r="M104" s="584"/>
      <c r="N104" s="584"/>
      <c r="O104" s="584"/>
      <c r="P104" s="584"/>
      <c r="Q104" s="584"/>
      <c r="R104" s="584"/>
    </row>
    <row r="105" spans="1:27" ht="17.399999999999999" x14ac:dyDescent="0.25">
      <c r="A105" s="176" t="str">
        <f ca="1">OFFSET(Sprachen!A454,0,'Allg. Informationen'!$B$4-1,1,1)</f>
        <v>C. Angaben zu Erlösen</v>
      </c>
      <c r="B105" s="176"/>
      <c r="C105" s="100"/>
      <c r="D105" s="100"/>
      <c r="E105" s="356"/>
      <c r="F105" s="356"/>
      <c r="G105" s="356"/>
      <c r="H105" s="177"/>
      <c r="I105" s="177"/>
      <c r="J105" s="585"/>
      <c r="K105" s="584"/>
      <c r="L105" s="584"/>
      <c r="M105" s="586"/>
      <c r="N105" s="584"/>
      <c r="O105" s="584"/>
      <c r="P105" s="584"/>
      <c r="Q105" s="584"/>
      <c r="R105" s="584"/>
    </row>
    <row r="106" spans="1:27" x14ac:dyDescent="0.25">
      <c r="A106" s="139" t="str">
        <f ca="1">CONCATENATE($A$2," / ",AA106)</f>
        <v>KW25 / 78</v>
      </c>
      <c r="B106" s="100" t="str">
        <f ca="1">OFFSET(Sprachen!A467,0,'Allg. Informationen'!$B$4-1,1,1)</f>
        <v>Referenzmarkterlös  [CHF]</v>
      </c>
      <c r="C106" s="100" t="s">
        <v>24</v>
      </c>
      <c r="D106" s="389">
        <f ca="1">D124</f>
        <v>0</v>
      </c>
      <c r="E106" s="381"/>
      <c r="F106" s="381"/>
      <c r="G106" s="381"/>
      <c r="H106" s="13"/>
      <c r="M106" s="587"/>
      <c r="AA106" s="466">
        <f>AA102+1</f>
        <v>78</v>
      </c>
    </row>
    <row r="107" spans="1:27" x14ac:dyDescent="0.25">
      <c r="A107" s="139" t="str">
        <f ca="1">CONCATENATE($A$2," / ",AA107)</f>
        <v>KW25 / 79</v>
      </c>
      <c r="B107" s="100" t="str">
        <f ca="1">OFFSET(Sprachen!A456,0,'Allg. Informationen'!$B$4-1,1,1)</f>
        <v>Spezifischer Referenzmarkterlös</v>
      </c>
      <c r="C107" s="100" t="s">
        <v>39</v>
      </c>
      <c r="D107" s="390">
        <f ca="1">IFERROR(D124*100/(D36*10^6),0)</f>
        <v>0</v>
      </c>
      <c r="E107" s="382"/>
      <c r="F107" s="382"/>
      <c r="G107" s="382"/>
      <c r="AA107" s="466">
        <f>AA106+1</f>
        <v>79</v>
      </c>
    </row>
    <row r="108" spans="1:27" hidden="1" x14ac:dyDescent="0.25">
      <c r="A108" s="139" t="str">
        <f ca="1">CONCATENATE($A$2," / ",AA108)</f>
        <v>KW25 / 79-G</v>
      </c>
      <c r="B108" s="100" t="str">
        <f ca="1">OFFSET(Sprachen!A457,0,'Allg. Informationen'!$B$4-1,1,1)</f>
        <v>Spezifischer Referenzmarkterlös</v>
      </c>
      <c r="C108" s="100" t="s">
        <v>39</v>
      </c>
      <c r="D108" s="425"/>
      <c r="E108" s="382"/>
      <c r="F108" s="382"/>
      <c r="G108" s="382"/>
      <c r="AA108" s="424" t="s">
        <v>539</v>
      </c>
    </row>
    <row r="109" spans="1:27" x14ac:dyDescent="0.25">
      <c r="A109" s="139" t="str">
        <f ca="1">CONCATENATE($A$2," / ",AA109)</f>
        <v>KW25 / 80</v>
      </c>
      <c r="B109" s="100" t="str">
        <f ca="1">OFFSET(Sprachen!A458,0,'Allg. Informationen'!$B$4-1,1,1)</f>
        <v>Erlös Anteil Gesuchsteller</v>
      </c>
      <c r="C109" s="156" t="s">
        <v>24</v>
      </c>
      <c r="D109" s="389">
        <f ca="1">D106*D40</f>
        <v>0</v>
      </c>
      <c r="E109" s="382"/>
      <c r="F109" s="382"/>
      <c r="G109" s="382"/>
      <c r="AA109" s="466">
        <v>80</v>
      </c>
    </row>
    <row r="110" spans="1:27" ht="15.6" x14ac:dyDescent="0.3">
      <c r="A110" s="181"/>
      <c r="B110" s="182"/>
      <c r="C110" s="182"/>
      <c r="D110" s="183"/>
      <c r="E110" s="178"/>
      <c r="F110" s="178"/>
      <c r="G110" s="178"/>
      <c r="H110" s="179"/>
      <c r="I110" s="131"/>
      <c r="J110" s="131"/>
      <c r="K110" s="131"/>
      <c r="L110" s="131"/>
      <c r="M110" s="131"/>
      <c r="N110" s="131"/>
      <c r="O110" s="131"/>
      <c r="P110" s="131"/>
      <c r="Q110" s="131"/>
    </row>
    <row r="111" spans="1:27" ht="17.399999999999999" x14ac:dyDescent="0.25">
      <c r="A111" s="665" t="str">
        <f ca="1">OFFSET(Sprachen!A459,0,'Allg. Informationen'!$B$4-1,1,1)</f>
        <v>D. Angaben zu den ungedeckten Gestehungskosten</v>
      </c>
      <c r="C111" s="159"/>
      <c r="D111" s="666"/>
      <c r="E111" s="356"/>
      <c r="F111" s="356"/>
      <c r="G111" s="356"/>
    </row>
    <row r="112" spans="1:27" x14ac:dyDescent="0.25">
      <c r="A112" s="139" t="str">
        <f ca="1">CONCATENATE($A$2," / ",AA112)</f>
        <v>KW25 / 81</v>
      </c>
      <c r="B112" s="100" t="str">
        <f ca="1">OFFSET(Sprachen!A460,0,'Allg. Informationen'!$B$4-1,1,1)</f>
        <v>ungedeckte Gestehungskosten</v>
      </c>
      <c r="C112" s="100" t="s">
        <v>24</v>
      </c>
      <c r="D112" s="174">
        <f ca="1">D99-D106</f>
        <v>0</v>
      </c>
      <c r="E112" s="383"/>
      <c r="F112" s="383"/>
      <c r="G112" s="383"/>
      <c r="AA112" s="466">
        <f>AA109+1</f>
        <v>81</v>
      </c>
    </row>
    <row r="113" spans="1:27" x14ac:dyDescent="0.25">
      <c r="A113" s="139" t="str">
        <f ca="1">CONCATENATE($A$2," / ",AA113)</f>
        <v>KW25 / 82</v>
      </c>
      <c r="B113" s="100" t="str">
        <f ca="1">OFFSET(Sprachen!A461,0,'Allg. Informationen'!$B$4-1,1,1)</f>
        <v>Spezifische ungedeckte Gestehungskosten</v>
      </c>
      <c r="C113" s="100" t="s">
        <v>39</v>
      </c>
      <c r="D113" s="390">
        <f ca="1">D100-D107</f>
        <v>0</v>
      </c>
      <c r="E113" s="375"/>
      <c r="F113" s="375"/>
      <c r="G113" s="375"/>
      <c r="I113" s="180"/>
      <c r="AA113" s="466">
        <f>AA112+1</f>
        <v>82</v>
      </c>
    </row>
    <row r="114" spans="1:27" x14ac:dyDescent="0.25">
      <c r="A114" s="139" t="str">
        <f ca="1">CONCATENATE($A$2," / ",AA114)</f>
        <v>KW25 / 83</v>
      </c>
      <c r="B114" s="100" t="str">
        <f ca="1">OFFSET(Sprachen!A462,0,'Allg. Informationen'!$B$4-1,1,1)</f>
        <v>Spez. ungedeckte Gestehungskosten gekürzt</v>
      </c>
      <c r="C114" s="100" t="s">
        <v>39</v>
      </c>
      <c r="D114" s="390">
        <f ca="1">MIN(1,D113)</f>
        <v>0</v>
      </c>
      <c r="E114" s="375"/>
      <c r="F114" s="375"/>
      <c r="G114" s="375"/>
      <c r="I114" s="180"/>
      <c r="Q114" s="584"/>
      <c r="AA114" s="466">
        <f>AA113+1</f>
        <v>83</v>
      </c>
    </row>
    <row r="115" spans="1:27" ht="28.5" customHeight="1" x14ac:dyDescent="0.3">
      <c r="A115" s="139" t="str">
        <f ca="1">CONCATENATE($A$2," / ",AA115)</f>
        <v>KW25 / 84</v>
      </c>
      <c r="B115" s="136" t="str">
        <f ca="1">OFFSET(Sprachen!A463,0,'Allg. Informationen'!$B$4-1,1,1)</f>
        <v>ungedeckte Gestehungskosten Anteil Gesuchsteller</v>
      </c>
      <c r="C115" s="100" t="s">
        <v>24</v>
      </c>
      <c r="D115" s="173">
        <f ca="1">D102-D109</f>
        <v>0</v>
      </c>
      <c r="E115" s="374"/>
      <c r="F115" s="374"/>
      <c r="G115" s="374"/>
      <c r="H115" s="131"/>
      <c r="I115" s="131"/>
      <c r="J115" s="131"/>
      <c r="K115" s="131"/>
      <c r="L115" s="131"/>
      <c r="M115" s="131"/>
      <c r="N115" s="131"/>
      <c r="O115" s="131"/>
      <c r="P115" s="131"/>
      <c r="Q115" s="588"/>
      <c r="R115" s="131"/>
      <c r="S115" s="131"/>
      <c r="AA115" s="466">
        <f>AA114+1</f>
        <v>84</v>
      </c>
    </row>
    <row r="116" spans="1:27" ht="15.6" x14ac:dyDescent="0.3">
      <c r="A116" s="181"/>
      <c r="B116" s="182"/>
      <c r="C116" s="182"/>
      <c r="D116" s="182"/>
      <c r="E116" s="178"/>
      <c r="F116" s="178"/>
      <c r="G116" s="178"/>
      <c r="H116" s="182"/>
      <c r="I116" s="182"/>
      <c r="J116" s="182"/>
      <c r="K116" s="182"/>
      <c r="L116" s="182"/>
      <c r="M116" s="182"/>
      <c r="N116" s="182"/>
      <c r="O116" s="182"/>
      <c r="P116" s="182"/>
      <c r="Q116" s="183"/>
      <c r="R116" s="131"/>
      <c r="S116" s="131"/>
    </row>
    <row r="117" spans="1:27" ht="17.399999999999999" x14ac:dyDescent="0.3">
      <c r="A117" s="184" t="str">
        <f ca="1">OFFSET(Sprachen!A464,0,'Allg. Informationen'!$B$4-1,1,1)</f>
        <v>E. Referenzmarkterlös</v>
      </c>
      <c r="C117" s="589"/>
      <c r="D117" s="589"/>
      <c r="E117" s="590"/>
      <c r="F117" s="590"/>
      <c r="G117" s="590"/>
      <c r="H117" s="907" t="str">
        <f ca="1">H89</f>
        <v>Anmerkungen BFE</v>
      </c>
      <c r="I117" s="879"/>
      <c r="J117" s="879"/>
      <c r="K117" s="879"/>
      <c r="L117" s="879"/>
      <c r="M117" s="879" t="str">
        <f ca="1">M89</f>
        <v>Bemerkungen Gesuchsteller</v>
      </c>
      <c r="N117" s="879"/>
      <c r="O117" s="879"/>
      <c r="P117" s="879"/>
      <c r="Q117" s="879"/>
      <c r="R117" s="131"/>
      <c r="S117" s="163"/>
    </row>
    <row r="118" spans="1:27" ht="15.6" x14ac:dyDescent="0.3">
      <c r="A118" s="139" t="str">
        <f t="shared" ref="A118:A124" ca="1" si="15">CONCATENATE($A$2," / ",AA118)</f>
        <v>KW25 / 85</v>
      </c>
      <c r="B118" s="591" t="str">
        <f ca="1">OFFSET(Sprachen!A465,0,'Allg. Informationen'!$B$4-1,1,1)</f>
        <v xml:space="preserve">Strompreise bei EEX herungergeladen am: </v>
      </c>
      <c r="C118" s="185">
        <v>44615</v>
      </c>
      <c r="D118" s="378">
        <v>0.45833333333333331</v>
      </c>
      <c r="E118" s="384"/>
      <c r="F118" s="384"/>
      <c r="G118" s="384"/>
      <c r="H118" s="856"/>
      <c r="I118" s="869"/>
      <c r="J118" s="869"/>
      <c r="K118" s="869"/>
      <c r="L118" s="869"/>
      <c r="M118" s="871"/>
      <c r="N118" s="872"/>
      <c r="O118" s="872"/>
      <c r="P118" s="872"/>
      <c r="Q118" s="873"/>
      <c r="R118" s="131"/>
      <c r="S118" s="131"/>
      <c r="AA118" s="466">
        <f>AA115+1</f>
        <v>85</v>
      </c>
    </row>
    <row r="119" spans="1:27" ht="15.6" x14ac:dyDescent="0.3">
      <c r="A119" s="139" t="str">
        <f t="shared" ca="1" si="15"/>
        <v>KW25 / 86</v>
      </c>
      <c r="B119" s="186" t="str">
        <f ca="1">OFFSET(Sprachen!A466,0,'Allg. Informationen'!$B$4-1,1,1)</f>
        <v>Jahr</v>
      </c>
      <c r="C119" s="904" t="str">
        <f ca="1">IFERROR(IF($D$5="Nein/Non/No","-",INDIRECT(CONCATENATE(E_prod_Eingabe!A2,"!")&amp;CONCATENATE(MID("CDEFGHIJKLMNOPQRSTUVWXYZ",HLOOKUP($A$2,E_prod_Eingabe!$C$5:$AS$6,2,FALSE),1),"8"))),"")</f>
        <v/>
      </c>
      <c r="D119" s="905"/>
      <c r="E119" s="385"/>
      <c r="F119" s="385"/>
      <c r="G119" s="385"/>
      <c r="H119" s="856"/>
      <c r="I119" s="869"/>
      <c r="J119" s="869"/>
      <c r="K119" s="869"/>
      <c r="L119" s="869"/>
      <c r="M119" s="871"/>
      <c r="N119" s="872"/>
      <c r="O119" s="872"/>
      <c r="P119" s="872"/>
      <c r="Q119" s="873"/>
      <c r="R119" s="131"/>
      <c r="S119" s="131"/>
      <c r="AA119" s="466">
        <f t="shared" ref="AA119:AA124" si="16">AA118+1</f>
        <v>86</v>
      </c>
    </row>
    <row r="120" spans="1:27" ht="15.6" x14ac:dyDescent="0.3">
      <c r="A120" s="139" t="str">
        <f t="shared" ca="1" si="15"/>
        <v>KW25 / 87</v>
      </c>
      <c r="B120" s="187" t="str">
        <f ca="1">OFFSET(Sprachen!A467,0,'Allg. Informationen'!$B$4-1,1,1)</f>
        <v>Referenzmarkterlös  [CHF]</v>
      </c>
      <c r="C120" s="638" t="s">
        <v>24</v>
      </c>
      <c r="D120" s="379" t="s">
        <v>82</v>
      </c>
      <c r="E120" s="377"/>
      <c r="F120" s="377"/>
      <c r="G120" s="377"/>
      <c r="H120" s="380" t="str">
        <f ca="1">OFFSET(Sprachen!A336,0,'Allg. Informationen'!$B$4-1,1,1)</f>
        <v>Zentrale 1</v>
      </c>
      <c r="I120" s="186" t="str">
        <f ca="1">OFFSET(Sprachen!A337,0,'Allg. Informationen'!$B$4-1,1,1)</f>
        <v>Zentrale 2</v>
      </c>
      <c r="J120" s="592" t="str">
        <f ca="1">OFFSET(Sprachen!A338,0,'Allg. Informationen'!$B$4-1,1,1)</f>
        <v>Zentrale 3</v>
      </c>
      <c r="K120" s="592" t="str">
        <f ca="1">OFFSET(Sprachen!A339,0,'Allg. Informationen'!$B$4-1,1,1)</f>
        <v>Zentrale 4</v>
      </c>
      <c r="L120" s="592" t="str">
        <f ca="1">OFFSET(Sprachen!A340,0,'Allg. Informationen'!$B$4-1,1,1)</f>
        <v>Zentrale 5</v>
      </c>
      <c r="M120" s="592" t="str">
        <f ca="1">OFFSET(Sprachen!A341,0,'Allg. Informationen'!$B$4-1,1,1)</f>
        <v>Zentrale 6</v>
      </c>
      <c r="N120" s="592" t="str">
        <f ca="1">OFFSET(Sprachen!A342,0,'Allg. Informationen'!$B$4-1,1,1)</f>
        <v>Zentrale 7</v>
      </c>
      <c r="O120" s="592" t="str">
        <f ca="1">OFFSET(Sprachen!A343,0,'Allg. Informationen'!$B$4-1,1,1)</f>
        <v>Zentrale 8</v>
      </c>
      <c r="P120" s="592" t="str">
        <f ca="1">OFFSET(Sprachen!A344,0,'Allg. Informationen'!$B$4-1,1,1)</f>
        <v>Zentrale 9</v>
      </c>
      <c r="Q120" s="592" t="str">
        <f ca="1">OFFSET(Sprachen!A345,0,'Allg. Informationen'!$B$4-1,1,1)</f>
        <v>Zentrale 10</v>
      </c>
      <c r="R120" s="131"/>
      <c r="S120" s="131"/>
      <c r="AA120" s="466">
        <f t="shared" si="16"/>
        <v>87</v>
      </c>
    </row>
    <row r="121" spans="1:27" ht="15.6" x14ac:dyDescent="0.3">
      <c r="A121" s="139" t="str">
        <f t="shared" ca="1" si="15"/>
        <v>KW25 / 88</v>
      </c>
      <c r="B121" s="188" t="str">
        <f ca="1">OFFSET(Sprachen!A468,0,'Allg. Informationen'!$B$4-1,1,1)</f>
        <v>alle Zentralen</v>
      </c>
      <c r="C121" s="189"/>
      <c r="D121" s="593">
        <f ca="1">+SUM(H121:Q121)</f>
        <v>0</v>
      </c>
      <c r="E121" s="594"/>
      <c r="F121" s="594"/>
      <c r="G121" s="594"/>
      <c r="H121" s="595">
        <f ca="1">IFERROR(IF($D$5="Nein/Non/No","-",VLOOKUP(H$120,E_prod_Eingabe!$A$33:$AA$42,HLOOKUP($A$2,E_prod_Eingabe!$C$5:$AS$6,2,FALSE)+2,FALSE)),"")</f>
        <v>0</v>
      </c>
      <c r="I121" s="595">
        <f ca="1">IFERROR(IF($D$5="Nein/Non/No","-",VLOOKUP(I$120,E_prod_Eingabe!$A$33:$AA$42,HLOOKUP($A$2,E_prod_Eingabe!$C$5:$AS$6,2,FALSE)+2,FALSE)),"")</f>
        <v>0</v>
      </c>
      <c r="J121" s="595">
        <f ca="1">IFERROR(IF($D$5="Nein/Non/No","-",VLOOKUP(J$120,E_prod_Eingabe!$A$33:$AA$42,HLOOKUP($A$2,E_prod_Eingabe!$C$5:$AS$6,2,FALSE)+2,FALSE)),"")</f>
        <v>0</v>
      </c>
      <c r="K121" s="595">
        <f ca="1">IFERROR(IF($D$5="Nein/Non/No","-",VLOOKUP(K$120,E_prod_Eingabe!$A$33:$AA$42,HLOOKUP($A$2,E_prod_Eingabe!$C$5:$AS$6,2,FALSE)+2,FALSE)),"")</f>
        <v>0</v>
      </c>
      <c r="L121" s="595">
        <f ca="1">IFERROR(IF($D$5="Nein/Non/No","-",VLOOKUP(L$120,E_prod_Eingabe!$A$33:$AA$42,HLOOKUP($A$2,E_prod_Eingabe!$C$5:$AS$6,2,FALSE)+2,FALSE)),"")</f>
        <v>0</v>
      </c>
      <c r="M121" s="595">
        <f ca="1">IFERROR(IF($D$5="Nein/Non/No","-",VLOOKUP(M$120,E_prod_Eingabe!$A$33:$AA$42,HLOOKUP($A$2,E_prod_Eingabe!$C$5:$AS$6,2,FALSE)+2,FALSE)),"")</f>
        <v>0</v>
      </c>
      <c r="N121" s="595">
        <f ca="1">IFERROR(IF($D$5="Nein/Non/No","-",VLOOKUP(N$120,E_prod_Eingabe!$A$33:$AA$42,HLOOKUP($A$2,E_prod_Eingabe!$C$5:$AS$6,2,FALSE)+2,FALSE)),"")</f>
        <v>0</v>
      </c>
      <c r="O121" s="595">
        <f ca="1">IFERROR(IF($D$5="Nein/Non/No","-",VLOOKUP(O$120,E_prod_Eingabe!$A$33:$AA$42,HLOOKUP($A$2,E_prod_Eingabe!$C$5:$AS$6,2,FALSE)+2,FALSE)),"")</f>
        <v>0</v>
      </c>
      <c r="P121" s="595">
        <f ca="1">IFERROR(IF($D$5="Nein/Non/No","-",VLOOKUP(P$120,E_prod_Eingabe!$A$33:$AA$42,HLOOKUP($A$2,E_prod_Eingabe!$C$5:$AS$6,2,FALSE)+2,FALSE)),"")</f>
        <v>0</v>
      </c>
      <c r="Q121" s="595">
        <f ca="1">IFERROR(IF($D$5="Nein/Non/No","-",VLOOKUP(Q$120,E_prod_Eingabe!$A$33:$AA$42,HLOOKUP($A$2,E_prod_Eingabe!$C$5:$AS$6,2,FALSE)+2,FALSE)),"")</f>
        <v>0</v>
      </c>
      <c r="R121" s="131"/>
      <c r="S121" s="190"/>
      <c r="AA121" s="466">
        <f t="shared" si="16"/>
        <v>88</v>
      </c>
    </row>
    <row r="122" spans="1:27" ht="39.6" x14ac:dyDescent="0.3">
      <c r="A122" s="139" t="str">
        <f t="shared" ca="1" si="15"/>
        <v>KW25 / 89</v>
      </c>
      <c r="B122" s="529" t="str">
        <f ca="1">OFFSET(Sprachen!A469,0,'Allg. Informationen'!$B$4-1,1,1)</f>
        <v>Abzüglich nicht hydraulisch verbundener oder gemeinsam optimierter Anlagen</v>
      </c>
      <c r="C122" s="191"/>
      <c r="D122" s="593">
        <f>+SUM(H122:Q122)</f>
        <v>0</v>
      </c>
      <c r="E122" s="594"/>
      <c r="F122" s="594"/>
      <c r="G122" s="594"/>
      <c r="H122" s="595">
        <f>+IF(OR(H50="Nein",H50="Non",H50="No"),-H121,0)</f>
        <v>0</v>
      </c>
      <c r="I122" s="595">
        <f t="shared" ref="I122:Q122" si="17">+IF(OR(I50="Nein",I50="Non",I50="No"),-I121,0)</f>
        <v>0</v>
      </c>
      <c r="J122" s="595">
        <f t="shared" si="17"/>
        <v>0</v>
      </c>
      <c r="K122" s="595">
        <f t="shared" si="17"/>
        <v>0</v>
      </c>
      <c r="L122" s="595">
        <f t="shared" si="17"/>
        <v>0</v>
      </c>
      <c r="M122" s="595">
        <f t="shared" si="17"/>
        <v>0</v>
      </c>
      <c r="N122" s="595">
        <f t="shared" si="17"/>
        <v>0</v>
      </c>
      <c r="O122" s="595">
        <f t="shared" si="17"/>
        <v>0</v>
      </c>
      <c r="P122" s="595">
        <f t="shared" si="17"/>
        <v>0</v>
      </c>
      <c r="Q122" s="595">
        <f t="shared" si="17"/>
        <v>0</v>
      </c>
      <c r="R122" s="131"/>
      <c r="S122" s="163"/>
      <c r="AA122" s="466">
        <f t="shared" si="16"/>
        <v>89</v>
      </c>
    </row>
    <row r="123" spans="1:27" ht="16.2" thickBot="1" x14ac:dyDescent="0.35">
      <c r="A123" s="139" t="str">
        <f t="shared" ca="1" si="15"/>
        <v>KW25 / 90</v>
      </c>
      <c r="B123" s="188" t="str">
        <f ca="1">OFFSET(Sprachen!A470,0,'Allg. Informationen'!$B$4-1,1,1)</f>
        <v>Abzüglich KEV-Anlagen</v>
      </c>
      <c r="C123" s="192"/>
      <c r="D123" s="596">
        <f>+SUM(H123:Q123)</f>
        <v>0</v>
      </c>
      <c r="E123" s="594"/>
      <c r="F123" s="594"/>
      <c r="G123" s="594"/>
      <c r="H123" s="595">
        <f>+IF(OR(H56="Ja",H56="Oui",H56="Si"),IF(OR(H50="Ja",H50="Oui",H50="Si"),-H121,0),0)</f>
        <v>0</v>
      </c>
      <c r="I123" s="595">
        <f t="shared" ref="I123:Q123" si="18">+IF(OR(I56="Ja",I56="Oui",I56="Si"),IF(OR(I50="Ja",I50="Oui",I50="Si"),-I121,0),0)</f>
        <v>0</v>
      </c>
      <c r="J123" s="595">
        <f t="shared" si="18"/>
        <v>0</v>
      </c>
      <c r="K123" s="595">
        <f t="shared" si="18"/>
        <v>0</v>
      </c>
      <c r="L123" s="595">
        <f t="shared" si="18"/>
        <v>0</v>
      </c>
      <c r="M123" s="595">
        <f t="shared" si="18"/>
        <v>0</v>
      </c>
      <c r="N123" s="595">
        <f t="shared" si="18"/>
        <v>0</v>
      </c>
      <c r="O123" s="595">
        <f t="shared" si="18"/>
        <v>0</v>
      </c>
      <c r="P123" s="595">
        <f t="shared" si="18"/>
        <v>0</v>
      </c>
      <c r="Q123" s="595">
        <f t="shared" si="18"/>
        <v>0</v>
      </c>
      <c r="R123" s="131"/>
      <c r="S123" s="163"/>
      <c r="AA123" s="466">
        <f t="shared" si="16"/>
        <v>90</v>
      </c>
    </row>
    <row r="124" spans="1:27" ht="26.25" customHeight="1" thickBot="1" x14ac:dyDescent="0.35">
      <c r="A124" s="139" t="str">
        <f t="shared" ca="1" si="15"/>
        <v>KW25 / 91</v>
      </c>
      <c r="B124" s="891" t="str">
        <f ca="1">+CONCATENATE(OFFSET(Sprachen!A471,0,'Allg. Informationen'!$B$4-1,1,1)," ",IF(D13=0,"",D13))</f>
        <v>gültig für KW Bitte auswählen, Prière de sélectionner, Prego selezionare</v>
      </c>
      <c r="C124" s="892"/>
      <c r="D124" s="597">
        <f ca="1">IFERROR(+MAX(SUM(D121:D123),0),"")</f>
        <v>0</v>
      </c>
      <c r="E124" s="598"/>
      <c r="F124" s="598"/>
      <c r="G124" s="599"/>
      <c r="H124" s="595">
        <f ca="1">+IF(H121&lt;0,H121,MAX(SUM(H121:H123),0))</f>
        <v>0</v>
      </c>
      <c r="I124" s="595">
        <f t="shared" ref="I124:Q124" ca="1" si="19">+IF(I121&lt;0,I121,MAX(SUM(I121:I123),0))</f>
        <v>0</v>
      </c>
      <c r="J124" s="595">
        <f t="shared" ca="1" si="19"/>
        <v>0</v>
      </c>
      <c r="K124" s="595">
        <f t="shared" ca="1" si="19"/>
        <v>0</v>
      </c>
      <c r="L124" s="595">
        <f t="shared" ca="1" si="19"/>
        <v>0</v>
      </c>
      <c r="M124" s="595">
        <f t="shared" ca="1" si="19"/>
        <v>0</v>
      </c>
      <c r="N124" s="595">
        <f t="shared" ca="1" si="19"/>
        <v>0</v>
      </c>
      <c r="O124" s="595">
        <f t="shared" ca="1" si="19"/>
        <v>0</v>
      </c>
      <c r="P124" s="595">
        <f t="shared" ca="1" si="19"/>
        <v>0</v>
      </c>
      <c r="Q124" s="595">
        <f t="shared" ca="1" si="19"/>
        <v>0</v>
      </c>
      <c r="R124" s="131"/>
      <c r="S124" s="131"/>
      <c r="AA124" s="466">
        <f t="shared" si="16"/>
        <v>91</v>
      </c>
    </row>
    <row r="125" spans="1:27" ht="15.6" x14ac:dyDescent="0.3">
      <c r="D125" s="600"/>
      <c r="E125" s="600"/>
      <c r="F125" s="600"/>
      <c r="G125" s="600"/>
      <c r="R125" s="131"/>
      <c r="S125" s="131"/>
    </row>
    <row r="126" spans="1:27" ht="15.6" x14ac:dyDescent="0.3">
      <c r="R126" s="131"/>
      <c r="S126" s="131"/>
    </row>
    <row r="127" spans="1:27" ht="15.6" x14ac:dyDescent="0.3">
      <c r="R127" s="131"/>
      <c r="S127" s="131"/>
    </row>
    <row r="128" spans="1:27" ht="15.6" x14ac:dyDescent="0.3">
      <c r="D128" s="652"/>
      <c r="R128" s="131"/>
      <c r="S128" s="131"/>
    </row>
    <row r="129" spans="18:19" ht="15.6" x14ac:dyDescent="0.3">
      <c r="R129" s="131"/>
      <c r="S129" s="131"/>
    </row>
    <row r="130" spans="18:19" ht="15.6" x14ac:dyDescent="0.3">
      <c r="R130" s="131"/>
      <c r="S130" s="131"/>
    </row>
    <row r="131" spans="18:19" ht="15.6" x14ac:dyDescent="0.3">
      <c r="R131" s="131"/>
      <c r="S131" s="131"/>
    </row>
  </sheetData>
  <sheetProtection algorithmName="SHA-512" hashValue="IDl7KC3K4n5LDqe8OxKzQhEDoSlFY5UcUQD58AqCS1en5b645CLHEYTGh7LlQgjAuOJwJoNjKXOzCWYJqk2mrA==" saltValue="YLkyPjreK8KyXzFFXqAb2w==" spinCount="100000" sheet="1" objects="1" scenarios="1"/>
  <protectedRanges>
    <protectedRange sqref="C5 L15 B14:B15 D16:D24 D26 D31:D32 D34:D35 D38:D40 D42 D44:D45 H49:Q53 H56:Q59 D64:D65 D69:D73 D77:K79 D80:D83 D90:D96 D98" name="Bereichzahlenfelder"/>
    <protectedRange sqref="C5 H6:J7 L6:N7 P6:R7 T6:U7 M13:U45 T48:U59 M62:U73 M74 Q77:U87 M90:U102 M118:Q119" name="Bereichvoll_kommentarfelder"/>
    <protectedRange sqref="C5 H8 L8 B14:B15 D16:D17 D29 D37 D40 D42 D101 D108 L15 M13 M16:M17 M29 M37 M40:M42 M101" name="bereichleer"/>
  </protectedRanges>
  <mergeCells count="192">
    <mergeCell ref="C119:D119"/>
    <mergeCell ref="H119:L119"/>
    <mergeCell ref="M119:Q119"/>
    <mergeCell ref="B124:C124"/>
    <mergeCell ref="H102:L102"/>
    <mergeCell ref="M102:U102"/>
    <mergeCell ref="H117:L117"/>
    <mergeCell ref="M117:Q117"/>
    <mergeCell ref="H118:L118"/>
    <mergeCell ref="M118:Q118"/>
    <mergeCell ref="H99:L99"/>
    <mergeCell ref="M99:U99"/>
    <mergeCell ref="H100:L100"/>
    <mergeCell ref="M100:U100"/>
    <mergeCell ref="H101:L101"/>
    <mergeCell ref="M101:U101"/>
    <mergeCell ref="H96:L96"/>
    <mergeCell ref="M96:U96"/>
    <mergeCell ref="H97:L97"/>
    <mergeCell ref="M97:U97"/>
    <mergeCell ref="H98:L98"/>
    <mergeCell ref="M98:U98"/>
    <mergeCell ref="H93:L93"/>
    <mergeCell ref="M93:U93"/>
    <mergeCell ref="H94:L94"/>
    <mergeCell ref="M94:U94"/>
    <mergeCell ref="H95:L95"/>
    <mergeCell ref="M95:U95"/>
    <mergeCell ref="H90:L90"/>
    <mergeCell ref="M90:U90"/>
    <mergeCell ref="H91:L91"/>
    <mergeCell ref="M91:U91"/>
    <mergeCell ref="H92:L92"/>
    <mergeCell ref="M92:U92"/>
    <mergeCell ref="H86:P86"/>
    <mergeCell ref="Q86:U86"/>
    <mergeCell ref="H87:P87"/>
    <mergeCell ref="Q87:U87"/>
    <mergeCell ref="H89:L89"/>
    <mergeCell ref="M89:U89"/>
    <mergeCell ref="H83:P83"/>
    <mergeCell ref="Q83:U83"/>
    <mergeCell ref="H84:P84"/>
    <mergeCell ref="Q84:U84"/>
    <mergeCell ref="H85:P85"/>
    <mergeCell ref="Q85:U85"/>
    <mergeCell ref="L80:P80"/>
    <mergeCell ref="Q80:U80"/>
    <mergeCell ref="L81:P81"/>
    <mergeCell ref="Q81:U81"/>
    <mergeCell ref="L82:P82"/>
    <mergeCell ref="Q82:U82"/>
    <mergeCell ref="M73:U73"/>
    <mergeCell ref="H74:L74"/>
    <mergeCell ref="M74:U74"/>
    <mergeCell ref="L76:P76"/>
    <mergeCell ref="Q76:U76"/>
    <mergeCell ref="L77:P79"/>
    <mergeCell ref="Q77:U79"/>
    <mergeCell ref="H64:L73"/>
    <mergeCell ref="M64:U64"/>
    <mergeCell ref="M65:U65"/>
    <mergeCell ref="M66:U66"/>
    <mergeCell ref="M67:U67"/>
    <mergeCell ref="M68:U68"/>
    <mergeCell ref="M69:U69"/>
    <mergeCell ref="M70:U70"/>
    <mergeCell ref="M71:U71"/>
    <mergeCell ref="M72:U72"/>
    <mergeCell ref="H61:L61"/>
    <mergeCell ref="M61:U61"/>
    <mergeCell ref="H62:L62"/>
    <mergeCell ref="M62:U62"/>
    <mergeCell ref="H63:L63"/>
    <mergeCell ref="M63:U63"/>
    <mergeCell ref="R57:S57"/>
    <mergeCell ref="T57:U57"/>
    <mergeCell ref="R58:S58"/>
    <mergeCell ref="T58:U58"/>
    <mergeCell ref="R59:S59"/>
    <mergeCell ref="T59:U59"/>
    <mergeCell ref="R53:S53"/>
    <mergeCell ref="T53:U53"/>
    <mergeCell ref="R54:S55"/>
    <mergeCell ref="T54:U54"/>
    <mergeCell ref="T55:U55"/>
    <mergeCell ref="R56:S56"/>
    <mergeCell ref="T56:U56"/>
    <mergeCell ref="R50:S50"/>
    <mergeCell ref="T50:U50"/>
    <mergeCell ref="R51:S51"/>
    <mergeCell ref="T51:U51"/>
    <mergeCell ref="R52:S52"/>
    <mergeCell ref="T52:U52"/>
    <mergeCell ref="H45:L45"/>
    <mergeCell ref="M45:U45"/>
    <mergeCell ref="R47:S47"/>
    <mergeCell ref="R48:S48"/>
    <mergeCell ref="T48:U48"/>
    <mergeCell ref="R49:S49"/>
    <mergeCell ref="T49:U49"/>
    <mergeCell ref="H42:L42"/>
    <mergeCell ref="M42:U42"/>
    <mergeCell ref="H43:L43"/>
    <mergeCell ref="M43:U43"/>
    <mergeCell ref="H44:L44"/>
    <mergeCell ref="M44:U44"/>
    <mergeCell ref="H39:L39"/>
    <mergeCell ref="M39:U39"/>
    <mergeCell ref="H40:L40"/>
    <mergeCell ref="M40:U40"/>
    <mergeCell ref="H41:L41"/>
    <mergeCell ref="M41:U41"/>
    <mergeCell ref="H36:L36"/>
    <mergeCell ref="M36:U36"/>
    <mergeCell ref="H37:L37"/>
    <mergeCell ref="M37:U37"/>
    <mergeCell ref="H38:L38"/>
    <mergeCell ref="M38:U38"/>
    <mergeCell ref="H33:L33"/>
    <mergeCell ref="M33:U33"/>
    <mergeCell ref="H34:L34"/>
    <mergeCell ref="M34:U34"/>
    <mergeCell ref="H35:L35"/>
    <mergeCell ref="M35:U35"/>
    <mergeCell ref="H30:L30"/>
    <mergeCell ref="M30:U30"/>
    <mergeCell ref="H31:L31"/>
    <mergeCell ref="M31:U31"/>
    <mergeCell ref="H32:L32"/>
    <mergeCell ref="M32:U32"/>
    <mergeCell ref="H27:L27"/>
    <mergeCell ref="M27:U27"/>
    <mergeCell ref="H28:L28"/>
    <mergeCell ref="M28:U28"/>
    <mergeCell ref="H29:L29"/>
    <mergeCell ref="M29:U29"/>
    <mergeCell ref="H24:L24"/>
    <mergeCell ref="M24:U24"/>
    <mergeCell ref="H25:L25"/>
    <mergeCell ref="M25:U25"/>
    <mergeCell ref="H26:L26"/>
    <mergeCell ref="M26:U26"/>
    <mergeCell ref="H20:L20"/>
    <mergeCell ref="M20:U20"/>
    <mergeCell ref="H21:L22"/>
    <mergeCell ref="M21:U21"/>
    <mergeCell ref="M22:U22"/>
    <mergeCell ref="H23:L23"/>
    <mergeCell ref="M23:U23"/>
    <mergeCell ref="B17:C17"/>
    <mergeCell ref="H17:L17"/>
    <mergeCell ref="M17:U17"/>
    <mergeCell ref="H18:L18"/>
    <mergeCell ref="M18:U18"/>
    <mergeCell ref="H19:L19"/>
    <mergeCell ref="M19:U19"/>
    <mergeCell ref="V13:V15"/>
    <mergeCell ref="W13:W15"/>
    <mergeCell ref="X13:X15"/>
    <mergeCell ref="Y13:Y15"/>
    <mergeCell ref="H15:K15"/>
    <mergeCell ref="B16:C16"/>
    <mergeCell ref="H16:L16"/>
    <mergeCell ref="M16:U16"/>
    <mergeCell ref="B12:D12"/>
    <mergeCell ref="E12:G12"/>
    <mergeCell ref="H12:L12"/>
    <mergeCell ref="M12:U12"/>
    <mergeCell ref="A13:A15"/>
    <mergeCell ref="C13:C15"/>
    <mergeCell ref="D13:D15"/>
    <mergeCell ref="H13:L14"/>
    <mergeCell ref="M13:U15"/>
    <mergeCell ref="B7:C7"/>
    <mergeCell ref="H7:J7"/>
    <mergeCell ref="L7:N7"/>
    <mergeCell ref="P7:R7"/>
    <mergeCell ref="T7:U7"/>
    <mergeCell ref="B8:C8"/>
    <mergeCell ref="H8:J8"/>
    <mergeCell ref="L8:N8"/>
    <mergeCell ref="H5:U5"/>
    <mergeCell ref="B6:C6"/>
    <mergeCell ref="D6:D7"/>
    <mergeCell ref="H6:J6"/>
    <mergeCell ref="K6:K7"/>
    <mergeCell ref="L6:N6"/>
    <mergeCell ref="O6:O7"/>
    <mergeCell ref="P6:R6"/>
    <mergeCell ref="S6:S7"/>
    <mergeCell ref="T6:U6"/>
  </mergeCells>
  <conditionalFormatting sqref="X13 X16:X25 X27:X30 X33 X36:X37 X46 X54:X55 X60 X75 X84:X86 X88 X97 X99 X101:X102">
    <cfRule type="containsText" dxfId="143" priority="141" operator="containsText" text="nicht i.O.">
      <formula>NOT(ISERROR(SEARCH("nicht i.O.",X13)))</formula>
    </cfRule>
    <cfRule type="containsText" dxfId="142" priority="142" operator="containsText" text="in Abklärung">
      <formula>NOT(ISERROR(SEARCH("in Abklärung",X13)))</formula>
    </cfRule>
    <cfRule type="containsText" dxfId="141" priority="143" operator="containsText" text="i.O.">
      <formula>NOT(ISERROR(SEARCH("i.O.",X13)))</formula>
    </cfRule>
    <cfRule type="containsText" dxfId="140" priority="144" operator="containsText" text="korrigiert">
      <formula>NOT(ISERROR(SEARCH("korrigiert",X13)))</formula>
    </cfRule>
  </conditionalFormatting>
  <conditionalFormatting sqref="V16:V25 V27:V30 V33 V36:V37 V46 V54:V55 V60 V75 V84:V86 V88 V97 V99 V101:V102">
    <cfRule type="containsText" dxfId="139" priority="137" operator="containsText" text="nicht i.O.">
      <formula>NOT(ISERROR(SEARCH("nicht i.O.",V16)))</formula>
    </cfRule>
    <cfRule type="containsText" dxfId="138" priority="138" operator="containsText" text="in Abklärung">
      <formula>NOT(ISERROR(SEARCH("in Abklärung",V16)))</formula>
    </cfRule>
    <cfRule type="containsText" dxfId="137" priority="139" operator="containsText" text="i.O.">
      <formula>NOT(ISERROR(SEARCH("i.O.",V16)))</formula>
    </cfRule>
    <cfRule type="containsText" dxfId="136" priority="140" operator="containsText" text="korrigiert">
      <formula>NOT(ISERROR(SEARCH("korrigiert",V16)))</formula>
    </cfRule>
  </conditionalFormatting>
  <conditionalFormatting sqref="X26">
    <cfRule type="containsText" dxfId="135" priority="133" operator="containsText" text="nicht i.O.">
      <formula>NOT(ISERROR(SEARCH("nicht i.O.",X26)))</formula>
    </cfRule>
    <cfRule type="containsText" dxfId="134" priority="134" operator="containsText" text="in Abklärung">
      <formula>NOT(ISERROR(SEARCH("in Abklärung",X26)))</formula>
    </cfRule>
    <cfRule type="containsText" dxfId="133" priority="135" operator="containsText" text="i.O.">
      <formula>NOT(ISERROR(SEARCH("i.O.",X26)))</formula>
    </cfRule>
    <cfRule type="containsText" dxfId="132" priority="136" operator="containsText" text="korrigiert">
      <formula>NOT(ISERROR(SEARCH("korrigiert",X26)))</formula>
    </cfRule>
  </conditionalFormatting>
  <conditionalFormatting sqref="V26">
    <cfRule type="containsText" dxfId="131" priority="129" operator="containsText" text="nicht i.O.">
      <formula>NOT(ISERROR(SEARCH("nicht i.O.",V26)))</formula>
    </cfRule>
    <cfRule type="containsText" dxfId="130" priority="130" operator="containsText" text="in Abklärung">
      <formula>NOT(ISERROR(SEARCH("in Abklärung",V26)))</formula>
    </cfRule>
    <cfRule type="containsText" dxfId="129" priority="131" operator="containsText" text="i.O.">
      <formula>NOT(ISERROR(SEARCH("i.O.",V26)))</formula>
    </cfRule>
    <cfRule type="containsText" dxfId="128" priority="132" operator="containsText" text="korrigiert">
      <formula>NOT(ISERROR(SEARCH("korrigiert",V26)))</formula>
    </cfRule>
  </conditionalFormatting>
  <conditionalFormatting sqref="X31">
    <cfRule type="containsText" dxfId="127" priority="125" operator="containsText" text="nicht i.O.">
      <formula>NOT(ISERROR(SEARCH("nicht i.O.",X31)))</formula>
    </cfRule>
    <cfRule type="containsText" dxfId="126" priority="126" operator="containsText" text="in Abklärung">
      <formula>NOT(ISERROR(SEARCH("in Abklärung",X31)))</formula>
    </cfRule>
    <cfRule type="containsText" dxfId="125" priority="127" operator="containsText" text="i.O.">
      <formula>NOT(ISERROR(SEARCH("i.O.",X31)))</formula>
    </cfRule>
    <cfRule type="containsText" dxfId="124" priority="128" operator="containsText" text="korrigiert">
      <formula>NOT(ISERROR(SEARCH("korrigiert",X31)))</formula>
    </cfRule>
  </conditionalFormatting>
  <conditionalFormatting sqref="V31">
    <cfRule type="containsText" dxfId="123" priority="121" operator="containsText" text="nicht i.O.">
      <formula>NOT(ISERROR(SEARCH("nicht i.O.",V31)))</formula>
    </cfRule>
    <cfRule type="containsText" dxfId="122" priority="122" operator="containsText" text="in Abklärung">
      <formula>NOT(ISERROR(SEARCH("in Abklärung",V31)))</formula>
    </cfRule>
    <cfRule type="containsText" dxfId="121" priority="123" operator="containsText" text="i.O.">
      <formula>NOT(ISERROR(SEARCH("i.O.",V31)))</formula>
    </cfRule>
    <cfRule type="containsText" dxfId="120" priority="124" operator="containsText" text="korrigiert">
      <formula>NOT(ISERROR(SEARCH("korrigiert",V31)))</formula>
    </cfRule>
  </conditionalFormatting>
  <conditionalFormatting sqref="X32">
    <cfRule type="containsText" dxfId="119" priority="117" operator="containsText" text="nicht i.O.">
      <formula>NOT(ISERROR(SEARCH("nicht i.O.",X32)))</formula>
    </cfRule>
    <cfRule type="containsText" dxfId="118" priority="118" operator="containsText" text="in Abklärung">
      <formula>NOT(ISERROR(SEARCH("in Abklärung",X32)))</formula>
    </cfRule>
    <cfRule type="containsText" dxfId="117" priority="119" operator="containsText" text="i.O.">
      <formula>NOT(ISERROR(SEARCH("i.O.",X32)))</formula>
    </cfRule>
    <cfRule type="containsText" dxfId="116" priority="120" operator="containsText" text="korrigiert">
      <formula>NOT(ISERROR(SEARCH("korrigiert",X32)))</formula>
    </cfRule>
  </conditionalFormatting>
  <conditionalFormatting sqref="V32">
    <cfRule type="containsText" dxfId="115" priority="113" operator="containsText" text="nicht i.O.">
      <formula>NOT(ISERROR(SEARCH("nicht i.O.",V32)))</formula>
    </cfRule>
    <cfRule type="containsText" dxfId="114" priority="114" operator="containsText" text="in Abklärung">
      <formula>NOT(ISERROR(SEARCH("in Abklärung",V32)))</formula>
    </cfRule>
    <cfRule type="containsText" dxfId="113" priority="115" operator="containsText" text="i.O.">
      <formula>NOT(ISERROR(SEARCH("i.O.",V32)))</formula>
    </cfRule>
    <cfRule type="containsText" dxfId="112" priority="116" operator="containsText" text="korrigiert">
      <formula>NOT(ISERROR(SEARCH("korrigiert",V32)))</formula>
    </cfRule>
  </conditionalFormatting>
  <conditionalFormatting sqref="X34">
    <cfRule type="containsText" dxfId="111" priority="109" operator="containsText" text="nicht i.O.">
      <formula>NOT(ISERROR(SEARCH("nicht i.O.",X34)))</formula>
    </cfRule>
    <cfRule type="containsText" dxfId="110" priority="110" operator="containsText" text="in Abklärung">
      <formula>NOT(ISERROR(SEARCH("in Abklärung",X34)))</formula>
    </cfRule>
    <cfRule type="containsText" dxfId="109" priority="111" operator="containsText" text="i.O.">
      <formula>NOT(ISERROR(SEARCH("i.O.",X34)))</formula>
    </cfRule>
    <cfRule type="containsText" dxfId="108" priority="112" operator="containsText" text="korrigiert">
      <formula>NOT(ISERROR(SEARCH("korrigiert",X34)))</formula>
    </cfRule>
  </conditionalFormatting>
  <conditionalFormatting sqref="V34">
    <cfRule type="containsText" dxfId="107" priority="105" operator="containsText" text="nicht i.O.">
      <formula>NOT(ISERROR(SEARCH("nicht i.O.",V34)))</formula>
    </cfRule>
    <cfRule type="containsText" dxfId="106" priority="106" operator="containsText" text="in Abklärung">
      <formula>NOT(ISERROR(SEARCH("in Abklärung",V34)))</formula>
    </cfRule>
    <cfRule type="containsText" dxfId="105" priority="107" operator="containsText" text="i.O.">
      <formula>NOT(ISERROR(SEARCH("i.O.",V34)))</formula>
    </cfRule>
    <cfRule type="containsText" dxfId="104" priority="108" operator="containsText" text="korrigiert">
      <formula>NOT(ISERROR(SEARCH("korrigiert",V34)))</formula>
    </cfRule>
  </conditionalFormatting>
  <conditionalFormatting sqref="X35">
    <cfRule type="containsText" dxfId="103" priority="101" operator="containsText" text="nicht i.O.">
      <formula>NOT(ISERROR(SEARCH("nicht i.O.",X35)))</formula>
    </cfRule>
    <cfRule type="containsText" dxfId="102" priority="102" operator="containsText" text="in Abklärung">
      <formula>NOT(ISERROR(SEARCH("in Abklärung",X35)))</formula>
    </cfRule>
    <cfRule type="containsText" dxfId="101" priority="103" operator="containsText" text="i.O.">
      <formula>NOT(ISERROR(SEARCH("i.O.",X35)))</formula>
    </cfRule>
    <cfRule type="containsText" dxfId="100" priority="104" operator="containsText" text="korrigiert">
      <formula>NOT(ISERROR(SEARCH("korrigiert",X35)))</formula>
    </cfRule>
  </conditionalFormatting>
  <conditionalFormatting sqref="V35">
    <cfRule type="containsText" dxfId="99" priority="97" operator="containsText" text="nicht i.O.">
      <formula>NOT(ISERROR(SEARCH("nicht i.O.",V35)))</formula>
    </cfRule>
    <cfRule type="containsText" dxfId="98" priority="98" operator="containsText" text="in Abklärung">
      <formula>NOT(ISERROR(SEARCH("in Abklärung",V35)))</formula>
    </cfRule>
    <cfRule type="containsText" dxfId="97" priority="99" operator="containsText" text="i.O.">
      <formula>NOT(ISERROR(SEARCH("i.O.",V35)))</formula>
    </cfRule>
    <cfRule type="containsText" dxfId="96" priority="100" operator="containsText" text="korrigiert">
      <formula>NOT(ISERROR(SEARCH("korrigiert",V35)))</formula>
    </cfRule>
  </conditionalFormatting>
  <conditionalFormatting sqref="X38">
    <cfRule type="containsText" dxfId="95" priority="93" operator="containsText" text="nicht i.O.">
      <formula>NOT(ISERROR(SEARCH("nicht i.O.",X38)))</formula>
    </cfRule>
    <cfRule type="containsText" dxfId="94" priority="94" operator="containsText" text="in Abklärung">
      <formula>NOT(ISERROR(SEARCH("in Abklärung",X38)))</formula>
    </cfRule>
    <cfRule type="containsText" dxfId="93" priority="95" operator="containsText" text="i.O.">
      <formula>NOT(ISERROR(SEARCH("i.O.",X38)))</formula>
    </cfRule>
    <cfRule type="containsText" dxfId="92" priority="96" operator="containsText" text="korrigiert">
      <formula>NOT(ISERROR(SEARCH("korrigiert",X38)))</formula>
    </cfRule>
  </conditionalFormatting>
  <conditionalFormatting sqref="V38">
    <cfRule type="containsText" dxfId="91" priority="89" operator="containsText" text="nicht i.O.">
      <formula>NOT(ISERROR(SEARCH("nicht i.O.",V38)))</formula>
    </cfRule>
    <cfRule type="containsText" dxfId="90" priority="90" operator="containsText" text="in Abklärung">
      <formula>NOT(ISERROR(SEARCH("in Abklärung",V38)))</formula>
    </cfRule>
    <cfRule type="containsText" dxfId="89" priority="91" operator="containsText" text="i.O.">
      <formula>NOT(ISERROR(SEARCH("i.O.",V38)))</formula>
    </cfRule>
    <cfRule type="containsText" dxfId="88" priority="92" operator="containsText" text="korrigiert">
      <formula>NOT(ISERROR(SEARCH("korrigiert",V38)))</formula>
    </cfRule>
  </conditionalFormatting>
  <conditionalFormatting sqref="X39">
    <cfRule type="containsText" dxfId="87" priority="85" operator="containsText" text="nicht i.O.">
      <formula>NOT(ISERROR(SEARCH("nicht i.O.",X39)))</formula>
    </cfRule>
    <cfRule type="containsText" dxfId="86" priority="86" operator="containsText" text="in Abklärung">
      <formula>NOT(ISERROR(SEARCH("in Abklärung",X39)))</formula>
    </cfRule>
    <cfRule type="containsText" dxfId="85" priority="87" operator="containsText" text="i.O.">
      <formula>NOT(ISERROR(SEARCH("i.O.",X39)))</formula>
    </cfRule>
    <cfRule type="containsText" dxfId="84" priority="88" operator="containsText" text="korrigiert">
      <formula>NOT(ISERROR(SEARCH("korrigiert",X39)))</formula>
    </cfRule>
  </conditionalFormatting>
  <conditionalFormatting sqref="V39">
    <cfRule type="containsText" dxfId="83" priority="81" operator="containsText" text="nicht i.O.">
      <formula>NOT(ISERROR(SEARCH("nicht i.O.",V39)))</formula>
    </cfRule>
    <cfRule type="containsText" dxfId="82" priority="82" operator="containsText" text="in Abklärung">
      <formula>NOT(ISERROR(SEARCH("in Abklärung",V39)))</formula>
    </cfRule>
    <cfRule type="containsText" dxfId="81" priority="83" operator="containsText" text="i.O.">
      <formula>NOT(ISERROR(SEARCH("i.O.",V39)))</formula>
    </cfRule>
    <cfRule type="containsText" dxfId="80" priority="84" operator="containsText" text="korrigiert">
      <formula>NOT(ISERROR(SEARCH("korrigiert",V39)))</formula>
    </cfRule>
  </conditionalFormatting>
  <conditionalFormatting sqref="X40:X45">
    <cfRule type="containsText" dxfId="79" priority="77" operator="containsText" text="nicht i.O.">
      <formula>NOT(ISERROR(SEARCH("nicht i.O.",X40)))</formula>
    </cfRule>
    <cfRule type="containsText" dxfId="78" priority="78" operator="containsText" text="in Abklärung">
      <formula>NOT(ISERROR(SEARCH("in Abklärung",X40)))</formula>
    </cfRule>
    <cfRule type="containsText" dxfId="77" priority="79" operator="containsText" text="i.O.">
      <formula>NOT(ISERROR(SEARCH("i.O.",X40)))</formula>
    </cfRule>
    <cfRule type="containsText" dxfId="76" priority="80" operator="containsText" text="korrigiert">
      <formula>NOT(ISERROR(SEARCH("korrigiert",X40)))</formula>
    </cfRule>
  </conditionalFormatting>
  <conditionalFormatting sqref="V40:V45">
    <cfRule type="containsText" dxfId="75" priority="73" operator="containsText" text="nicht i.O.">
      <formula>NOT(ISERROR(SEARCH("nicht i.O.",V40)))</formula>
    </cfRule>
    <cfRule type="containsText" dxfId="74" priority="74" operator="containsText" text="in Abklärung">
      <formula>NOT(ISERROR(SEARCH("in Abklärung",V40)))</formula>
    </cfRule>
    <cfRule type="containsText" dxfId="73" priority="75" operator="containsText" text="i.O.">
      <formula>NOT(ISERROR(SEARCH("i.O.",V40)))</formula>
    </cfRule>
    <cfRule type="containsText" dxfId="72" priority="76" operator="containsText" text="korrigiert">
      <formula>NOT(ISERROR(SEARCH("korrigiert",V40)))</formula>
    </cfRule>
  </conditionalFormatting>
  <conditionalFormatting sqref="X48">
    <cfRule type="containsText" dxfId="71" priority="69" operator="containsText" text="nicht i.O.">
      <formula>NOT(ISERROR(SEARCH("nicht i.O.",X48)))</formula>
    </cfRule>
    <cfRule type="containsText" dxfId="70" priority="70" operator="containsText" text="in Abklärung">
      <formula>NOT(ISERROR(SEARCH("in Abklärung",X48)))</formula>
    </cfRule>
    <cfRule type="containsText" dxfId="69" priority="71" operator="containsText" text="i.O.">
      <formula>NOT(ISERROR(SEARCH("i.O.",X48)))</formula>
    </cfRule>
    <cfRule type="containsText" dxfId="68" priority="72" operator="containsText" text="korrigiert">
      <formula>NOT(ISERROR(SEARCH("korrigiert",X48)))</formula>
    </cfRule>
  </conditionalFormatting>
  <conditionalFormatting sqref="V48">
    <cfRule type="containsText" dxfId="67" priority="65" operator="containsText" text="nicht i.O.">
      <formula>NOT(ISERROR(SEARCH("nicht i.O.",V48)))</formula>
    </cfRule>
    <cfRule type="containsText" dxfId="66" priority="66" operator="containsText" text="in Abklärung">
      <formula>NOT(ISERROR(SEARCH("in Abklärung",V48)))</formula>
    </cfRule>
    <cfRule type="containsText" dxfId="65" priority="67" operator="containsText" text="i.O.">
      <formula>NOT(ISERROR(SEARCH("i.O.",V48)))</formula>
    </cfRule>
    <cfRule type="containsText" dxfId="64" priority="68" operator="containsText" text="korrigiert">
      <formula>NOT(ISERROR(SEARCH("korrigiert",V48)))</formula>
    </cfRule>
  </conditionalFormatting>
  <conditionalFormatting sqref="X49:X53">
    <cfRule type="containsText" dxfId="63" priority="61" operator="containsText" text="nicht i.O.">
      <formula>NOT(ISERROR(SEARCH("nicht i.O.",X49)))</formula>
    </cfRule>
    <cfRule type="containsText" dxfId="62" priority="62" operator="containsText" text="in Abklärung">
      <formula>NOT(ISERROR(SEARCH("in Abklärung",X49)))</formula>
    </cfRule>
    <cfRule type="containsText" dxfId="61" priority="63" operator="containsText" text="i.O.">
      <formula>NOT(ISERROR(SEARCH("i.O.",X49)))</formula>
    </cfRule>
    <cfRule type="containsText" dxfId="60" priority="64" operator="containsText" text="korrigiert">
      <formula>NOT(ISERROR(SEARCH("korrigiert",X49)))</formula>
    </cfRule>
  </conditionalFormatting>
  <conditionalFormatting sqref="V49:V53">
    <cfRule type="containsText" dxfId="59" priority="57" operator="containsText" text="nicht i.O.">
      <formula>NOT(ISERROR(SEARCH("nicht i.O.",V49)))</formula>
    </cfRule>
    <cfRule type="containsText" dxfId="58" priority="58" operator="containsText" text="in Abklärung">
      <formula>NOT(ISERROR(SEARCH("in Abklärung",V49)))</formula>
    </cfRule>
    <cfRule type="containsText" dxfId="57" priority="59" operator="containsText" text="i.O.">
      <formula>NOT(ISERROR(SEARCH("i.O.",V49)))</formula>
    </cfRule>
    <cfRule type="containsText" dxfId="56" priority="60" operator="containsText" text="korrigiert">
      <formula>NOT(ISERROR(SEARCH("korrigiert",V49)))</formula>
    </cfRule>
  </conditionalFormatting>
  <conditionalFormatting sqref="X56:X59">
    <cfRule type="containsText" dxfId="55" priority="53" operator="containsText" text="nicht i.O.">
      <formula>NOT(ISERROR(SEARCH("nicht i.O.",X56)))</formula>
    </cfRule>
    <cfRule type="containsText" dxfId="54" priority="54" operator="containsText" text="in Abklärung">
      <formula>NOT(ISERROR(SEARCH("in Abklärung",X56)))</formula>
    </cfRule>
    <cfRule type="containsText" dxfId="53" priority="55" operator="containsText" text="i.O.">
      <formula>NOT(ISERROR(SEARCH("i.O.",X56)))</formula>
    </cfRule>
    <cfRule type="containsText" dxfId="52" priority="56" operator="containsText" text="korrigiert">
      <formula>NOT(ISERROR(SEARCH("korrigiert",X56)))</formula>
    </cfRule>
  </conditionalFormatting>
  <conditionalFormatting sqref="V56:V59">
    <cfRule type="containsText" dxfId="51" priority="49" operator="containsText" text="nicht i.O.">
      <formula>NOT(ISERROR(SEARCH("nicht i.O.",V56)))</formula>
    </cfRule>
    <cfRule type="containsText" dxfId="50" priority="50" operator="containsText" text="in Abklärung">
      <formula>NOT(ISERROR(SEARCH("in Abklärung",V56)))</formula>
    </cfRule>
    <cfRule type="containsText" dxfId="49" priority="51" operator="containsText" text="i.O.">
      <formula>NOT(ISERROR(SEARCH("i.O.",V56)))</formula>
    </cfRule>
    <cfRule type="containsText" dxfId="48" priority="52" operator="containsText" text="korrigiert">
      <formula>NOT(ISERROR(SEARCH("korrigiert",V56)))</formula>
    </cfRule>
  </conditionalFormatting>
  <conditionalFormatting sqref="X62:X74">
    <cfRule type="containsText" dxfId="47" priority="45" operator="containsText" text="nicht i.O.">
      <formula>NOT(ISERROR(SEARCH("nicht i.O.",X62)))</formula>
    </cfRule>
    <cfRule type="containsText" dxfId="46" priority="46" operator="containsText" text="in Abklärung">
      <formula>NOT(ISERROR(SEARCH("in Abklärung",X62)))</formula>
    </cfRule>
    <cfRule type="containsText" dxfId="45" priority="47" operator="containsText" text="i.O.">
      <formula>NOT(ISERROR(SEARCH("i.O.",X62)))</formula>
    </cfRule>
    <cfRule type="containsText" dxfId="44" priority="48" operator="containsText" text="korrigiert">
      <formula>NOT(ISERROR(SEARCH("korrigiert",X62)))</formula>
    </cfRule>
  </conditionalFormatting>
  <conditionalFormatting sqref="V62:V74">
    <cfRule type="containsText" dxfId="43" priority="41" operator="containsText" text="nicht i.O.">
      <formula>NOT(ISERROR(SEARCH("nicht i.O.",V62)))</formula>
    </cfRule>
    <cfRule type="containsText" dxfId="42" priority="42" operator="containsText" text="in Abklärung">
      <formula>NOT(ISERROR(SEARCH("in Abklärung",V62)))</formula>
    </cfRule>
    <cfRule type="containsText" dxfId="41" priority="43" operator="containsText" text="i.O.">
      <formula>NOT(ISERROR(SEARCH("i.O.",V62)))</formula>
    </cfRule>
    <cfRule type="containsText" dxfId="40" priority="44" operator="containsText" text="korrigiert">
      <formula>NOT(ISERROR(SEARCH("korrigiert",V62)))</formula>
    </cfRule>
  </conditionalFormatting>
  <conditionalFormatting sqref="X77:X83">
    <cfRule type="containsText" dxfId="39" priority="37" operator="containsText" text="nicht i.O.">
      <formula>NOT(ISERROR(SEARCH("nicht i.O.",X77)))</formula>
    </cfRule>
    <cfRule type="containsText" dxfId="38" priority="38" operator="containsText" text="in Abklärung">
      <formula>NOT(ISERROR(SEARCH("in Abklärung",X77)))</formula>
    </cfRule>
    <cfRule type="containsText" dxfId="37" priority="39" operator="containsText" text="i.O.">
      <formula>NOT(ISERROR(SEARCH("i.O.",X77)))</formula>
    </cfRule>
    <cfRule type="containsText" dxfId="36" priority="40" operator="containsText" text="korrigiert">
      <formula>NOT(ISERROR(SEARCH("korrigiert",X77)))</formula>
    </cfRule>
  </conditionalFormatting>
  <conditionalFormatting sqref="V77:V83">
    <cfRule type="containsText" dxfId="35" priority="33" operator="containsText" text="nicht i.O.">
      <formula>NOT(ISERROR(SEARCH("nicht i.O.",V77)))</formula>
    </cfRule>
    <cfRule type="containsText" dxfId="34" priority="34" operator="containsText" text="in Abklärung">
      <formula>NOT(ISERROR(SEARCH("in Abklärung",V77)))</formula>
    </cfRule>
    <cfRule type="containsText" dxfId="33" priority="35" operator="containsText" text="i.O.">
      <formula>NOT(ISERROR(SEARCH("i.O.",V77)))</formula>
    </cfRule>
    <cfRule type="containsText" dxfId="32" priority="36" operator="containsText" text="korrigiert">
      <formula>NOT(ISERROR(SEARCH("korrigiert",V77)))</formula>
    </cfRule>
  </conditionalFormatting>
  <conditionalFormatting sqref="X87">
    <cfRule type="containsText" dxfId="31" priority="29" operator="containsText" text="nicht i.O.">
      <formula>NOT(ISERROR(SEARCH("nicht i.O.",X87)))</formula>
    </cfRule>
    <cfRule type="containsText" dxfId="30" priority="30" operator="containsText" text="in Abklärung">
      <formula>NOT(ISERROR(SEARCH("in Abklärung",X87)))</formula>
    </cfRule>
    <cfRule type="containsText" dxfId="29" priority="31" operator="containsText" text="i.O.">
      <formula>NOT(ISERROR(SEARCH("i.O.",X87)))</formula>
    </cfRule>
    <cfRule type="containsText" dxfId="28" priority="32" operator="containsText" text="korrigiert">
      <formula>NOT(ISERROR(SEARCH("korrigiert",X87)))</formula>
    </cfRule>
  </conditionalFormatting>
  <conditionalFormatting sqref="V87">
    <cfRule type="containsText" dxfId="27" priority="25" operator="containsText" text="nicht i.O.">
      <formula>NOT(ISERROR(SEARCH("nicht i.O.",V87)))</formula>
    </cfRule>
    <cfRule type="containsText" dxfId="26" priority="26" operator="containsText" text="in Abklärung">
      <formula>NOT(ISERROR(SEARCH("in Abklärung",V87)))</formula>
    </cfRule>
    <cfRule type="containsText" dxfId="25" priority="27" operator="containsText" text="i.O.">
      <formula>NOT(ISERROR(SEARCH("i.O.",V87)))</formula>
    </cfRule>
    <cfRule type="containsText" dxfId="24" priority="28" operator="containsText" text="korrigiert">
      <formula>NOT(ISERROR(SEARCH("korrigiert",V87)))</formula>
    </cfRule>
  </conditionalFormatting>
  <conditionalFormatting sqref="X90:X96">
    <cfRule type="containsText" dxfId="23" priority="21" operator="containsText" text="nicht i.O.">
      <formula>NOT(ISERROR(SEARCH("nicht i.O.",X90)))</formula>
    </cfRule>
    <cfRule type="containsText" dxfId="22" priority="22" operator="containsText" text="in Abklärung">
      <formula>NOT(ISERROR(SEARCH("in Abklärung",X90)))</formula>
    </cfRule>
    <cfRule type="containsText" dxfId="21" priority="23" operator="containsText" text="i.O.">
      <formula>NOT(ISERROR(SEARCH("i.O.",X90)))</formula>
    </cfRule>
    <cfRule type="containsText" dxfId="20" priority="24" operator="containsText" text="korrigiert">
      <formula>NOT(ISERROR(SEARCH("korrigiert",X90)))</formula>
    </cfRule>
  </conditionalFormatting>
  <conditionalFormatting sqref="V90:V96">
    <cfRule type="containsText" dxfId="19" priority="17" operator="containsText" text="nicht i.O.">
      <formula>NOT(ISERROR(SEARCH("nicht i.O.",V90)))</formula>
    </cfRule>
    <cfRule type="containsText" dxfId="18" priority="18" operator="containsText" text="in Abklärung">
      <formula>NOT(ISERROR(SEARCH("in Abklärung",V90)))</formula>
    </cfRule>
    <cfRule type="containsText" dxfId="17" priority="19" operator="containsText" text="i.O.">
      <formula>NOT(ISERROR(SEARCH("i.O.",V90)))</formula>
    </cfRule>
    <cfRule type="containsText" dxfId="16" priority="20" operator="containsText" text="korrigiert">
      <formula>NOT(ISERROR(SEARCH("korrigiert",V90)))</formula>
    </cfRule>
  </conditionalFormatting>
  <conditionalFormatting sqref="X98">
    <cfRule type="containsText" dxfId="15" priority="13" operator="containsText" text="nicht i.O.">
      <formula>NOT(ISERROR(SEARCH("nicht i.O.",X98)))</formula>
    </cfRule>
    <cfRule type="containsText" dxfId="14" priority="14" operator="containsText" text="in Abklärung">
      <formula>NOT(ISERROR(SEARCH("in Abklärung",X98)))</formula>
    </cfRule>
    <cfRule type="containsText" dxfId="13" priority="15" operator="containsText" text="i.O.">
      <formula>NOT(ISERROR(SEARCH("i.O.",X98)))</formula>
    </cfRule>
    <cfRule type="containsText" dxfId="12" priority="16" operator="containsText" text="korrigiert">
      <formula>NOT(ISERROR(SEARCH("korrigiert",X98)))</formula>
    </cfRule>
  </conditionalFormatting>
  <conditionalFormatting sqref="V98">
    <cfRule type="containsText" dxfId="11" priority="9" operator="containsText" text="nicht i.O.">
      <formula>NOT(ISERROR(SEARCH("nicht i.O.",V98)))</formula>
    </cfRule>
    <cfRule type="containsText" dxfId="10" priority="10" operator="containsText" text="in Abklärung">
      <formula>NOT(ISERROR(SEARCH("in Abklärung",V98)))</formula>
    </cfRule>
    <cfRule type="containsText" dxfId="9" priority="11" operator="containsText" text="i.O.">
      <formula>NOT(ISERROR(SEARCH("i.O.",V98)))</formula>
    </cfRule>
    <cfRule type="containsText" dxfId="8" priority="12" operator="containsText" text="korrigiert">
      <formula>NOT(ISERROR(SEARCH("korrigiert",V98)))</formula>
    </cfRule>
  </conditionalFormatting>
  <conditionalFormatting sqref="X100">
    <cfRule type="containsText" dxfId="7" priority="5" operator="containsText" text="nicht i.O.">
      <formula>NOT(ISERROR(SEARCH("nicht i.O.",X100)))</formula>
    </cfRule>
    <cfRule type="containsText" dxfId="6" priority="6" operator="containsText" text="in Abklärung">
      <formula>NOT(ISERROR(SEARCH("in Abklärung",X100)))</formula>
    </cfRule>
    <cfRule type="containsText" dxfId="5" priority="7" operator="containsText" text="i.O.">
      <formula>NOT(ISERROR(SEARCH("i.O.",X100)))</formula>
    </cfRule>
    <cfRule type="containsText" dxfId="4" priority="8" operator="containsText" text="korrigiert">
      <formula>NOT(ISERROR(SEARCH("korrigiert",X100)))</formula>
    </cfRule>
  </conditionalFormatting>
  <conditionalFormatting sqref="V100">
    <cfRule type="containsText" dxfId="3" priority="1" operator="containsText" text="nicht i.O.">
      <formula>NOT(ISERROR(SEARCH("nicht i.O.",V100)))</formula>
    </cfRule>
    <cfRule type="containsText" dxfId="2" priority="2" operator="containsText" text="in Abklärung">
      <formula>NOT(ISERROR(SEARCH("in Abklärung",V100)))</formula>
    </cfRule>
    <cfRule type="containsText" dxfId="1" priority="3" operator="containsText" text="i.O.">
      <formula>NOT(ISERROR(SEARCH("i.O.",V100)))</formula>
    </cfRule>
    <cfRule type="containsText" dxfId="0" priority="4" operator="containsText" text="korrigiert">
      <formula>NOT(ISERROR(SEARCH("korrigiert",V100)))</formula>
    </cfRule>
  </conditionalFormatting>
  <dataValidations count="5">
    <dataValidation type="date" operator="lessThan" allowBlank="1" showInputMessage="1" showErrorMessage="1" sqref="E21:G21" xr:uid="{37537B29-FA71-488A-B187-6E092602A548}">
      <formula1>43101</formula1>
    </dataValidation>
    <dataValidation type="date" operator="greaterThan" allowBlank="1" showInputMessage="1" showErrorMessage="1" sqref="D22:G22" xr:uid="{4D80EE7E-0392-4114-BF99-ADB8062CF228}">
      <formula1>D21</formula1>
    </dataValidation>
    <dataValidation type="date" operator="greaterThan" allowBlank="1" showInputMessage="1" showErrorMessage="1" sqref="D44:G44" xr:uid="{0AD200DA-F8DB-4785-A287-DA5F99EA0778}">
      <formula1>42370</formula1>
    </dataValidation>
    <dataValidation type="list" allowBlank="1" showInputMessage="1" showErrorMessage="1" sqref="X16:X17 X13 X101" xr:uid="{649244A7-7136-4438-92F3-F28CAB9F7E3E}">
      <formula1>"',i.O.,in Abklärung,nicht i.O.,korrigiert"</formula1>
    </dataValidation>
    <dataValidation type="date" operator="lessThan" allowBlank="1" showInputMessage="1" showErrorMessage="1" sqref="D21" xr:uid="{FB4CB75B-41AD-4CE5-A614-475B630B2198}">
      <formula1>44197</formula1>
    </dataValidation>
  </dataValidations>
  <hyperlinks>
    <hyperlink ref="L80:P80" r:id="rId1" display="download" xr:uid="{58148477-299E-4219-8AF4-7C8BB9660B6E}"/>
    <hyperlink ref="H74:L74" r:id="rId2" display="download" xr:uid="{9128EB0D-9F6A-49D2-AC29-8674C121DE3C}"/>
  </hyperlinks>
  <pageMargins left="0.70866141732283472" right="0.70866141732283472" top="0.78740157480314965" bottom="0.78740157480314965" header="0.31496062992125984" footer="0.31496062992125984"/>
  <pageSetup paperSize="8" scale="67" fitToHeight="0" orientation="landscape" r:id="rId3"/>
  <headerFooter>
    <oddHeader>&amp;LBFE-MP&amp;C &amp;A&amp;R&amp;D</oddHeader>
    <oddFooter>&amp;L&amp;F, &amp;T&amp;RS. &amp;P / &amp;N</oddFooter>
  </headerFooter>
  <drawing r:id="rId4"/>
  <legacyDrawing r:id="rId5"/>
  <controls>
    <mc:AlternateContent xmlns:mc="http://schemas.openxmlformats.org/markup-compatibility/2006">
      <mc:Choice Requires="x14">
        <control shapeId="134146" r:id="rId6" name="CheckBox2">
          <controlPr locked="0" defaultSize="0" autoLine="0" r:id="rId7">
            <anchor moveWithCells="1">
              <from>
                <xdr:col>2</xdr:col>
                <xdr:colOff>236220</xdr:colOff>
                <xdr:row>4</xdr:row>
                <xdr:rowOff>106680</xdr:rowOff>
              </from>
              <to>
                <xdr:col>2</xdr:col>
                <xdr:colOff>403860</xdr:colOff>
                <xdr:row>4</xdr:row>
                <xdr:rowOff>297180</xdr:rowOff>
              </to>
            </anchor>
          </controlPr>
        </control>
      </mc:Choice>
      <mc:Fallback>
        <control shapeId="134146" r:id="rId6" name="CheckBox2"/>
      </mc:Fallback>
    </mc:AlternateContent>
    <mc:AlternateContent xmlns:mc="http://schemas.openxmlformats.org/markup-compatibility/2006">
      <mc:Choice Requires="x14">
        <control shapeId="134145" r:id="rId8" name="CheckBox1">
          <controlPr locked="0" defaultSize="0" autoLine="0" r:id="rId9">
            <anchor moveWithCells="1">
              <from>
                <xdr:col>11</xdr:col>
                <xdr:colOff>304800</xdr:colOff>
                <xdr:row>14</xdr:row>
                <xdr:rowOff>45720</xdr:rowOff>
              </from>
              <to>
                <xdr:col>11</xdr:col>
                <xdr:colOff>464820</xdr:colOff>
                <xdr:row>14</xdr:row>
                <xdr:rowOff>198120</xdr:rowOff>
              </to>
            </anchor>
          </controlPr>
        </control>
      </mc:Choice>
      <mc:Fallback>
        <control shapeId="134145" r:id="rId8" name="CheckBox1"/>
      </mc:Fallback>
    </mc:AlternateContent>
  </controls>
  <extLst>
    <ext xmlns:x14="http://schemas.microsoft.com/office/spreadsheetml/2009/9/main" uri="{CCE6A557-97BC-4b89-ADB6-D9C93CAAB3DF}">
      <x14:dataValidations xmlns:xm="http://schemas.microsoft.com/office/excel/2006/main" count="13">
        <x14:dataValidation type="list" allowBlank="1" showInputMessage="1" showErrorMessage="1" xr:uid="{5A4B1528-98AF-48D2-A0D1-DD49D2A8F65F}">
          <x14:formula1>
            <xm:f>Dropdown!$M$7:$M$11</xm:f>
          </x14:formula1>
          <xm:sqref>E45:G45</xm:sqref>
        </x14:dataValidation>
        <x14:dataValidation type="list" allowBlank="1" showInputMessage="1" showErrorMessage="1" xr:uid="{A268AF68-1B8A-4C38-8991-3C5663D6A30C}">
          <x14:formula1>
            <xm:f>Dropdown!$A$7:$A$9</xm:f>
          </x14:formula1>
          <xm:sqref>E42:G42</xm:sqref>
        </x14:dataValidation>
        <x14:dataValidation type="list" allowBlank="1" showInputMessage="1" showErrorMessage="1" xr:uid="{7622297B-B516-4B41-868A-0110702BA34F}">
          <x14:formula1>
            <xm:f>Dropdown!$G$7:$G$11</xm:f>
          </x14:formula1>
          <xm:sqref>E20:G20</xm:sqref>
        </x14:dataValidation>
        <x14:dataValidation type="list" allowBlank="1" showInputMessage="1" showErrorMessage="1" xr:uid="{E027240E-CCCE-4125-B87A-294C3923BAA9}">
          <x14:formula1>
            <xm:f>Dropdown!$P$7:$P$10</xm:f>
          </x14:formula1>
          <xm:sqref>E77:K77</xm:sqref>
        </x14:dataValidation>
        <x14:dataValidation type="list" allowBlank="1" showInputMessage="1" showErrorMessage="1" xr:uid="{9EA78EB3-2774-478D-8033-82329448A032}">
          <x14:formula1>
            <xm:f>Dropdown!$AP$7:$AP$9</xm:f>
          </x14:formula1>
          <xm:sqref>V84:V86 V33 V54:V55 V36:V37 V25 V27:V30 V97 V99 V101:V102</xm:sqref>
        </x14:dataValidation>
        <x14:dataValidation type="list" allowBlank="1" showInputMessage="1" showErrorMessage="1" xr:uid="{E703E59F-7A7F-4180-BD61-FD04419EF910}">
          <x14:formula1>
            <xm:f>OFFSET(Dropdown!$G$7:$I$11,0,'Allg. Informationen'!$B$4-1,5,1)</xm:f>
          </x14:formula1>
          <xm:sqref>D20</xm:sqref>
        </x14:dataValidation>
        <x14:dataValidation type="list" allowBlank="1" showInputMessage="1" showErrorMessage="1" xr:uid="{8FDFCDD0-08B4-4F17-BB42-E1DE61ADF91B}">
          <x14:formula1>
            <xm:f>OFFSET(Dropdown!$A$7:$C$9,0,'Allg. Informationen'!$B$4-1,3,1)</xm:f>
          </x14:formula1>
          <xm:sqref>D42</xm:sqref>
        </x14:dataValidation>
        <x14:dataValidation type="list" allowBlank="1" showInputMessage="1" showErrorMessage="1" xr:uid="{ACD6815C-1012-4148-B3E7-D156B18E9722}">
          <x14:formula1>
            <xm:f>OFFSET(Dropdown!$M$7:$O$11,0,'Allg. Informationen'!$B$4-1,5,1)</xm:f>
          </x14:formula1>
          <xm:sqref>D45</xm:sqref>
        </x14:dataValidation>
        <x14:dataValidation type="list" allowBlank="1" showInputMessage="1" showErrorMessage="1" xr:uid="{EB3112A6-1E41-4DE4-B781-03D6E6601C2A}">
          <x14:formula1>
            <xm:f>OFFSET(Dropdown!$D$7:$F$8,0,'Allg. Informationen'!$B$4-1,2,1)</xm:f>
          </x14:formula1>
          <xm:sqref>H50:Q50 H56:Q56</xm:sqref>
        </x14:dataValidation>
        <x14:dataValidation type="list" allowBlank="1" showInputMessage="1" showErrorMessage="1" xr:uid="{49E1A30C-D1E4-4DB6-BAA8-EB65B36AEA22}">
          <x14:formula1>
            <xm:f>OFFSET(Dropdown!$P$7:$R$10,0,'Allg. Informationen'!$B$4-1,4,1)</xm:f>
          </x14:formula1>
          <xm:sqref>D77</xm:sqref>
        </x14:dataValidation>
        <x14:dataValidation type="list" allowBlank="1" showInputMessage="1" showErrorMessage="1" xr:uid="{0237C3A1-4FB6-4FC1-81F5-FAD51F837A42}">
          <x14:formula1>
            <xm:f>OFFSET(Dropdown!$AP$7:$AR$19,0,'Allg. Informationen'!$B$4-1,3,1)</xm:f>
          </x14:formula1>
          <xm:sqref>V13:V15 V18:V24 V26 V31:V32 V34:V35 V38:V45 V48:V53 V56:V59 V100 V77:V83 V87 V90:V96 V98 V62:V74</xm:sqref>
        </x14:dataValidation>
        <x14:dataValidation type="list" allowBlank="1" showInputMessage="1" showErrorMessage="1" xr:uid="{E5025F66-55DA-426A-98DA-F8434871786E}">
          <x14:formula1>
            <xm:f>OFFSET(Dropdown!$AS$7:$AU$19,0,'Allg. Informationen'!$B$4-1,4,1)</xm:f>
          </x14:formula1>
          <xm:sqref>X18:X24 X26 X31:X32 X34:X35 X38:X45 X48:X53 X56:X59 X100 X77:X83 X87 X90:X96 X98 X62:X74</xm:sqref>
        </x14:dataValidation>
        <x14:dataValidation type="list" allowBlank="1" showInputMessage="1" showErrorMessage="1" xr:uid="{98FD563F-C41F-4927-8634-1F4D1C52642F}">
          <x14:formula1>
            <xm:f>Dropdown!$AI$6:$AI$136</xm:f>
          </x14:formula1>
          <xm:sqref>B14</xm:sqref>
        </x14:dataValidation>
      </x14:dataValidations>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Tabelle20">
    <pageSetUpPr fitToPage="1"/>
  </sheetPr>
  <dimension ref="A1:BF137"/>
  <sheetViews>
    <sheetView topLeftCell="AH6" workbookViewId="0">
      <selection activeCell="A20" sqref="A20"/>
    </sheetView>
  </sheetViews>
  <sheetFormatPr baseColWidth="10" defaultColWidth="11.44140625" defaultRowHeight="13.2" x14ac:dyDescent="0.25"/>
  <cols>
    <col min="1" max="1" width="21.109375" customWidth="1"/>
    <col min="2" max="3" width="21.109375" style="121" customWidth="1"/>
    <col min="4" max="4" width="22" customWidth="1"/>
    <col min="5" max="6" width="22" style="121" customWidth="1"/>
    <col min="7" max="7" width="25.44140625" customWidth="1"/>
    <col min="8" max="9" width="25.44140625" style="121" customWidth="1"/>
    <col min="10" max="10" width="19.44140625" customWidth="1"/>
    <col min="11" max="12" width="19.44140625" style="121" customWidth="1"/>
    <col min="13" max="13" width="20.33203125" customWidth="1"/>
    <col min="14" max="15" width="20.33203125" style="121" customWidth="1"/>
    <col min="16" max="16" width="20.33203125" customWidth="1"/>
    <col min="17" max="18" width="20.33203125" style="121" customWidth="1"/>
    <col min="19" max="19" width="25" customWidth="1"/>
    <col min="20" max="21" width="25" style="121" customWidth="1"/>
    <col min="22" max="22" width="6.109375" style="121" customWidth="1"/>
    <col min="23" max="23" width="30.5546875" customWidth="1"/>
    <col min="24" max="25" width="30.5546875" style="121" customWidth="1"/>
    <col min="26" max="26" width="4.5546875" style="1" customWidth="1"/>
    <col min="27" max="28" width="6.5546875" style="327" customWidth="1"/>
    <col min="29" max="32" width="12.5546875" style="327" customWidth="1"/>
    <col min="33" max="33" width="1.44140625" customWidth="1"/>
    <col min="35" max="35" width="33.33203125" customWidth="1"/>
    <col min="39" max="39" width="21.33203125" customWidth="1"/>
    <col min="40" max="41" width="21.33203125" style="121" customWidth="1"/>
    <col min="42" max="42" width="12.6640625" customWidth="1"/>
    <col min="43" max="47" width="12.6640625" style="121" customWidth="1"/>
    <col min="48" max="48" width="17.33203125" customWidth="1"/>
    <col min="49" max="50" width="17.33203125" style="121" customWidth="1"/>
    <col min="52" max="52" width="17.44140625" customWidth="1"/>
    <col min="55" max="55" width="7" customWidth="1"/>
    <col min="56" max="56" width="22.33203125" customWidth="1"/>
    <col min="57" max="57" width="23.88671875" customWidth="1"/>
    <col min="58" max="58" width="20" customWidth="1"/>
  </cols>
  <sheetData>
    <row r="1" spans="1:58" ht="21" x14ac:dyDescent="0.4">
      <c r="A1" s="909" t="s">
        <v>156</v>
      </c>
      <c r="B1" s="909"/>
      <c r="C1" s="909"/>
      <c r="D1" s="909"/>
      <c r="E1" s="909"/>
      <c r="F1" s="909"/>
      <c r="G1" s="909"/>
      <c r="H1" s="909"/>
      <c r="I1" s="909"/>
      <c r="J1" s="909"/>
      <c r="K1" s="909"/>
      <c r="L1" s="909"/>
      <c r="M1" s="909"/>
      <c r="N1" s="909"/>
      <c r="O1" s="909"/>
      <c r="P1" s="909"/>
      <c r="Q1" s="909"/>
      <c r="R1" s="909"/>
      <c r="S1" s="909"/>
      <c r="T1" s="451"/>
      <c r="U1" s="451"/>
      <c r="V1" s="451"/>
    </row>
    <row r="5" spans="1:58" x14ac:dyDescent="0.25">
      <c r="A5" s="327"/>
      <c r="B5" s="327"/>
      <c r="C5" s="327"/>
      <c r="D5" s="327"/>
      <c r="E5" s="327"/>
      <c r="F5" s="327"/>
      <c r="G5" s="327"/>
      <c r="H5" s="327"/>
      <c r="I5" s="327"/>
      <c r="J5" s="327"/>
      <c r="K5" s="327"/>
      <c r="L5" s="327"/>
      <c r="M5" s="327"/>
      <c r="N5" s="327"/>
      <c r="O5" s="327"/>
      <c r="P5" s="327"/>
      <c r="Q5" s="327"/>
      <c r="R5" s="327"/>
      <c r="S5" s="327"/>
      <c r="T5" s="327"/>
      <c r="U5" s="327"/>
      <c r="V5" s="327"/>
      <c r="AI5" s="122" t="s">
        <v>328</v>
      </c>
      <c r="AJ5" s="122" t="s">
        <v>448</v>
      </c>
    </row>
    <row r="6" spans="1:58" ht="39.6" x14ac:dyDescent="0.25">
      <c r="A6" s="477" t="s">
        <v>11</v>
      </c>
      <c r="B6" s="478" t="s">
        <v>1629</v>
      </c>
      <c r="C6" s="478" t="s">
        <v>1576</v>
      </c>
      <c r="D6" s="479" t="s">
        <v>21</v>
      </c>
      <c r="E6" s="480"/>
      <c r="F6" s="480"/>
      <c r="G6" s="476" t="s">
        <v>42</v>
      </c>
      <c r="H6" s="327" t="s">
        <v>1262</v>
      </c>
      <c r="I6" s="327" t="s">
        <v>1358</v>
      </c>
      <c r="J6" s="479" t="s">
        <v>68</v>
      </c>
      <c r="K6" s="480" t="s">
        <v>1640</v>
      </c>
      <c r="L6" s="480" t="s">
        <v>1587</v>
      </c>
      <c r="M6" s="476" t="s">
        <v>72</v>
      </c>
      <c r="N6" s="327" t="s">
        <v>1482</v>
      </c>
      <c r="O6" s="327" t="s">
        <v>1590</v>
      </c>
      <c r="P6" s="479" t="s">
        <v>84</v>
      </c>
      <c r="Q6" s="480" t="s">
        <v>1644</v>
      </c>
      <c r="R6" s="480" t="s">
        <v>1398</v>
      </c>
      <c r="S6" s="476" t="s">
        <v>96</v>
      </c>
      <c r="T6" s="327" t="s">
        <v>1648</v>
      </c>
      <c r="U6" s="327" t="s">
        <v>1597</v>
      </c>
      <c r="V6" s="327"/>
      <c r="W6" s="484" t="s">
        <v>579</v>
      </c>
      <c r="X6" s="480" t="s">
        <v>1657</v>
      </c>
      <c r="Y6" s="480" t="s">
        <v>1607</v>
      </c>
      <c r="AA6" s="327" t="s">
        <v>51</v>
      </c>
      <c r="AH6">
        <v>0</v>
      </c>
      <c r="AI6" s="492" t="s">
        <v>1000</v>
      </c>
      <c r="AJ6" s="415" t="s">
        <v>529</v>
      </c>
      <c r="AK6" s="121">
        <v>0</v>
      </c>
      <c r="AM6" s="485" t="s">
        <v>543</v>
      </c>
      <c r="AN6" s="480" t="s">
        <v>1662</v>
      </c>
      <c r="AO6" s="480" t="s">
        <v>1612</v>
      </c>
      <c r="AP6" s="122" t="s">
        <v>563</v>
      </c>
      <c r="AQ6" s="327" t="s">
        <v>1664</v>
      </c>
      <c r="AR6" s="327" t="s">
        <v>1615</v>
      </c>
      <c r="AS6" s="476" t="s">
        <v>562</v>
      </c>
      <c r="AT6" s="327" t="s">
        <v>1569</v>
      </c>
      <c r="AU6" s="327" t="s">
        <v>1464</v>
      </c>
      <c r="AV6" s="484" t="s">
        <v>570</v>
      </c>
      <c r="AW6" s="480" t="s">
        <v>1670</v>
      </c>
      <c r="AX6" s="480" t="s">
        <v>1620</v>
      </c>
      <c r="AY6" s="454" t="s">
        <v>573</v>
      </c>
      <c r="AZ6" s="122" t="s">
        <v>590</v>
      </c>
      <c r="BA6" s="121"/>
      <c r="BB6" s="121"/>
      <c r="BC6" s="122" t="s">
        <v>603</v>
      </c>
    </row>
    <row r="7" spans="1:58" ht="66" x14ac:dyDescent="0.25">
      <c r="A7" s="478" t="s">
        <v>12</v>
      </c>
      <c r="B7" s="478" t="s">
        <v>1630</v>
      </c>
      <c r="C7" s="478" t="s">
        <v>1577</v>
      </c>
      <c r="D7" s="480" t="s">
        <v>108</v>
      </c>
      <c r="E7" s="480" t="s">
        <v>595</v>
      </c>
      <c r="F7" s="480" t="s">
        <v>596</v>
      </c>
      <c r="G7" s="327" t="s">
        <v>43</v>
      </c>
      <c r="H7" s="327" t="s">
        <v>1635</v>
      </c>
      <c r="I7" s="327" t="s">
        <v>1582</v>
      </c>
      <c r="J7" s="480" t="s">
        <v>69</v>
      </c>
      <c r="K7" s="480" t="s">
        <v>1641</v>
      </c>
      <c r="L7" s="480" t="s">
        <v>1588</v>
      </c>
      <c r="M7" s="327" t="s">
        <v>73</v>
      </c>
      <c r="N7" s="327" t="s">
        <v>1591</v>
      </c>
      <c r="O7" s="327" t="s">
        <v>1591</v>
      </c>
      <c r="P7" s="480" t="s">
        <v>599</v>
      </c>
      <c r="Q7" s="480" t="s">
        <v>1645</v>
      </c>
      <c r="R7" s="480" t="s">
        <v>1593</v>
      </c>
      <c r="S7" s="327" t="s">
        <v>97</v>
      </c>
      <c r="T7" s="327" t="s">
        <v>1649</v>
      </c>
      <c r="U7" s="327" t="s">
        <v>1598</v>
      </c>
      <c r="V7" s="327"/>
      <c r="W7" s="483" t="s">
        <v>354</v>
      </c>
      <c r="X7" s="480" t="s">
        <v>1658</v>
      </c>
      <c r="Y7" s="480" t="s">
        <v>1608</v>
      </c>
      <c r="AA7" s="3"/>
      <c r="AB7" s="3" t="s">
        <v>353</v>
      </c>
      <c r="AC7" s="3" t="str">
        <f ca="1">OFFSET(W7,0,'Allg. Informationen'!B4-1,1,1)</f>
        <v>Jahresenergie unrentable Wasserkraft</v>
      </c>
      <c r="AD7" s="3" t="str">
        <f ca="1">OFFSET(W8,0,'Allg. Informationen'!$B$4-1,1,1)</f>
        <v>Grundversorgungs-potential</v>
      </c>
      <c r="AE7" s="3" t="str">
        <f ca="1">OFFSET(W9,0,'Allg. Informationen'!$B$4-1,1,1)</f>
        <v>Bereinigter Grundversorgungsabzug</v>
      </c>
      <c r="AF7" s="3" t="str">
        <f ca="1">OFFSET(W10,0,'Allg. Informationen'!$B$4-1,1,1)</f>
        <v>Bereinigter Grundversorgungsabzug</v>
      </c>
      <c r="AG7" s="334"/>
      <c r="AH7" s="9">
        <v>1</v>
      </c>
      <c r="AI7" s="417" t="s">
        <v>449</v>
      </c>
      <c r="AJ7" s="416" t="s">
        <v>474</v>
      </c>
      <c r="AK7" s="121">
        <v>1</v>
      </c>
      <c r="AL7" s="417"/>
      <c r="AM7" s="486" t="s">
        <v>108</v>
      </c>
      <c r="AN7" s="480" t="s">
        <v>595</v>
      </c>
      <c r="AO7" s="480" t="s">
        <v>1613</v>
      </c>
      <c r="AP7" s="416" t="s">
        <v>567</v>
      </c>
      <c r="AQ7" s="327" t="s">
        <v>1665</v>
      </c>
      <c r="AR7" s="327" t="s">
        <v>567</v>
      </c>
      <c r="AS7" s="327" t="s">
        <v>567</v>
      </c>
      <c r="AT7" s="327" t="s">
        <v>1665</v>
      </c>
      <c r="AU7" s="327" t="s">
        <v>567</v>
      </c>
      <c r="AV7" s="486" t="s">
        <v>571</v>
      </c>
      <c r="AW7" s="480" t="s">
        <v>1671</v>
      </c>
      <c r="AX7" s="480" t="s">
        <v>1621</v>
      </c>
      <c r="AY7" s="416" t="s">
        <v>574</v>
      </c>
      <c r="AZ7" s="121" t="s">
        <v>591</v>
      </c>
      <c r="BA7" s="493" t="s">
        <v>1673</v>
      </c>
      <c r="BB7" s="493" t="s">
        <v>1623</v>
      </c>
      <c r="BC7">
        <v>1</v>
      </c>
      <c r="BD7" t="s">
        <v>1571</v>
      </c>
      <c r="BE7" s="493" t="s">
        <v>1017</v>
      </c>
      <c r="BF7" s="493" t="s">
        <v>620</v>
      </c>
    </row>
    <row r="8" spans="1:58" ht="52.8" x14ac:dyDescent="0.25">
      <c r="A8" s="478" t="s">
        <v>13</v>
      </c>
      <c r="B8" s="478" t="s">
        <v>1631</v>
      </c>
      <c r="C8" s="478" t="s">
        <v>1578</v>
      </c>
      <c r="D8" s="480" t="s">
        <v>22</v>
      </c>
      <c r="E8" s="480" t="s">
        <v>597</v>
      </c>
      <c r="F8" s="480" t="s">
        <v>598</v>
      </c>
      <c r="G8" s="327" t="s">
        <v>44</v>
      </c>
      <c r="H8" s="327" t="s">
        <v>1636</v>
      </c>
      <c r="I8" s="327" t="s">
        <v>1583</v>
      </c>
      <c r="J8" s="480" t="s">
        <v>70</v>
      </c>
      <c r="K8" s="480" t="s">
        <v>1642</v>
      </c>
      <c r="L8" s="480" t="s">
        <v>1589</v>
      </c>
      <c r="M8" s="327" t="s">
        <v>75</v>
      </c>
      <c r="N8" s="327" t="s">
        <v>75</v>
      </c>
      <c r="O8" s="327" t="s">
        <v>75</v>
      </c>
      <c r="P8" s="480" t="s">
        <v>600</v>
      </c>
      <c r="Q8" s="480" t="s">
        <v>1646</v>
      </c>
      <c r="R8" s="480" t="s">
        <v>1594</v>
      </c>
      <c r="S8" s="327" t="s">
        <v>98</v>
      </c>
      <c r="T8" s="327" t="s">
        <v>1650</v>
      </c>
      <c r="U8" s="327" t="s">
        <v>1599</v>
      </c>
      <c r="V8" s="327"/>
      <c r="W8" s="483" t="s">
        <v>383</v>
      </c>
      <c r="X8" s="480" t="s">
        <v>1659</v>
      </c>
      <c r="Y8" s="480" t="s">
        <v>1609</v>
      </c>
      <c r="AA8" s="328" t="s">
        <v>352</v>
      </c>
      <c r="AB8" s="328"/>
      <c r="AC8" s="328"/>
      <c r="AD8" s="328"/>
      <c r="AE8" s="328"/>
      <c r="AF8" s="328"/>
      <c r="AG8" s="125"/>
      <c r="AH8" s="9">
        <v>2</v>
      </c>
      <c r="AI8" s="417" t="s">
        <v>793</v>
      </c>
      <c r="AJ8" s="416" t="s">
        <v>859</v>
      </c>
      <c r="AK8" s="121">
        <v>2</v>
      </c>
      <c r="AL8" s="417"/>
      <c r="AM8" s="487" t="s">
        <v>544</v>
      </c>
      <c r="AN8" s="480" t="s">
        <v>1663</v>
      </c>
      <c r="AO8" s="480" t="s">
        <v>1614</v>
      </c>
      <c r="AP8" s="416" t="s">
        <v>568</v>
      </c>
      <c r="AQ8" s="327" t="s">
        <v>1666</v>
      </c>
      <c r="AR8" s="327" t="s">
        <v>1616</v>
      </c>
      <c r="AS8" s="327" t="s">
        <v>592</v>
      </c>
      <c r="AT8" s="327" t="s">
        <v>1668</v>
      </c>
      <c r="AU8" s="327" t="s">
        <v>1618</v>
      </c>
      <c r="AV8" s="486" t="s">
        <v>572</v>
      </c>
      <c r="AW8" s="480" t="s">
        <v>1672</v>
      </c>
      <c r="AX8" s="480" t="s">
        <v>1622</v>
      </c>
      <c r="AY8" s="416" t="s">
        <v>575</v>
      </c>
      <c r="AZ8" s="121" t="s">
        <v>592</v>
      </c>
      <c r="BA8" s="493" t="s">
        <v>1668</v>
      </c>
      <c r="BB8" s="493" t="s">
        <v>1624</v>
      </c>
      <c r="BC8">
        <v>2</v>
      </c>
      <c r="BD8" t="s">
        <v>179</v>
      </c>
      <c r="BE8" s="493" t="s">
        <v>1018</v>
      </c>
      <c r="BF8" s="493" t="s">
        <v>621</v>
      </c>
    </row>
    <row r="9" spans="1:58" ht="39.6" x14ac:dyDescent="0.25">
      <c r="A9" s="478" t="s">
        <v>14</v>
      </c>
      <c r="B9" s="478" t="s">
        <v>1632</v>
      </c>
      <c r="C9" s="478" t="s">
        <v>1579</v>
      </c>
      <c r="D9" s="481" t="s">
        <v>541</v>
      </c>
      <c r="E9" s="480" t="s">
        <v>1633</v>
      </c>
      <c r="F9" s="480" t="s">
        <v>1580</v>
      </c>
      <c r="G9" s="327" t="s">
        <v>125</v>
      </c>
      <c r="H9" s="327" t="s">
        <v>1637</v>
      </c>
      <c r="I9" s="327" t="s">
        <v>1584</v>
      </c>
      <c r="J9" s="480"/>
      <c r="K9" s="480"/>
      <c r="L9" s="480"/>
      <c r="M9" s="327" t="s">
        <v>74</v>
      </c>
      <c r="N9" s="327" t="s">
        <v>74</v>
      </c>
      <c r="O9" s="327" t="s">
        <v>74</v>
      </c>
      <c r="P9" s="480" t="s">
        <v>85</v>
      </c>
      <c r="Q9" s="480" t="s">
        <v>1647</v>
      </c>
      <c r="R9" s="480" t="s">
        <v>1595</v>
      </c>
      <c r="S9" s="327" t="s">
        <v>99</v>
      </c>
      <c r="T9" s="327" t="s">
        <v>1651</v>
      </c>
      <c r="U9" s="327" t="s">
        <v>1600</v>
      </c>
      <c r="V9" s="327"/>
      <c r="W9" s="483" t="s">
        <v>355</v>
      </c>
      <c r="X9" s="480" t="s">
        <v>1660</v>
      </c>
      <c r="Y9" s="480" t="s">
        <v>753</v>
      </c>
      <c r="AA9" s="329">
        <v>1</v>
      </c>
      <c r="AB9" s="329"/>
      <c r="AC9" s="330">
        <f ca="1">Übersicht!D15</f>
        <v>0</v>
      </c>
      <c r="AD9" s="330">
        <f>+Übersicht!D7</f>
        <v>0</v>
      </c>
      <c r="AE9" s="330">
        <f>Übersicht!D16</f>
        <v>0</v>
      </c>
      <c r="AF9" s="330">
        <f>Übersicht!D16</f>
        <v>0</v>
      </c>
      <c r="AG9" s="334"/>
      <c r="AH9" s="9">
        <v>3</v>
      </c>
      <c r="AI9" s="417" t="s">
        <v>914</v>
      </c>
      <c r="AJ9" s="416" t="s">
        <v>477</v>
      </c>
      <c r="AK9" s="121">
        <v>3</v>
      </c>
      <c r="AL9" s="417"/>
      <c r="AM9" s="486"/>
      <c r="AN9" s="486"/>
      <c r="AO9" s="486"/>
      <c r="AP9" s="416" t="s">
        <v>569</v>
      </c>
      <c r="AQ9" s="327" t="s">
        <v>1667</v>
      </c>
      <c r="AR9" s="327" t="s">
        <v>1617</v>
      </c>
      <c r="AS9" s="327" t="s">
        <v>568</v>
      </c>
      <c r="AT9" s="327" t="s">
        <v>1666</v>
      </c>
      <c r="AU9" s="327" t="s">
        <v>1616</v>
      </c>
      <c r="AV9" s="486"/>
      <c r="AW9" s="486"/>
      <c r="AX9" s="486"/>
      <c r="AY9" s="416" t="s">
        <v>576</v>
      </c>
      <c r="AZ9" t="s">
        <v>593</v>
      </c>
      <c r="BA9" s="493" t="s">
        <v>1674</v>
      </c>
      <c r="BB9" s="493" t="s">
        <v>1625</v>
      </c>
      <c r="BC9">
        <v>3</v>
      </c>
      <c r="BD9" t="s">
        <v>61</v>
      </c>
      <c r="BE9" s="493" t="s">
        <v>1019</v>
      </c>
      <c r="BF9" s="493" t="s">
        <v>622</v>
      </c>
    </row>
    <row r="10" spans="1:58" ht="39.6" x14ac:dyDescent="0.25">
      <c r="A10" s="327"/>
      <c r="B10" s="327"/>
      <c r="C10" s="327"/>
      <c r="D10" s="482" t="s">
        <v>439</v>
      </c>
      <c r="E10" s="480" t="s">
        <v>1634</v>
      </c>
      <c r="F10" s="480" t="s">
        <v>1581</v>
      </c>
      <c r="G10" s="327" t="s">
        <v>126</v>
      </c>
      <c r="H10" s="327" t="s">
        <v>1638</v>
      </c>
      <c r="I10" s="327" t="s">
        <v>1585</v>
      </c>
      <c r="J10" s="480"/>
      <c r="K10" s="480"/>
      <c r="L10" s="480"/>
      <c r="M10" s="327" t="s">
        <v>76</v>
      </c>
      <c r="N10" s="327" t="s">
        <v>76</v>
      </c>
      <c r="O10" s="327" t="s">
        <v>76</v>
      </c>
      <c r="P10" s="480" t="s">
        <v>86</v>
      </c>
      <c r="Q10" s="480" t="s">
        <v>1643</v>
      </c>
      <c r="R10" s="480" t="s">
        <v>1596</v>
      </c>
      <c r="S10" s="327" t="s">
        <v>143</v>
      </c>
      <c r="T10" s="327" t="s">
        <v>1652</v>
      </c>
      <c r="U10" s="327" t="s">
        <v>1601</v>
      </c>
      <c r="V10" s="327"/>
      <c r="W10" s="483" t="s">
        <v>355</v>
      </c>
      <c r="X10" s="480" t="s">
        <v>1660</v>
      </c>
      <c r="Y10" s="480" t="s">
        <v>753</v>
      </c>
      <c r="AE10" s="327" t="str">
        <f ca="1">OFFSET(W11,0,'Allg. Informationen'!$B$4-1,1,1)</f>
        <v>Erneuerbare in Grundversorgung</v>
      </c>
      <c r="AF10" s="327" t="str">
        <f ca="1">OFFSET(W12,0,'Allg. Informationen'!$B$4-1,1,1)</f>
        <v>Prämienberechtigte Energie</v>
      </c>
      <c r="AG10" s="334"/>
      <c r="AH10" s="121">
        <v>4</v>
      </c>
      <c r="AI10" s="417" t="s">
        <v>787</v>
      </c>
      <c r="AJ10" s="416" t="s">
        <v>867</v>
      </c>
      <c r="AK10" s="121">
        <v>4</v>
      </c>
      <c r="AL10" s="417"/>
      <c r="AM10" s="483"/>
      <c r="AN10" s="483"/>
      <c r="AO10" s="483"/>
      <c r="AS10" s="327" t="s">
        <v>601</v>
      </c>
      <c r="AT10" s="327" t="s">
        <v>1669</v>
      </c>
      <c r="AU10" s="327" t="s">
        <v>1619</v>
      </c>
      <c r="AV10" s="483"/>
      <c r="AW10" s="483"/>
      <c r="AX10" s="483"/>
      <c r="AZ10" t="s">
        <v>594</v>
      </c>
      <c r="BA10" s="493" t="s">
        <v>1675</v>
      </c>
      <c r="BB10" s="493" t="s">
        <v>1626</v>
      </c>
      <c r="BC10">
        <v>4</v>
      </c>
      <c r="BD10" t="s">
        <v>205</v>
      </c>
      <c r="BE10" s="493" t="s">
        <v>1020</v>
      </c>
      <c r="BF10" s="493" t="s">
        <v>623</v>
      </c>
    </row>
    <row r="11" spans="1:58" ht="39.6" x14ac:dyDescent="0.25">
      <c r="A11" s="327"/>
      <c r="B11" s="327"/>
      <c r="C11" s="327"/>
      <c r="D11" s="480"/>
      <c r="E11" s="480"/>
      <c r="F11" s="480"/>
      <c r="G11" s="327" t="s">
        <v>127</v>
      </c>
      <c r="H11" s="327" t="s">
        <v>1639</v>
      </c>
      <c r="I11" s="327" t="s">
        <v>1586</v>
      </c>
      <c r="J11" s="480"/>
      <c r="K11" s="480"/>
      <c r="L11" s="480"/>
      <c r="M11" s="327" t="s">
        <v>77</v>
      </c>
      <c r="N11" s="327" t="s">
        <v>1643</v>
      </c>
      <c r="O11" s="327" t="s">
        <v>1592</v>
      </c>
      <c r="P11" s="480"/>
      <c r="Q11" s="480"/>
      <c r="R11" s="480"/>
      <c r="S11" s="327" t="s">
        <v>144</v>
      </c>
      <c r="T11" s="327" t="s">
        <v>1653</v>
      </c>
      <c r="U11" s="327" t="s">
        <v>1602</v>
      </c>
      <c r="V11" s="327"/>
      <c r="W11" s="483" t="s">
        <v>385</v>
      </c>
      <c r="X11" s="480" t="s">
        <v>1661</v>
      </c>
      <c r="Y11" s="480" t="s">
        <v>1610</v>
      </c>
      <c r="AA11" s="331">
        <v>2</v>
      </c>
      <c r="AB11" s="331"/>
      <c r="AC11" s="331"/>
      <c r="AD11" s="332"/>
      <c r="AE11" s="333">
        <f>Übersicht!D8</f>
        <v>0</v>
      </c>
      <c r="AF11" s="333">
        <f ca="1">Übersicht!D17</f>
        <v>0</v>
      </c>
      <c r="AG11" s="334"/>
      <c r="AH11" s="121">
        <v>5</v>
      </c>
      <c r="AI11" s="417" t="s">
        <v>915</v>
      </c>
      <c r="AJ11" s="416" t="s">
        <v>479</v>
      </c>
      <c r="AK11" s="121">
        <v>5</v>
      </c>
      <c r="AL11" s="417"/>
      <c r="AM11" s="483"/>
      <c r="AN11" s="483"/>
      <c r="AO11" s="483"/>
      <c r="AV11" s="483"/>
      <c r="AW11" s="483"/>
      <c r="AX11" s="483"/>
      <c r="BC11">
        <v>5</v>
      </c>
      <c r="BD11" t="s">
        <v>344</v>
      </c>
      <c r="BE11" s="493" t="s">
        <v>1021</v>
      </c>
      <c r="BF11" s="493" t="s">
        <v>624</v>
      </c>
    </row>
    <row r="12" spans="1:58" ht="26.4" x14ac:dyDescent="0.25">
      <c r="A12" s="327"/>
      <c r="B12" s="327"/>
      <c r="C12" s="327"/>
      <c r="D12" s="480"/>
      <c r="E12" s="480"/>
      <c r="F12" s="480"/>
      <c r="G12" s="327"/>
      <c r="H12" s="327"/>
      <c r="I12" s="327"/>
      <c r="J12" s="480"/>
      <c r="K12" s="480"/>
      <c r="L12" s="480"/>
      <c r="M12" s="327"/>
      <c r="N12" s="327"/>
      <c r="O12" s="327"/>
      <c r="P12" s="480"/>
      <c r="Q12" s="480"/>
      <c r="R12" s="480"/>
      <c r="S12" s="327" t="s">
        <v>145</v>
      </c>
      <c r="T12" s="327" t="s">
        <v>1654</v>
      </c>
      <c r="U12" s="327" t="s">
        <v>1603</v>
      </c>
      <c r="V12" s="327"/>
      <c r="W12" s="483" t="s">
        <v>386</v>
      </c>
      <c r="X12" s="480" t="s">
        <v>1158</v>
      </c>
      <c r="Y12" s="480" t="s">
        <v>1611</v>
      </c>
      <c r="AG12" s="334"/>
      <c r="AH12" s="121">
        <v>6</v>
      </c>
      <c r="AI12" s="417" t="s">
        <v>916</v>
      </c>
      <c r="AJ12" s="416" t="s">
        <v>480</v>
      </c>
      <c r="AK12" s="121">
        <v>6</v>
      </c>
      <c r="AL12" s="417"/>
      <c r="AM12" s="483"/>
      <c r="AN12" s="483"/>
      <c r="AO12" s="483"/>
      <c r="AV12" s="483"/>
      <c r="AW12" s="483"/>
      <c r="AX12" s="483"/>
      <c r="BC12">
        <v>6</v>
      </c>
      <c r="BD12" t="s">
        <v>345</v>
      </c>
      <c r="BE12" s="493" t="s">
        <v>1022</v>
      </c>
      <c r="BF12" s="493" t="s">
        <v>625</v>
      </c>
    </row>
    <row r="13" spans="1:58" x14ac:dyDescent="0.25">
      <c r="A13" s="327"/>
      <c r="B13" s="327"/>
      <c r="C13" s="327"/>
      <c r="D13" s="480"/>
      <c r="E13" s="480"/>
      <c r="F13" s="480"/>
      <c r="G13" s="327"/>
      <c r="H13" s="327"/>
      <c r="I13" s="327"/>
      <c r="J13" s="480"/>
      <c r="K13" s="480"/>
      <c r="L13" s="480"/>
      <c r="M13" s="327"/>
      <c r="N13" s="327"/>
      <c r="O13" s="327"/>
      <c r="P13" s="480"/>
      <c r="Q13" s="480"/>
      <c r="R13" s="480"/>
      <c r="S13" s="327" t="s">
        <v>146</v>
      </c>
      <c r="T13" s="327" t="s">
        <v>1655</v>
      </c>
      <c r="U13" s="327" t="s">
        <v>1604</v>
      </c>
      <c r="V13" s="327"/>
      <c r="W13" s="483"/>
      <c r="X13" s="483"/>
      <c r="Y13" s="483"/>
      <c r="AG13" s="334"/>
      <c r="AH13" s="121">
        <v>7</v>
      </c>
      <c r="AI13" s="417" t="s">
        <v>834</v>
      </c>
      <c r="AJ13" s="416" t="s">
        <v>897</v>
      </c>
      <c r="AK13" s="121">
        <v>7</v>
      </c>
      <c r="AL13" s="417"/>
      <c r="AM13" s="483"/>
      <c r="AN13" s="483"/>
      <c r="AO13" s="483"/>
      <c r="AV13" s="483"/>
      <c r="AW13" s="483"/>
      <c r="AX13" s="483"/>
      <c r="BC13">
        <v>7</v>
      </c>
      <c r="BD13" t="s">
        <v>241</v>
      </c>
      <c r="BE13" s="493" t="s">
        <v>1023</v>
      </c>
      <c r="BF13" s="493" t="s">
        <v>1627</v>
      </c>
    </row>
    <row r="14" spans="1:58" x14ac:dyDescent="0.25">
      <c r="A14" s="327"/>
      <c r="B14" s="327"/>
      <c r="C14" s="327"/>
      <c r="D14" s="480"/>
      <c r="E14" s="480"/>
      <c r="F14" s="480"/>
      <c r="G14" s="327"/>
      <c r="H14" s="327"/>
      <c r="I14" s="327"/>
      <c r="J14" s="480"/>
      <c r="K14" s="480"/>
      <c r="L14" s="480"/>
      <c r="M14" s="327"/>
      <c r="N14" s="327"/>
      <c r="O14" s="327"/>
      <c r="P14" s="480"/>
      <c r="Q14" s="480"/>
      <c r="R14" s="480"/>
      <c r="S14" s="327" t="s">
        <v>147</v>
      </c>
      <c r="T14" s="327" t="s">
        <v>1656</v>
      </c>
      <c r="U14" s="327" t="s">
        <v>1605</v>
      </c>
      <c r="V14" s="327"/>
      <c r="W14" s="483"/>
      <c r="X14" s="483"/>
      <c r="Y14" s="483"/>
      <c r="AG14" s="334"/>
      <c r="AH14" s="121">
        <v>8</v>
      </c>
      <c r="AI14" s="417" t="s">
        <v>917</v>
      </c>
      <c r="AJ14" s="416" t="s">
        <v>481</v>
      </c>
      <c r="AK14" s="121">
        <v>8</v>
      </c>
      <c r="AL14" s="417"/>
      <c r="AM14" s="483"/>
      <c r="AN14" s="483"/>
      <c r="AO14" s="483"/>
      <c r="AV14" s="483"/>
      <c r="AW14" s="483"/>
      <c r="AX14" s="483"/>
      <c r="BC14">
        <v>8</v>
      </c>
      <c r="BD14" t="s">
        <v>242</v>
      </c>
      <c r="BE14" s="493" t="s">
        <v>1024</v>
      </c>
      <c r="BF14" s="493" t="s">
        <v>1628</v>
      </c>
    </row>
    <row r="15" spans="1:58" ht="26.4" x14ac:dyDescent="0.25">
      <c r="A15" s="327"/>
      <c r="B15" s="327"/>
      <c r="C15" s="327"/>
      <c r="D15" s="480"/>
      <c r="E15" s="480"/>
      <c r="F15" s="480"/>
      <c r="G15" s="327"/>
      <c r="H15" s="327"/>
      <c r="I15" s="327"/>
      <c r="J15" s="480"/>
      <c r="K15" s="480"/>
      <c r="L15" s="480"/>
      <c r="M15" s="327"/>
      <c r="N15" s="327"/>
      <c r="O15" s="327"/>
      <c r="P15" s="480"/>
      <c r="Q15" s="480"/>
      <c r="R15" s="480"/>
      <c r="S15" s="327" t="s">
        <v>86</v>
      </c>
      <c r="T15" s="327" t="s">
        <v>1643</v>
      </c>
      <c r="U15" s="327" t="s">
        <v>1606</v>
      </c>
      <c r="V15" s="327"/>
      <c r="W15" s="483"/>
      <c r="X15" s="483"/>
      <c r="Y15" s="483"/>
      <c r="AG15" s="334"/>
      <c r="AH15" s="121">
        <v>9</v>
      </c>
      <c r="AI15" s="417" t="s">
        <v>835</v>
      </c>
      <c r="AJ15" s="416" t="s">
        <v>898</v>
      </c>
      <c r="AK15" s="121">
        <v>9</v>
      </c>
      <c r="AL15" s="417"/>
      <c r="AM15" s="483"/>
      <c r="AN15" s="483"/>
      <c r="AO15" s="483"/>
      <c r="AV15" s="483"/>
      <c r="AW15" s="483"/>
      <c r="AX15" s="483"/>
      <c r="BC15">
        <v>9</v>
      </c>
      <c r="BD15" t="s">
        <v>243</v>
      </c>
      <c r="BE15" s="493" t="s">
        <v>1025</v>
      </c>
      <c r="BF15" s="493" t="s">
        <v>628</v>
      </c>
    </row>
    <row r="16" spans="1:58" x14ac:dyDescent="0.25">
      <c r="A16" s="327"/>
      <c r="B16" s="327"/>
      <c r="C16" s="327"/>
      <c r="D16" s="480"/>
      <c r="E16" s="480"/>
      <c r="F16" s="480"/>
      <c r="G16" s="327"/>
      <c r="H16" s="327"/>
      <c r="I16" s="327"/>
      <c r="J16" s="480"/>
      <c r="K16" s="480"/>
      <c r="L16" s="480"/>
      <c r="M16" s="327"/>
      <c r="N16" s="327"/>
      <c r="O16" s="327"/>
      <c r="P16" s="480"/>
      <c r="Q16" s="480"/>
      <c r="R16" s="480"/>
      <c r="S16" s="327"/>
      <c r="T16" s="327"/>
      <c r="U16" s="327"/>
      <c r="V16" s="327"/>
      <c r="W16" s="483"/>
      <c r="X16" s="483"/>
      <c r="Y16" s="483"/>
      <c r="AG16" s="334"/>
      <c r="AH16" s="121">
        <v>10</v>
      </c>
      <c r="AI16" s="417" t="s">
        <v>782</v>
      </c>
      <c r="AJ16" s="416" t="s">
        <v>783</v>
      </c>
      <c r="AK16" s="121">
        <v>10</v>
      </c>
      <c r="AL16" s="417"/>
      <c r="AM16" s="483"/>
      <c r="AN16" s="483"/>
      <c r="AO16" s="483"/>
      <c r="AV16" s="483"/>
      <c r="AW16" s="483"/>
      <c r="AX16" s="483"/>
      <c r="BD16" s="121"/>
      <c r="BE16" s="121"/>
      <c r="BF16" s="121"/>
    </row>
    <row r="17" spans="1:50" x14ac:dyDescent="0.25">
      <c r="A17" s="327"/>
      <c r="B17" s="327"/>
      <c r="C17" s="327"/>
      <c r="D17" s="480"/>
      <c r="E17" s="480"/>
      <c r="F17" s="480"/>
      <c r="G17" s="327"/>
      <c r="H17" s="327"/>
      <c r="I17" s="327"/>
      <c r="J17" s="480"/>
      <c r="K17" s="480"/>
      <c r="L17" s="480"/>
      <c r="M17" s="327"/>
      <c r="N17" s="327"/>
      <c r="O17" s="327"/>
      <c r="P17" s="480"/>
      <c r="Q17" s="480"/>
      <c r="R17" s="480"/>
      <c r="S17" s="327"/>
      <c r="T17" s="327"/>
      <c r="U17" s="327"/>
      <c r="V17" s="327"/>
      <c r="W17" s="483"/>
      <c r="X17" s="483"/>
      <c r="Y17" s="483"/>
      <c r="AG17" s="334"/>
      <c r="AH17" s="121">
        <v>11</v>
      </c>
      <c r="AI17" s="417" t="s">
        <v>450</v>
      </c>
      <c r="AJ17" s="416" t="s">
        <v>475</v>
      </c>
      <c r="AK17" s="121">
        <v>11</v>
      </c>
      <c r="AL17" s="417"/>
      <c r="AM17" s="483"/>
      <c r="AN17" s="483"/>
      <c r="AO17" s="483"/>
      <c r="AV17" s="483"/>
      <c r="AW17" s="483"/>
      <c r="AX17" s="483"/>
    </row>
    <row r="18" spans="1:50" x14ac:dyDescent="0.25">
      <c r="A18" s="327"/>
      <c r="B18" s="327"/>
      <c r="C18" s="327"/>
      <c r="D18" s="480"/>
      <c r="E18" s="480"/>
      <c r="F18" s="480"/>
      <c r="G18" s="327"/>
      <c r="H18" s="327"/>
      <c r="I18" s="327"/>
      <c r="J18" s="480"/>
      <c r="K18" s="480"/>
      <c r="L18" s="480"/>
      <c r="M18" s="327"/>
      <c r="N18" s="327"/>
      <c r="O18" s="327"/>
      <c r="P18" s="480"/>
      <c r="Q18" s="480"/>
      <c r="R18" s="480"/>
      <c r="S18" s="327"/>
      <c r="T18" s="327"/>
      <c r="U18" s="327"/>
      <c r="V18" s="327"/>
      <c r="W18" s="483"/>
      <c r="X18" s="483"/>
      <c r="Y18" s="483"/>
      <c r="AG18" s="334"/>
      <c r="AH18" s="121">
        <v>12</v>
      </c>
      <c r="AI18" s="417" t="s">
        <v>821</v>
      </c>
      <c r="AJ18" s="416" t="s">
        <v>885</v>
      </c>
      <c r="AK18" s="121">
        <v>12</v>
      </c>
      <c r="AL18" s="417"/>
      <c r="AM18" s="483"/>
      <c r="AN18" s="483"/>
      <c r="AO18" s="483"/>
      <c r="AV18" s="483"/>
      <c r="AW18" s="483"/>
      <c r="AX18" s="483"/>
    </row>
    <row r="19" spans="1:50" x14ac:dyDescent="0.25">
      <c r="D19" s="483"/>
      <c r="E19" s="483"/>
      <c r="F19" s="483"/>
      <c r="J19" s="483"/>
      <c r="K19" s="483"/>
      <c r="L19" s="483"/>
      <c r="P19" s="483"/>
      <c r="Q19" s="483"/>
      <c r="R19" s="483"/>
      <c r="W19" s="483"/>
      <c r="X19" s="483"/>
      <c r="Y19" s="483"/>
      <c r="AH19" s="121">
        <v>13</v>
      </c>
      <c r="AI19" s="417" t="s">
        <v>918</v>
      </c>
      <c r="AJ19" s="416" t="s">
        <v>476</v>
      </c>
      <c r="AK19" s="121">
        <v>13</v>
      </c>
      <c r="AL19" s="417"/>
      <c r="AM19" s="483"/>
      <c r="AN19" s="483"/>
      <c r="AO19" s="483"/>
      <c r="AV19" s="483"/>
      <c r="AW19" s="483"/>
      <c r="AX19" s="483"/>
    </row>
    <row r="20" spans="1:50" x14ac:dyDescent="0.25">
      <c r="D20" s="483"/>
      <c r="E20" s="483"/>
      <c r="F20" s="483"/>
      <c r="J20" s="483"/>
      <c r="K20" s="483"/>
      <c r="L20" s="483"/>
      <c r="P20" s="483"/>
      <c r="Q20" s="483"/>
      <c r="R20" s="483"/>
      <c r="W20" s="483"/>
      <c r="X20" s="483"/>
      <c r="Y20" s="483"/>
      <c r="AH20" s="121">
        <v>14</v>
      </c>
      <c r="AI20" s="417" t="s">
        <v>780</v>
      </c>
      <c r="AJ20" s="416" t="s">
        <v>781</v>
      </c>
      <c r="AK20" s="121">
        <v>14</v>
      </c>
      <c r="AL20" s="417"/>
      <c r="AM20" s="483"/>
      <c r="AN20" s="483"/>
      <c r="AO20" s="483"/>
      <c r="AV20" s="483"/>
      <c r="AW20" s="483"/>
      <c r="AX20" s="483"/>
    </row>
    <row r="21" spans="1:50" x14ac:dyDescent="0.25">
      <c r="D21" s="483"/>
      <c r="E21" s="483"/>
      <c r="F21" s="483"/>
      <c r="J21" s="483"/>
      <c r="K21" s="483"/>
      <c r="L21" s="483"/>
      <c r="P21" s="483"/>
      <c r="Q21" s="483"/>
      <c r="R21" s="483"/>
      <c r="W21" s="483"/>
      <c r="X21" s="483"/>
      <c r="Y21" s="483"/>
      <c r="AH21" s="121">
        <v>15</v>
      </c>
      <c r="AI21" s="417" t="s">
        <v>919</v>
      </c>
      <c r="AJ21" s="416" t="s">
        <v>482</v>
      </c>
      <c r="AK21" s="121">
        <v>15</v>
      </c>
      <c r="AL21" s="417"/>
      <c r="AM21" s="483"/>
      <c r="AN21" s="483"/>
      <c r="AO21" s="483"/>
      <c r="AV21" s="483"/>
      <c r="AW21" s="483"/>
      <c r="AX21" s="483"/>
    </row>
    <row r="22" spans="1:50" x14ac:dyDescent="0.25">
      <c r="D22" s="483"/>
      <c r="E22" s="483"/>
      <c r="F22" s="483"/>
      <c r="J22" s="483"/>
      <c r="K22" s="483"/>
      <c r="L22" s="483"/>
      <c r="P22" s="483"/>
      <c r="Q22" s="483"/>
      <c r="R22" s="483"/>
      <c r="W22" s="483"/>
      <c r="X22" s="483"/>
      <c r="Y22" s="483"/>
      <c r="AH22" s="121">
        <v>16</v>
      </c>
      <c r="AI22" s="417" t="s">
        <v>798</v>
      </c>
      <c r="AJ22" s="416" t="s">
        <v>865</v>
      </c>
      <c r="AK22" s="121">
        <v>16</v>
      </c>
      <c r="AL22" s="417"/>
    </row>
    <row r="23" spans="1:50" x14ac:dyDescent="0.25">
      <c r="W23" s="483"/>
      <c r="X23" s="483"/>
      <c r="Y23" s="483"/>
      <c r="AH23" s="121">
        <v>17</v>
      </c>
      <c r="AI23" s="417" t="s">
        <v>817</v>
      </c>
      <c r="AJ23" s="416" t="s">
        <v>881</v>
      </c>
      <c r="AK23" s="121">
        <v>17</v>
      </c>
      <c r="AL23" s="417"/>
    </row>
    <row r="24" spans="1:50" x14ac:dyDescent="0.25">
      <c r="AH24" s="121">
        <v>18</v>
      </c>
      <c r="AI24" s="417" t="s">
        <v>811</v>
      </c>
      <c r="AJ24" s="416" t="s">
        <v>875</v>
      </c>
      <c r="AK24" s="121">
        <v>18</v>
      </c>
      <c r="AL24" s="417"/>
    </row>
    <row r="25" spans="1:50" x14ac:dyDescent="0.25">
      <c r="AH25" s="121">
        <v>19</v>
      </c>
      <c r="AI25" s="417" t="s">
        <v>920</v>
      </c>
      <c r="AJ25" s="416" t="s">
        <v>483</v>
      </c>
      <c r="AK25" s="121">
        <v>19</v>
      </c>
      <c r="AL25" s="417"/>
    </row>
    <row r="26" spans="1:50" x14ac:dyDescent="0.25">
      <c r="AH26" s="121">
        <v>20</v>
      </c>
      <c r="AI26" s="417" t="s">
        <v>852</v>
      </c>
      <c r="AJ26" s="416" t="s">
        <v>913</v>
      </c>
      <c r="AK26" s="121">
        <v>20</v>
      </c>
      <c r="AL26" s="417"/>
    </row>
    <row r="27" spans="1:50" x14ac:dyDescent="0.25">
      <c r="AH27" s="121">
        <v>21</v>
      </c>
      <c r="AI27" s="417" t="s">
        <v>451</v>
      </c>
      <c r="AJ27" s="416" t="s">
        <v>484</v>
      </c>
      <c r="AK27" s="121">
        <v>21</v>
      </c>
      <c r="AL27" s="417"/>
    </row>
    <row r="28" spans="1:50" x14ac:dyDescent="0.25">
      <c r="AH28" s="121">
        <v>22</v>
      </c>
      <c r="AI28" s="417" t="s">
        <v>779</v>
      </c>
      <c r="AJ28" s="416" t="s">
        <v>857</v>
      </c>
      <c r="AK28" s="121">
        <v>22</v>
      </c>
      <c r="AL28" s="417"/>
    </row>
    <row r="29" spans="1:50" x14ac:dyDescent="0.25">
      <c r="AH29" s="121">
        <v>23</v>
      </c>
      <c r="AI29" s="417" t="s">
        <v>802</v>
      </c>
      <c r="AJ29" s="416" t="s">
        <v>869</v>
      </c>
      <c r="AK29" s="121">
        <v>23</v>
      </c>
      <c r="AL29" s="417"/>
    </row>
    <row r="30" spans="1:50" x14ac:dyDescent="0.25">
      <c r="AH30" s="121">
        <v>24</v>
      </c>
      <c r="AI30" s="417" t="s">
        <v>452</v>
      </c>
      <c r="AJ30" s="416" t="s">
        <v>485</v>
      </c>
      <c r="AK30" s="121">
        <v>24</v>
      </c>
      <c r="AL30" s="417"/>
    </row>
    <row r="31" spans="1:50" x14ac:dyDescent="0.25">
      <c r="AH31" s="121">
        <v>25</v>
      </c>
      <c r="AI31" s="417" t="s">
        <v>808</v>
      </c>
      <c r="AJ31" s="416" t="s">
        <v>864</v>
      </c>
      <c r="AK31" s="121">
        <v>25</v>
      </c>
      <c r="AL31" s="417"/>
    </row>
    <row r="32" spans="1:50" x14ac:dyDescent="0.25">
      <c r="AH32" s="121">
        <v>26</v>
      </c>
      <c r="AI32" s="417" t="s">
        <v>829</v>
      </c>
      <c r="AJ32" s="416" t="s">
        <v>890</v>
      </c>
      <c r="AK32" s="121">
        <v>26</v>
      </c>
      <c r="AL32" s="417"/>
    </row>
    <row r="33" spans="34:38" x14ac:dyDescent="0.25">
      <c r="AH33" s="121">
        <v>27</v>
      </c>
      <c r="AI33" s="417" t="s">
        <v>921</v>
      </c>
      <c r="AJ33" s="416" t="s">
        <v>486</v>
      </c>
      <c r="AK33" s="121">
        <v>27</v>
      </c>
      <c r="AL33" s="417"/>
    </row>
    <row r="34" spans="34:38" x14ac:dyDescent="0.25">
      <c r="AH34" s="121">
        <v>28</v>
      </c>
      <c r="AI34" s="417" t="s">
        <v>922</v>
      </c>
      <c r="AJ34" s="416" t="s">
        <v>487</v>
      </c>
      <c r="AK34" s="121">
        <v>28</v>
      </c>
      <c r="AL34" s="417"/>
    </row>
    <row r="35" spans="34:38" x14ac:dyDescent="0.25">
      <c r="AH35" s="121">
        <v>29</v>
      </c>
      <c r="AI35" s="417" t="s">
        <v>790</v>
      </c>
      <c r="AJ35" s="416" t="s">
        <v>791</v>
      </c>
      <c r="AK35" s="121">
        <v>29</v>
      </c>
      <c r="AL35" s="417"/>
    </row>
    <row r="36" spans="34:38" x14ac:dyDescent="0.25">
      <c r="AH36" s="121">
        <v>30</v>
      </c>
      <c r="AI36" s="417" t="s">
        <v>923</v>
      </c>
      <c r="AJ36" s="416" t="s">
        <v>488</v>
      </c>
      <c r="AK36" s="121">
        <v>30</v>
      </c>
      <c r="AL36" s="417"/>
    </row>
    <row r="37" spans="34:38" x14ac:dyDescent="0.25">
      <c r="AH37" s="121">
        <v>31</v>
      </c>
      <c r="AI37" s="417" t="s">
        <v>924</v>
      </c>
      <c r="AJ37" s="416" t="s">
        <v>489</v>
      </c>
      <c r="AK37" s="121">
        <v>31</v>
      </c>
      <c r="AL37" s="417"/>
    </row>
    <row r="38" spans="34:38" x14ac:dyDescent="0.25">
      <c r="AH38" s="121">
        <v>32</v>
      </c>
      <c r="AI38" s="417" t="s">
        <v>925</v>
      </c>
      <c r="AJ38" s="416" t="s">
        <v>490</v>
      </c>
      <c r="AK38" s="121">
        <v>32</v>
      </c>
      <c r="AL38" s="417"/>
    </row>
    <row r="39" spans="34:38" x14ac:dyDescent="0.25">
      <c r="AH39" s="121">
        <v>33</v>
      </c>
      <c r="AI39" s="417" t="s">
        <v>800</v>
      </c>
      <c r="AJ39" s="416" t="s">
        <v>863</v>
      </c>
      <c r="AK39" s="121">
        <v>33</v>
      </c>
      <c r="AL39" s="417"/>
    </row>
    <row r="40" spans="34:38" x14ac:dyDescent="0.25">
      <c r="AH40" s="121">
        <v>34</v>
      </c>
      <c r="AI40" s="417" t="s">
        <v>797</v>
      </c>
      <c r="AJ40" s="416" t="s">
        <v>862</v>
      </c>
      <c r="AK40" s="121">
        <v>34</v>
      </c>
      <c r="AL40" s="417"/>
    </row>
    <row r="41" spans="34:38" x14ac:dyDescent="0.25">
      <c r="AH41" s="121">
        <v>35</v>
      </c>
      <c r="AI41" s="417" t="s">
        <v>453</v>
      </c>
      <c r="AJ41" s="416" t="s">
        <v>491</v>
      </c>
      <c r="AK41" s="121">
        <v>35</v>
      </c>
      <c r="AL41" s="417"/>
    </row>
    <row r="42" spans="34:38" x14ac:dyDescent="0.25">
      <c r="AH42" s="121">
        <v>36</v>
      </c>
      <c r="AI42" s="417" t="s">
        <v>926</v>
      </c>
      <c r="AJ42" s="416" t="s">
        <v>492</v>
      </c>
      <c r="AK42" s="121">
        <v>36</v>
      </c>
      <c r="AL42" s="417"/>
    </row>
    <row r="43" spans="34:38" x14ac:dyDescent="0.25">
      <c r="AH43" s="121">
        <v>37</v>
      </c>
      <c r="AI43" s="417" t="s">
        <v>927</v>
      </c>
      <c r="AJ43" s="416" t="s">
        <v>493</v>
      </c>
      <c r="AK43" s="121">
        <v>37</v>
      </c>
      <c r="AL43" s="417"/>
    </row>
    <row r="44" spans="34:38" x14ac:dyDescent="0.25">
      <c r="AH44" s="121">
        <v>38</v>
      </c>
      <c r="AI44" s="417" t="s">
        <v>928</v>
      </c>
      <c r="AJ44" s="416" t="s">
        <v>494</v>
      </c>
      <c r="AK44" s="121">
        <v>38</v>
      </c>
      <c r="AL44" s="417"/>
    </row>
    <row r="45" spans="34:38" x14ac:dyDescent="0.25">
      <c r="AH45" s="121">
        <v>39</v>
      </c>
      <c r="AI45" s="417" t="s">
        <v>822</v>
      </c>
      <c r="AJ45" s="416" t="s">
        <v>823</v>
      </c>
      <c r="AK45" s="121">
        <v>39</v>
      </c>
      <c r="AL45" s="417"/>
    </row>
    <row r="46" spans="34:38" x14ac:dyDescent="0.25">
      <c r="AH46" s="121">
        <v>40</v>
      </c>
      <c r="AI46" s="417" t="s">
        <v>929</v>
      </c>
      <c r="AJ46" s="416" t="s">
        <v>495</v>
      </c>
      <c r="AK46" s="121">
        <v>40</v>
      </c>
      <c r="AL46" s="417"/>
    </row>
    <row r="47" spans="34:38" x14ac:dyDescent="0.25">
      <c r="AH47" s="121">
        <v>41</v>
      </c>
      <c r="AI47" s="417" t="s">
        <v>838</v>
      </c>
      <c r="AJ47" s="416" t="s">
        <v>901</v>
      </c>
      <c r="AK47" s="121">
        <v>41</v>
      </c>
      <c r="AL47" s="417"/>
    </row>
    <row r="48" spans="34:38" x14ac:dyDescent="0.25">
      <c r="AH48" s="121">
        <v>42</v>
      </c>
      <c r="AI48" s="417" t="s">
        <v>1759</v>
      </c>
      <c r="AJ48" s="416" t="s">
        <v>1760</v>
      </c>
      <c r="AL48" s="417"/>
    </row>
    <row r="49" spans="34:38" x14ac:dyDescent="0.25">
      <c r="AH49" s="121">
        <v>43</v>
      </c>
      <c r="AI49" s="417" t="s">
        <v>830</v>
      </c>
      <c r="AJ49" s="416" t="s">
        <v>891</v>
      </c>
      <c r="AK49" s="121">
        <v>42</v>
      </c>
      <c r="AL49" s="417"/>
    </row>
    <row r="50" spans="34:38" x14ac:dyDescent="0.25">
      <c r="AH50" s="121">
        <v>44</v>
      </c>
      <c r="AI50" s="417" t="s">
        <v>846</v>
      </c>
      <c r="AJ50" s="416" t="s">
        <v>907</v>
      </c>
      <c r="AK50" s="121">
        <v>43</v>
      </c>
      <c r="AL50" s="417"/>
    </row>
    <row r="51" spans="34:38" x14ac:dyDescent="0.25">
      <c r="AH51" s="121">
        <v>45</v>
      </c>
      <c r="AI51" s="417" t="s">
        <v>831</v>
      </c>
      <c r="AJ51" s="416" t="s">
        <v>894</v>
      </c>
      <c r="AK51" s="121">
        <v>44</v>
      </c>
      <c r="AL51" s="417"/>
    </row>
    <row r="52" spans="34:38" x14ac:dyDescent="0.25">
      <c r="AH52" s="121">
        <v>46</v>
      </c>
      <c r="AI52" s="417" t="s">
        <v>930</v>
      </c>
      <c r="AJ52" s="416" t="s">
        <v>496</v>
      </c>
      <c r="AK52" s="121">
        <v>45</v>
      </c>
      <c r="AL52" s="417"/>
    </row>
    <row r="53" spans="34:38" x14ac:dyDescent="0.25">
      <c r="AH53" s="121">
        <v>47</v>
      </c>
      <c r="AI53" s="417" t="s">
        <v>816</v>
      </c>
      <c r="AJ53" s="416" t="s">
        <v>880</v>
      </c>
      <c r="AK53" s="121">
        <v>46</v>
      </c>
      <c r="AL53" s="417"/>
    </row>
    <row r="54" spans="34:38" x14ac:dyDescent="0.25">
      <c r="AH54" s="121">
        <v>48</v>
      </c>
      <c r="AI54" s="417" t="s">
        <v>807</v>
      </c>
      <c r="AJ54" s="416" t="s">
        <v>872</v>
      </c>
      <c r="AK54" s="121">
        <v>47</v>
      </c>
      <c r="AL54" s="417"/>
    </row>
    <row r="55" spans="34:38" x14ac:dyDescent="0.25">
      <c r="AH55" s="121">
        <v>49</v>
      </c>
      <c r="AI55" s="417" t="s">
        <v>454</v>
      </c>
      <c r="AJ55" s="416" t="s">
        <v>497</v>
      </c>
      <c r="AK55" s="121">
        <v>48</v>
      </c>
      <c r="AL55" s="417"/>
    </row>
    <row r="56" spans="34:38" x14ac:dyDescent="0.25">
      <c r="AH56" s="121">
        <v>50</v>
      </c>
      <c r="AI56" s="417" t="s">
        <v>839</v>
      </c>
      <c r="AJ56" s="416" t="s">
        <v>506</v>
      </c>
      <c r="AK56" s="121">
        <v>49</v>
      </c>
      <c r="AL56" s="417"/>
    </row>
    <row r="57" spans="34:38" x14ac:dyDescent="0.25">
      <c r="AH57" s="121">
        <v>51</v>
      </c>
      <c r="AI57" s="417" t="s">
        <v>826</v>
      </c>
      <c r="AJ57" s="416" t="s">
        <v>888</v>
      </c>
      <c r="AK57" s="121">
        <v>50</v>
      </c>
      <c r="AL57" s="417"/>
    </row>
    <row r="58" spans="34:38" x14ac:dyDescent="0.25">
      <c r="AH58" s="121">
        <v>52</v>
      </c>
      <c r="AI58" s="417" t="s">
        <v>825</v>
      </c>
      <c r="AJ58" s="416" t="s">
        <v>887</v>
      </c>
      <c r="AK58" s="121">
        <v>51</v>
      </c>
      <c r="AL58" s="417"/>
    </row>
    <row r="59" spans="34:38" x14ac:dyDescent="0.25">
      <c r="AH59" s="121">
        <v>53</v>
      </c>
      <c r="AI59" s="417" t="s">
        <v>455</v>
      </c>
      <c r="AJ59" s="416" t="s">
        <v>542</v>
      </c>
      <c r="AK59" s="121">
        <v>52</v>
      </c>
      <c r="AL59" s="417"/>
    </row>
    <row r="60" spans="34:38" x14ac:dyDescent="0.25">
      <c r="AH60" s="121">
        <v>54</v>
      </c>
      <c r="AI60" s="417" t="s">
        <v>931</v>
      </c>
      <c r="AJ60" s="416" t="s">
        <v>498</v>
      </c>
      <c r="AK60" s="121">
        <v>53</v>
      </c>
      <c r="AL60" s="417"/>
    </row>
    <row r="61" spans="34:38" x14ac:dyDescent="0.25">
      <c r="AH61" s="121">
        <v>55</v>
      </c>
      <c r="AI61" s="417" t="s">
        <v>456</v>
      </c>
      <c r="AJ61" s="416" t="s">
        <v>499</v>
      </c>
      <c r="AK61" s="121">
        <v>54</v>
      </c>
      <c r="AL61" s="417"/>
    </row>
    <row r="62" spans="34:38" x14ac:dyDescent="0.25">
      <c r="AH62" s="121">
        <v>56</v>
      </c>
      <c r="AI62" s="417" t="s">
        <v>932</v>
      </c>
      <c r="AJ62" s="416" t="s">
        <v>500</v>
      </c>
      <c r="AK62" s="121">
        <v>55</v>
      </c>
      <c r="AL62" s="417"/>
    </row>
    <row r="63" spans="34:38" x14ac:dyDescent="0.25">
      <c r="AH63" s="121">
        <v>57</v>
      </c>
      <c r="AI63" s="417" t="s">
        <v>458</v>
      </c>
      <c r="AJ63" s="416" t="s">
        <v>501</v>
      </c>
      <c r="AK63" s="121">
        <v>56</v>
      </c>
      <c r="AL63" s="417"/>
    </row>
    <row r="64" spans="34:38" x14ac:dyDescent="0.25">
      <c r="AH64" s="121">
        <v>58</v>
      </c>
      <c r="AI64" s="417" t="s">
        <v>459</v>
      </c>
      <c r="AJ64" s="416" t="s">
        <v>502</v>
      </c>
      <c r="AK64" s="121">
        <v>57</v>
      </c>
    </row>
    <row r="65" spans="34:37" x14ac:dyDescent="0.25">
      <c r="AH65" s="121">
        <v>59</v>
      </c>
      <c r="AI65" t="s">
        <v>933</v>
      </c>
      <c r="AJ65" s="416" t="s">
        <v>478</v>
      </c>
      <c r="AK65" s="121">
        <v>58</v>
      </c>
    </row>
    <row r="66" spans="34:37" x14ac:dyDescent="0.25">
      <c r="AH66" s="121">
        <v>60</v>
      </c>
      <c r="AI66" t="s">
        <v>460</v>
      </c>
      <c r="AJ66" s="416" t="s">
        <v>503</v>
      </c>
      <c r="AK66" s="121">
        <v>59</v>
      </c>
    </row>
    <row r="67" spans="34:37" x14ac:dyDescent="0.25">
      <c r="AH67" s="121">
        <v>61</v>
      </c>
      <c r="AI67" t="s">
        <v>461</v>
      </c>
      <c r="AJ67" s="416" t="s">
        <v>504</v>
      </c>
      <c r="AK67" s="121">
        <v>60</v>
      </c>
    </row>
    <row r="68" spans="34:37" x14ac:dyDescent="0.25">
      <c r="AH68" s="121">
        <v>62</v>
      </c>
      <c r="AI68" t="s">
        <v>934</v>
      </c>
      <c r="AJ68" s="416" t="s">
        <v>505</v>
      </c>
      <c r="AK68" s="121">
        <v>61</v>
      </c>
    </row>
    <row r="69" spans="34:37" x14ac:dyDescent="0.25">
      <c r="AI69" s="121" t="s">
        <v>1704</v>
      </c>
      <c r="AJ69" s="416" t="s">
        <v>1705</v>
      </c>
    </row>
    <row r="70" spans="34:37" x14ac:dyDescent="0.25">
      <c r="AH70" s="121">
        <v>63</v>
      </c>
      <c r="AI70" t="s">
        <v>935</v>
      </c>
      <c r="AJ70" t="s">
        <v>507</v>
      </c>
      <c r="AK70" s="121">
        <v>62</v>
      </c>
    </row>
    <row r="71" spans="34:37" x14ac:dyDescent="0.25">
      <c r="AH71" s="121">
        <v>64</v>
      </c>
      <c r="AI71" t="s">
        <v>462</v>
      </c>
      <c r="AJ71" t="s">
        <v>508</v>
      </c>
      <c r="AK71" s="121">
        <v>63</v>
      </c>
    </row>
    <row r="72" spans="34:37" x14ac:dyDescent="0.25">
      <c r="AH72" s="121">
        <v>65</v>
      </c>
      <c r="AI72" t="s">
        <v>463</v>
      </c>
      <c r="AJ72" t="s">
        <v>509</v>
      </c>
      <c r="AK72" s="121">
        <v>64</v>
      </c>
    </row>
    <row r="73" spans="34:37" x14ac:dyDescent="0.25">
      <c r="AH73" s="121">
        <v>66</v>
      </c>
      <c r="AI73" t="s">
        <v>936</v>
      </c>
      <c r="AJ73" t="s">
        <v>510</v>
      </c>
      <c r="AK73" s="121">
        <v>65</v>
      </c>
    </row>
    <row r="74" spans="34:37" x14ac:dyDescent="0.25">
      <c r="AH74" s="121">
        <v>67</v>
      </c>
      <c r="AI74" t="s">
        <v>464</v>
      </c>
      <c r="AJ74" t="s">
        <v>511</v>
      </c>
      <c r="AK74" s="121">
        <v>66</v>
      </c>
    </row>
    <row r="75" spans="34:37" x14ac:dyDescent="0.25">
      <c r="AH75" s="121">
        <v>68</v>
      </c>
      <c r="AI75" t="s">
        <v>937</v>
      </c>
      <c r="AJ75" t="s">
        <v>512</v>
      </c>
      <c r="AK75" s="121">
        <v>67</v>
      </c>
    </row>
    <row r="76" spans="34:37" x14ac:dyDescent="0.25">
      <c r="AH76" s="121">
        <v>69</v>
      </c>
      <c r="AI76" t="s">
        <v>812</v>
      </c>
      <c r="AJ76" t="s">
        <v>876</v>
      </c>
      <c r="AK76" s="121">
        <v>68</v>
      </c>
    </row>
    <row r="77" spans="34:37" x14ac:dyDescent="0.25">
      <c r="AH77" s="121">
        <v>70</v>
      </c>
      <c r="AI77" t="s">
        <v>851</v>
      </c>
      <c r="AJ77" t="s">
        <v>912</v>
      </c>
      <c r="AK77" s="121">
        <v>69</v>
      </c>
    </row>
    <row r="78" spans="34:37" x14ac:dyDescent="0.25">
      <c r="AH78" s="121">
        <v>71</v>
      </c>
      <c r="AI78" t="s">
        <v>465</v>
      </c>
      <c r="AJ78" t="s">
        <v>465</v>
      </c>
      <c r="AK78" s="121">
        <v>70</v>
      </c>
    </row>
    <row r="79" spans="34:37" x14ac:dyDescent="0.25">
      <c r="AH79" s="121">
        <v>72</v>
      </c>
      <c r="AI79" t="s">
        <v>813</v>
      </c>
      <c r="AJ79" t="s">
        <v>877</v>
      </c>
      <c r="AK79" s="121">
        <v>71</v>
      </c>
    </row>
    <row r="80" spans="34:37" x14ac:dyDescent="0.25">
      <c r="AH80" s="121">
        <v>73</v>
      </c>
      <c r="AI80" t="s">
        <v>819</v>
      </c>
      <c r="AJ80" t="s">
        <v>883</v>
      </c>
      <c r="AK80" s="121">
        <v>72</v>
      </c>
    </row>
    <row r="81" spans="34:37" x14ac:dyDescent="0.25">
      <c r="AH81" s="121">
        <v>74</v>
      </c>
      <c r="AI81" t="s">
        <v>786</v>
      </c>
      <c r="AJ81" t="s">
        <v>858</v>
      </c>
      <c r="AK81" s="121">
        <v>73</v>
      </c>
    </row>
    <row r="82" spans="34:37" x14ac:dyDescent="0.25">
      <c r="AH82" s="121">
        <v>75</v>
      </c>
      <c r="AI82" t="s">
        <v>820</v>
      </c>
      <c r="AJ82" t="s">
        <v>884</v>
      </c>
      <c r="AK82" s="121">
        <v>74</v>
      </c>
    </row>
    <row r="83" spans="34:37" x14ac:dyDescent="0.25">
      <c r="AH83" s="121">
        <v>76</v>
      </c>
      <c r="AI83" t="s">
        <v>466</v>
      </c>
      <c r="AJ83" t="s">
        <v>513</v>
      </c>
      <c r="AK83" s="121">
        <v>75</v>
      </c>
    </row>
    <row r="84" spans="34:37" x14ac:dyDescent="0.25">
      <c r="AH84" s="121">
        <v>77</v>
      </c>
      <c r="AI84" t="s">
        <v>938</v>
      </c>
      <c r="AJ84" t="s">
        <v>514</v>
      </c>
      <c r="AK84" s="121">
        <v>76</v>
      </c>
    </row>
    <row r="85" spans="34:37" x14ac:dyDescent="0.25">
      <c r="AH85" s="121">
        <v>78</v>
      </c>
      <c r="AI85" t="s">
        <v>467</v>
      </c>
      <c r="AJ85" t="s">
        <v>515</v>
      </c>
      <c r="AK85" s="121">
        <v>77</v>
      </c>
    </row>
    <row r="86" spans="34:37" x14ac:dyDescent="0.25">
      <c r="AH86" s="121">
        <v>79</v>
      </c>
      <c r="AI86" t="s">
        <v>827</v>
      </c>
      <c r="AJ86" t="s">
        <v>889</v>
      </c>
      <c r="AK86" s="121">
        <v>78</v>
      </c>
    </row>
    <row r="87" spans="34:37" x14ac:dyDescent="0.25">
      <c r="AH87" s="121">
        <v>80</v>
      </c>
      <c r="AI87" t="s">
        <v>827</v>
      </c>
      <c r="AJ87" t="s">
        <v>892</v>
      </c>
      <c r="AK87" s="121">
        <v>79</v>
      </c>
    </row>
    <row r="88" spans="34:37" x14ac:dyDescent="0.25">
      <c r="AH88" s="121">
        <v>81</v>
      </c>
      <c r="AI88" t="s">
        <v>939</v>
      </c>
      <c r="AJ88" t="s">
        <v>516</v>
      </c>
      <c r="AK88" s="121">
        <v>80</v>
      </c>
    </row>
    <row r="89" spans="34:37" x14ac:dyDescent="0.25">
      <c r="AH89" s="121">
        <v>82</v>
      </c>
      <c r="AI89" t="s">
        <v>850</v>
      </c>
      <c r="AJ89" t="s">
        <v>911</v>
      </c>
      <c r="AK89" s="121">
        <v>81</v>
      </c>
    </row>
    <row r="90" spans="34:37" x14ac:dyDescent="0.25">
      <c r="AH90" s="121">
        <v>83</v>
      </c>
      <c r="AI90" t="s">
        <v>815</v>
      </c>
      <c r="AJ90" t="s">
        <v>879</v>
      </c>
      <c r="AK90" s="121">
        <v>82</v>
      </c>
    </row>
    <row r="91" spans="34:37" x14ac:dyDescent="0.25">
      <c r="AH91" s="121">
        <v>84</v>
      </c>
      <c r="AI91" t="s">
        <v>818</v>
      </c>
      <c r="AJ91" t="s">
        <v>882</v>
      </c>
      <c r="AK91" s="121">
        <v>83</v>
      </c>
    </row>
    <row r="92" spans="34:37" x14ac:dyDescent="0.25">
      <c r="AH92" s="121">
        <v>85</v>
      </c>
      <c r="AI92" t="s">
        <v>828</v>
      </c>
      <c r="AJ92" t="s">
        <v>940</v>
      </c>
      <c r="AK92" s="121">
        <v>84</v>
      </c>
    </row>
    <row r="93" spans="34:37" x14ac:dyDescent="0.25">
      <c r="AH93" s="121">
        <v>86</v>
      </c>
      <c r="AI93" t="s">
        <v>845</v>
      </c>
      <c r="AJ93" t="s">
        <v>893</v>
      </c>
      <c r="AK93" s="121">
        <v>85</v>
      </c>
    </row>
    <row r="94" spans="34:37" x14ac:dyDescent="0.25">
      <c r="AH94" s="121">
        <v>87</v>
      </c>
      <c r="AI94" t="s">
        <v>468</v>
      </c>
      <c r="AJ94" t="s">
        <v>517</v>
      </c>
      <c r="AK94" s="121">
        <v>86</v>
      </c>
    </row>
    <row r="95" spans="34:37" x14ac:dyDescent="0.25">
      <c r="AH95" s="121">
        <v>88</v>
      </c>
      <c r="AI95" t="s">
        <v>810</v>
      </c>
      <c r="AJ95" t="s">
        <v>874</v>
      </c>
      <c r="AK95" s="121">
        <v>87</v>
      </c>
    </row>
    <row r="96" spans="34:37" x14ac:dyDescent="0.25">
      <c r="AH96" s="121">
        <v>89</v>
      </c>
      <c r="AI96" t="s">
        <v>837</v>
      </c>
      <c r="AJ96" t="s">
        <v>900</v>
      </c>
      <c r="AK96" s="121">
        <v>88</v>
      </c>
    </row>
    <row r="97" spans="34:37" x14ac:dyDescent="0.25">
      <c r="AH97" s="121">
        <v>90</v>
      </c>
      <c r="AI97" t="s">
        <v>804</v>
      </c>
      <c r="AJ97" t="s">
        <v>805</v>
      </c>
      <c r="AK97" s="121">
        <v>89</v>
      </c>
    </row>
    <row r="98" spans="34:37" x14ac:dyDescent="0.25">
      <c r="AH98" s="121">
        <v>91</v>
      </c>
      <c r="AI98" t="s">
        <v>799</v>
      </c>
      <c r="AJ98" t="s">
        <v>866</v>
      </c>
      <c r="AK98" s="121">
        <v>90</v>
      </c>
    </row>
    <row r="99" spans="34:37" x14ac:dyDescent="0.25">
      <c r="AH99" s="121">
        <v>92</v>
      </c>
      <c r="AI99" t="s">
        <v>796</v>
      </c>
      <c r="AJ99" t="s">
        <v>856</v>
      </c>
      <c r="AK99" s="121">
        <v>91</v>
      </c>
    </row>
    <row r="100" spans="34:37" x14ac:dyDescent="0.25">
      <c r="AH100" s="121">
        <v>93</v>
      </c>
      <c r="AI100" t="s">
        <v>844</v>
      </c>
      <c r="AJ100" t="s">
        <v>906</v>
      </c>
      <c r="AK100" s="121">
        <v>92</v>
      </c>
    </row>
    <row r="101" spans="34:37" x14ac:dyDescent="0.25">
      <c r="AH101" s="121">
        <v>94</v>
      </c>
      <c r="AI101" t="s">
        <v>809</v>
      </c>
      <c r="AJ101" t="s">
        <v>873</v>
      </c>
      <c r="AK101" s="121">
        <v>93</v>
      </c>
    </row>
    <row r="102" spans="34:37" x14ac:dyDescent="0.25">
      <c r="AH102" s="121">
        <v>95</v>
      </c>
      <c r="AI102" t="s">
        <v>941</v>
      </c>
      <c r="AJ102" t="s">
        <v>518</v>
      </c>
      <c r="AK102" s="121">
        <v>94</v>
      </c>
    </row>
    <row r="103" spans="34:37" x14ac:dyDescent="0.25">
      <c r="AH103" s="121">
        <v>96</v>
      </c>
      <c r="AI103" t="s">
        <v>833</v>
      </c>
      <c r="AJ103" t="s">
        <v>896</v>
      </c>
      <c r="AK103" s="121">
        <v>95</v>
      </c>
    </row>
    <row r="104" spans="34:37" x14ac:dyDescent="0.25">
      <c r="AH104" s="121">
        <v>97</v>
      </c>
      <c r="AI104" t="s">
        <v>843</v>
      </c>
      <c r="AJ104" t="s">
        <v>905</v>
      </c>
      <c r="AK104" s="121">
        <v>96</v>
      </c>
    </row>
    <row r="105" spans="34:37" x14ac:dyDescent="0.25">
      <c r="AH105" s="121">
        <v>98</v>
      </c>
      <c r="AI105" t="s">
        <v>457</v>
      </c>
      <c r="AJ105" t="s">
        <v>528</v>
      </c>
      <c r="AK105" s="121">
        <v>97</v>
      </c>
    </row>
    <row r="106" spans="34:37" x14ac:dyDescent="0.25">
      <c r="AH106" s="121">
        <v>99</v>
      </c>
      <c r="AI106" t="s">
        <v>942</v>
      </c>
      <c r="AJ106" t="s">
        <v>519</v>
      </c>
      <c r="AK106" s="121">
        <v>98</v>
      </c>
    </row>
    <row r="107" spans="34:37" x14ac:dyDescent="0.25">
      <c r="AH107" s="121">
        <v>100</v>
      </c>
      <c r="AI107" t="s">
        <v>788</v>
      </c>
      <c r="AJ107" t="s">
        <v>789</v>
      </c>
      <c r="AK107" s="121">
        <v>99</v>
      </c>
    </row>
    <row r="108" spans="34:37" x14ac:dyDescent="0.25">
      <c r="AH108" s="121">
        <v>101</v>
      </c>
      <c r="AI108" t="s">
        <v>794</v>
      </c>
      <c r="AJ108" s="519" t="s">
        <v>860</v>
      </c>
      <c r="AK108" s="121">
        <v>100</v>
      </c>
    </row>
    <row r="109" spans="34:37" x14ac:dyDescent="0.25">
      <c r="AH109" s="121">
        <v>102</v>
      </c>
      <c r="AI109" t="s">
        <v>469</v>
      </c>
      <c r="AJ109" t="s">
        <v>520</v>
      </c>
      <c r="AK109" s="121">
        <v>101</v>
      </c>
    </row>
    <row r="110" spans="34:37" x14ac:dyDescent="0.25">
      <c r="AH110" s="121">
        <v>103</v>
      </c>
      <c r="AI110" t="s">
        <v>943</v>
      </c>
      <c r="AJ110" t="s">
        <v>521</v>
      </c>
      <c r="AK110" s="121">
        <v>102</v>
      </c>
    </row>
    <row r="111" spans="34:37" x14ac:dyDescent="0.25">
      <c r="AH111" s="121">
        <v>104</v>
      </c>
      <c r="AI111" t="s">
        <v>944</v>
      </c>
      <c r="AJ111" t="s">
        <v>522</v>
      </c>
      <c r="AK111" s="121">
        <v>103</v>
      </c>
    </row>
    <row r="112" spans="34:37" x14ac:dyDescent="0.25">
      <c r="AH112" s="121">
        <v>105</v>
      </c>
      <c r="AI112" t="s">
        <v>840</v>
      </c>
      <c r="AJ112" t="s">
        <v>902</v>
      </c>
      <c r="AK112" s="121">
        <v>104</v>
      </c>
    </row>
    <row r="113" spans="34:37" x14ac:dyDescent="0.25">
      <c r="AH113" s="121">
        <v>106</v>
      </c>
      <c r="AI113" t="s">
        <v>792</v>
      </c>
      <c r="AJ113" t="s">
        <v>868</v>
      </c>
      <c r="AK113" s="121">
        <v>105</v>
      </c>
    </row>
    <row r="114" spans="34:37" x14ac:dyDescent="0.25">
      <c r="AH114" s="121">
        <v>107</v>
      </c>
      <c r="AI114" t="s">
        <v>836</v>
      </c>
      <c r="AJ114" t="s">
        <v>899</v>
      </c>
      <c r="AK114" s="121">
        <v>106</v>
      </c>
    </row>
    <row r="115" spans="34:37" x14ac:dyDescent="0.25">
      <c r="AH115" s="121">
        <v>108</v>
      </c>
      <c r="AI115" t="s">
        <v>784</v>
      </c>
      <c r="AJ115" t="s">
        <v>785</v>
      </c>
      <c r="AK115" s="121">
        <v>107</v>
      </c>
    </row>
    <row r="116" spans="34:37" x14ac:dyDescent="0.25">
      <c r="AH116" s="121">
        <v>109</v>
      </c>
      <c r="AI116" t="s">
        <v>945</v>
      </c>
      <c r="AJ116" t="s">
        <v>523</v>
      </c>
      <c r="AK116" s="121">
        <v>108</v>
      </c>
    </row>
    <row r="117" spans="34:37" x14ac:dyDescent="0.25">
      <c r="AH117" s="121">
        <v>110</v>
      </c>
      <c r="AI117" t="s">
        <v>847</v>
      </c>
      <c r="AJ117" t="s">
        <v>908</v>
      </c>
      <c r="AK117" s="121">
        <v>109</v>
      </c>
    </row>
    <row r="118" spans="34:37" x14ac:dyDescent="0.25">
      <c r="AH118" s="121">
        <v>111</v>
      </c>
      <c r="AI118" t="s">
        <v>776</v>
      </c>
      <c r="AJ118" t="s">
        <v>853</v>
      </c>
      <c r="AK118" s="121">
        <v>110</v>
      </c>
    </row>
    <row r="119" spans="34:37" x14ac:dyDescent="0.25">
      <c r="AH119" s="121">
        <v>112</v>
      </c>
      <c r="AI119" t="s">
        <v>801</v>
      </c>
      <c r="AJ119" t="s">
        <v>854</v>
      </c>
      <c r="AK119" s="121">
        <v>111</v>
      </c>
    </row>
    <row r="120" spans="34:37" x14ac:dyDescent="0.25">
      <c r="AH120" s="121">
        <v>113</v>
      </c>
      <c r="AI120" t="s">
        <v>470</v>
      </c>
      <c r="AJ120" t="s">
        <v>524</v>
      </c>
      <c r="AK120" s="121">
        <v>112</v>
      </c>
    </row>
    <row r="121" spans="34:37" x14ac:dyDescent="0.25">
      <c r="AH121" s="121">
        <v>114</v>
      </c>
      <c r="AI121" t="s">
        <v>848</v>
      </c>
      <c r="AJ121" t="s">
        <v>909</v>
      </c>
      <c r="AK121" s="121">
        <v>113</v>
      </c>
    </row>
    <row r="122" spans="34:37" x14ac:dyDescent="0.25">
      <c r="AH122" s="121">
        <v>115</v>
      </c>
      <c r="AI122" t="s">
        <v>471</v>
      </c>
      <c r="AJ122" t="s">
        <v>525</v>
      </c>
      <c r="AK122" s="121">
        <v>114</v>
      </c>
    </row>
    <row r="123" spans="34:37" x14ac:dyDescent="0.25">
      <c r="AH123" s="121">
        <v>116</v>
      </c>
      <c r="AI123" t="s">
        <v>849</v>
      </c>
      <c r="AJ123" t="s">
        <v>910</v>
      </c>
      <c r="AK123" s="121">
        <v>115</v>
      </c>
    </row>
    <row r="124" spans="34:37" x14ac:dyDescent="0.25">
      <c r="AH124" s="121">
        <v>117</v>
      </c>
      <c r="AI124" t="s">
        <v>841</v>
      </c>
      <c r="AJ124" t="s">
        <v>903</v>
      </c>
      <c r="AK124" s="121">
        <v>116</v>
      </c>
    </row>
    <row r="125" spans="34:37" x14ac:dyDescent="0.25">
      <c r="AH125" s="121">
        <v>118</v>
      </c>
      <c r="AI125" t="s">
        <v>824</v>
      </c>
      <c r="AJ125" t="s">
        <v>886</v>
      </c>
      <c r="AK125" s="121">
        <v>117</v>
      </c>
    </row>
    <row r="126" spans="34:37" x14ac:dyDescent="0.25">
      <c r="AH126" s="121">
        <v>119</v>
      </c>
      <c r="AI126" t="s">
        <v>842</v>
      </c>
      <c r="AJ126" t="s">
        <v>904</v>
      </c>
      <c r="AK126" s="121">
        <v>118</v>
      </c>
    </row>
    <row r="127" spans="34:37" x14ac:dyDescent="0.25">
      <c r="AH127" s="121">
        <v>120</v>
      </c>
      <c r="AI127" t="s">
        <v>806</v>
      </c>
      <c r="AJ127" t="s">
        <v>871</v>
      </c>
      <c r="AK127" s="121">
        <v>119</v>
      </c>
    </row>
    <row r="128" spans="34:37" x14ac:dyDescent="0.25">
      <c r="AH128" s="121">
        <v>121</v>
      </c>
      <c r="AI128" t="s">
        <v>814</v>
      </c>
      <c r="AJ128" t="s">
        <v>878</v>
      </c>
      <c r="AK128" s="121">
        <v>120</v>
      </c>
    </row>
    <row r="129" spans="34:38" x14ac:dyDescent="0.25">
      <c r="AH129" s="121">
        <v>122</v>
      </c>
      <c r="AI129" t="s">
        <v>803</v>
      </c>
      <c r="AJ129" t="s">
        <v>870</v>
      </c>
      <c r="AK129" s="121">
        <v>121</v>
      </c>
    </row>
    <row r="130" spans="34:38" x14ac:dyDescent="0.25">
      <c r="AH130" s="121">
        <v>123</v>
      </c>
      <c r="AI130" t="s">
        <v>472</v>
      </c>
      <c r="AJ130" t="s">
        <v>526</v>
      </c>
      <c r="AK130" s="121">
        <v>122</v>
      </c>
    </row>
    <row r="131" spans="34:38" x14ac:dyDescent="0.25">
      <c r="AH131" s="121">
        <v>124</v>
      </c>
      <c r="AI131" t="s">
        <v>832</v>
      </c>
      <c r="AJ131" t="s">
        <v>895</v>
      </c>
      <c r="AK131" s="121">
        <v>123</v>
      </c>
    </row>
    <row r="132" spans="34:38" x14ac:dyDescent="0.25">
      <c r="AH132" s="121">
        <v>125</v>
      </c>
      <c r="AI132" t="s">
        <v>778</v>
      </c>
      <c r="AJ132" t="s">
        <v>517</v>
      </c>
      <c r="AK132" s="121">
        <v>124</v>
      </c>
    </row>
    <row r="133" spans="34:38" x14ac:dyDescent="0.25">
      <c r="AH133" s="121">
        <v>126</v>
      </c>
      <c r="AI133" t="s">
        <v>795</v>
      </c>
      <c r="AJ133" t="s">
        <v>861</v>
      </c>
      <c r="AK133" s="121">
        <v>125</v>
      </c>
    </row>
    <row r="134" spans="34:38" x14ac:dyDescent="0.25">
      <c r="AH134" s="121">
        <v>127</v>
      </c>
      <c r="AI134" t="s">
        <v>777</v>
      </c>
      <c r="AJ134" t="s">
        <v>855</v>
      </c>
      <c r="AK134" s="121">
        <v>126</v>
      </c>
    </row>
    <row r="135" spans="34:38" x14ac:dyDescent="0.25">
      <c r="AH135" s="121">
        <v>128</v>
      </c>
      <c r="AI135" t="s">
        <v>473</v>
      </c>
      <c r="AJ135" t="s">
        <v>527</v>
      </c>
      <c r="AK135" s="121">
        <v>127</v>
      </c>
    </row>
    <row r="136" spans="34:38" x14ac:dyDescent="0.25">
      <c r="AH136" s="121"/>
      <c r="AK136" s="121"/>
    </row>
    <row r="137" spans="34:38" x14ac:dyDescent="0.25">
      <c r="AH137" s="121"/>
      <c r="AJ137" s="121"/>
      <c r="AK137" s="121"/>
      <c r="AL137" s="121"/>
    </row>
  </sheetData>
  <sheetProtection algorithmName="SHA-512" hashValue="ubOFhEuXHw3uwdaRsffxpTacrb/phBCudcpiQZK7WhikCzenPekbETeQdW2Bc+BUIypUNEF1tI+fzHc9aRN92w==" saltValue="2vjBFm1DjEJ4+kpfdiUwqQ==" spinCount="100000" sheet="1" objects="1" scenarios="1"/>
  <sortState xmlns:xlrd2="http://schemas.microsoft.com/office/spreadsheetml/2017/richdata2" ref="AL7:AL63">
    <sortCondition ref="AL7"/>
  </sortState>
  <mergeCells count="1">
    <mergeCell ref="A1:S1"/>
  </mergeCells>
  <pageMargins left="0.7" right="0.7" top="0.78740157499999996" bottom="0.78740157499999996" header="0.3" footer="0.3"/>
  <pageSetup paperSize="9" scale="48" fitToHeight="0" orientation="landscape" r:id="rId1"/>
  <headerFooter>
    <oddHeader>&amp;C&amp;A, &amp;D, &amp;T, &amp;F</oddHeader>
  </headerFooter>
  <customProperties>
    <customPr name="EpmWorksheetKeyString_GUID" r:id="rId2"/>
  </customProperties>
  <drawing r:id="rId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0C84E9-EA28-497C-ABFF-BA25738470C3}">
  <sheetPr codeName="Tabelle22">
    <tabColor theme="7" tint="0.39997558519241921"/>
  </sheetPr>
  <dimension ref="A1:C509"/>
  <sheetViews>
    <sheetView topLeftCell="A16" workbookViewId="0">
      <selection activeCell="A20" sqref="A20"/>
    </sheetView>
  </sheetViews>
  <sheetFormatPr baseColWidth="10" defaultRowHeight="13.2" x14ac:dyDescent="0.25"/>
  <cols>
    <col min="1" max="1" width="78" style="327" customWidth="1"/>
    <col min="2" max="2" width="91.5546875" customWidth="1"/>
    <col min="3" max="3" width="76" customWidth="1"/>
    <col min="4" max="4" width="1.6640625" customWidth="1"/>
  </cols>
  <sheetData>
    <row r="1" spans="1:3" x14ac:dyDescent="0.25">
      <c r="A1" s="504" t="s">
        <v>604</v>
      </c>
      <c r="B1" s="492"/>
      <c r="C1" s="492"/>
    </row>
    <row r="2" spans="1:3" x14ac:dyDescent="0.25">
      <c r="A2" s="505" t="s">
        <v>605</v>
      </c>
      <c r="B2" s="505" t="s">
        <v>606</v>
      </c>
      <c r="C2" s="505" t="s">
        <v>607</v>
      </c>
    </row>
    <row r="3" spans="1:3" s="507" customFormat="1" x14ac:dyDescent="0.25">
      <c r="A3" s="508" t="s">
        <v>324</v>
      </c>
      <c r="B3" s="508" t="s">
        <v>1006</v>
      </c>
      <c r="C3" s="508" t="s">
        <v>618</v>
      </c>
    </row>
    <row r="4" spans="1:3" x14ac:dyDescent="0.25">
      <c r="A4" s="492" t="s">
        <v>574</v>
      </c>
      <c r="B4" s="492" t="s">
        <v>575</v>
      </c>
      <c r="C4" s="492" t="s">
        <v>576</v>
      </c>
    </row>
    <row r="5" spans="1:3" x14ac:dyDescent="0.25">
      <c r="A5" s="492" t="s">
        <v>573</v>
      </c>
      <c r="B5" s="492" t="s">
        <v>1007</v>
      </c>
      <c r="C5" s="492" t="s">
        <v>617</v>
      </c>
    </row>
    <row r="6" spans="1:3" s="121" customFormat="1" x14ac:dyDescent="0.25">
      <c r="A6" s="492" t="s">
        <v>956</v>
      </c>
      <c r="B6" s="492" t="s">
        <v>1008</v>
      </c>
      <c r="C6" s="492" t="s">
        <v>1274</v>
      </c>
    </row>
    <row r="7" spans="1:3" s="121" customFormat="1" ht="30" customHeight="1" x14ac:dyDescent="0.25">
      <c r="A7" s="492" t="s">
        <v>957</v>
      </c>
      <c r="B7" s="492" t="s">
        <v>1009</v>
      </c>
      <c r="C7" s="492" t="s">
        <v>1275</v>
      </c>
    </row>
    <row r="8" spans="1:3" s="121" customFormat="1" ht="26.4" x14ac:dyDescent="0.25">
      <c r="A8" s="669" t="s">
        <v>1572</v>
      </c>
      <c r="B8" s="670" t="s">
        <v>1010</v>
      </c>
      <c r="C8" s="670" t="s">
        <v>1276</v>
      </c>
    </row>
    <row r="9" spans="1:3" s="121" customFormat="1" ht="141" customHeight="1" x14ac:dyDescent="0.25">
      <c r="A9" s="670" t="s">
        <v>958</v>
      </c>
      <c r="B9" s="670" t="s">
        <v>1681</v>
      </c>
      <c r="C9" s="670" t="s">
        <v>1277</v>
      </c>
    </row>
    <row r="10" spans="1:3" s="121" customFormat="1" ht="145.19999999999999" x14ac:dyDescent="0.25">
      <c r="A10" s="670" t="s">
        <v>1747</v>
      </c>
      <c r="B10" s="670" t="s">
        <v>1683</v>
      </c>
      <c r="C10" s="670" t="s">
        <v>1278</v>
      </c>
    </row>
    <row r="11" spans="1:3" s="121" customFormat="1" ht="66" x14ac:dyDescent="0.25">
      <c r="A11" s="670" t="s">
        <v>1748</v>
      </c>
      <c r="B11" s="670" t="s">
        <v>1011</v>
      </c>
      <c r="C11" s="670" t="s">
        <v>1279</v>
      </c>
    </row>
    <row r="12" spans="1:3" s="121" customFormat="1" x14ac:dyDescent="0.25">
      <c r="A12" s="602" t="s">
        <v>1710</v>
      </c>
      <c r="B12" s="492" t="s">
        <v>1711</v>
      </c>
      <c r="C12" s="492" t="s">
        <v>1712</v>
      </c>
    </row>
    <row r="13" spans="1:3" s="121" customFormat="1" ht="39.6" x14ac:dyDescent="0.25">
      <c r="A13" s="670" t="s">
        <v>1749</v>
      </c>
      <c r="B13" s="670" t="s">
        <v>1738</v>
      </c>
      <c r="C13" s="670" t="s">
        <v>1280</v>
      </c>
    </row>
    <row r="14" spans="1:3" s="121" customFormat="1" ht="66" x14ac:dyDescent="0.25">
      <c r="A14" s="670" t="s">
        <v>1750</v>
      </c>
      <c r="B14" s="670" t="s">
        <v>1739</v>
      </c>
      <c r="C14" s="670" t="s">
        <v>1740</v>
      </c>
    </row>
    <row r="15" spans="1:3" s="121" customFormat="1" ht="52.8" x14ac:dyDescent="0.25">
      <c r="A15" s="670" t="s">
        <v>1751</v>
      </c>
      <c r="B15" s="670" t="s">
        <v>1012</v>
      </c>
      <c r="C15" s="670" t="s">
        <v>1467</v>
      </c>
    </row>
    <row r="16" spans="1:3" s="121" customFormat="1" ht="79.2" x14ac:dyDescent="0.25">
      <c r="A16" s="670" t="s">
        <v>1752</v>
      </c>
      <c r="B16" s="670" t="s">
        <v>1013</v>
      </c>
      <c r="C16" s="670" t="s">
        <v>1466</v>
      </c>
    </row>
    <row r="17" spans="1:3" s="121" customFormat="1" ht="92.4" x14ac:dyDescent="0.25">
      <c r="A17" s="670" t="s">
        <v>1753</v>
      </c>
      <c r="B17" s="670" t="s">
        <v>1741</v>
      </c>
      <c r="C17" s="670" t="s">
        <v>1742</v>
      </c>
    </row>
    <row r="18" spans="1:3" s="121" customFormat="1" ht="39.6" x14ac:dyDescent="0.25">
      <c r="A18" s="670" t="s">
        <v>1754</v>
      </c>
      <c r="B18" s="670" t="s">
        <v>1755</v>
      </c>
      <c r="C18" s="670" t="s">
        <v>1756</v>
      </c>
    </row>
    <row r="19" spans="1:3" x14ac:dyDescent="0.25">
      <c r="A19" s="492" t="s">
        <v>320</v>
      </c>
      <c r="B19" s="492" t="s">
        <v>1014</v>
      </c>
      <c r="C19" s="492" t="s">
        <v>1281</v>
      </c>
    </row>
    <row r="20" spans="1:3" ht="279.89999999999998" customHeight="1" x14ac:dyDescent="0.25">
      <c r="A20" s="506" t="s">
        <v>1767</v>
      </c>
      <c r="B20" s="492" t="s">
        <v>1761</v>
      </c>
      <c r="C20" s="506" t="s">
        <v>1762</v>
      </c>
    </row>
    <row r="21" spans="1:3" s="121" customFormat="1" ht="23.25" customHeight="1" x14ac:dyDescent="0.25">
      <c r="A21" s="506" t="s">
        <v>959</v>
      </c>
      <c r="B21" s="492" t="s">
        <v>1015</v>
      </c>
      <c r="C21" s="506" t="s">
        <v>1281</v>
      </c>
    </row>
    <row r="22" spans="1:3" s="121" customFormat="1" ht="375" customHeight="1" x14ac:dyDescent="0.25">
      <c r="A22" s="506" t="s">
        <v>1766</v>
      </c>
      <c r="B22" s="492" t="s">
        <v>1713</v>
      </c>
      <c r="C22" s="506" t="s">
        <v>1714</v>
      </c>
    </row>
    <row r="23" spans="1:3" x14ac:dyDescent="0.25">
      <c r="A23" s="492" t="s">
        <v>0</v>
      </c>
      <c r="B23" s="492" t="s">
        <v>1016</v>
      </c>
      <c r="C23" s="492" t="s">
        <v>619</v>
      </c>
    </row>
    <row r="24" spans="1:3" x14ac:dyDescent="0.25">
      <c r="A24" s="492" t="s">
        <v>325</v>
      </c>
      <c r="B24" s="492" t="s">
        <v>1017</v>
      </c>
      <c r="C24" s="492" t="s">
        <v>620</v>
      </c>
    </row>
    <row r="25" spans="1:3" x14ac:dyDescent="0.25">
      <c r="A25" s="492" t="s">
        <v>179</v>
      </c>
      <c r="B25" s="492" t="s">
        <v>1018</v>
      </c>
      <c r="C25" s="492" t="s">
        <v>621</v>
      </c>
    </row>
    <row r="26" spans="1:3" x14ac:dyDescent="0.25">
      <c r="A26" s="492" t="s">
        <v>61</v>
      </c>
      <c r="B26" s="492" t="s">
        <v>1019</v>
      </c>
      <c r="C26" s="492" t="s">
        <v>622</v>
      </c>
    </row>
    <row r="27" spans="1:3" x14ac:dyDescent="0.25">
      <c r="A27" s="492" t="s">
        <v>205</v>
      </c>
      <c r="B27" s="492" t="s">
        <v>1020</v>
      </c>
      <c r="C27" s="492" t="s">
        <v>623</v>
      </c>
    </row>
    <row r="28" spans="1:3" x14ac:dyDescent="0.25">
      <c r="A28" s="492" t="s">
        <v>344</v>
      </c>
      <c r="B28" s="492" t="s">
        <v>1021</v>
      </c>
      <c r="C28" s="492" t="s">
        <v>624</v>
      </c>
    </row>
    <row r="29" spans="1:3" x14ac:dyDescent="0.25">
      <c r="A29" s="492" t="s">
        <v>345</v>
      </c>
      <c r="B29" s="492" t="s">
        <v>1022</v>
      </c>
      <c r="C29" s="492" t="s">
        <v>625</v>
      </c>
    </row>
    <row r="30" spans="1:3" x14ac:dyDescent="0.25">
      <c r="A30" s="492" t="s">
        <v>241</v>
      </c>
      <c r="B30" s="492" t="s">
        <v>1023</v>
      </c>
      <c r="C30" s="492" t="s">
        <v>626</v>
      </c>
    </row>
    <row r="31" spans="1:3" x14ac:dyDescent="0.25">
      <c r="A31" s="492" t="s">
        <v>242</v>
      </c>
      <c r="B31" s="492" t="s">
        <v>1024</v>
      </c>
      <c r="C31" s="492" t="s">
        <v>627</v>
      </c>
    </row>
    <row r="32" spans="1:3" x14ac:dyDescent="0.25">
      <c r="A32" s="492" t="s">
        <v>243</v>
      </c>
      <c r="B32" s="492" t="s">
        <v>1025</v>
      </c>
      <c r="C32" s="492" t="s">
        <v>628</v>
      </c>
    </row>
    <row r="33" spans="1:3" x14ac:dyDescent="0.25">
      <c r="A33" s="492" t="s">
        <v>244</v>
      </c>
      <c r="B33" s="492" t="s">
        <v>1026</v>
      </c>
      <c r="C33" s="492" t="s">
        <v>629</v>
      </c>
    </row>
    <row r="34" spans="1:3" x14ac:dyDescent="0.25">
      <c r="A34" s="492" t="s">
        <v>245</v>
      </c>
      <c r="B34" s="492" t="s">
        <v>1027</v>
      </c>
      <c r="C34" s="492" t="s">
        <v>630</v>
      </c>
    </row>
    <row r="35" spans="1:3" x14ac:dyDescent="0.25">
      <c r="A35" s="492" t="s">
        <v>247</v>
      </c>
      <c r="B35" s="492" t="s">
        <v>1028</v>
      </c>
      <c r="C35" s="492" t="s">
        <v>631</v>
      </c>
    </row>
    <row r="36" spans="1:3" x14ac:dyDescent="0.25">
      <c r="A36" s="492" t="s">
        <v>246</v>
      </c>
      <c r="B36" s="492" t="s">
        <v>1029</v>
      </c>
      <c r="C36" s="492" t="s">
        <v>632</v>
      </c>
    </row>
    <row r="37" spans="1:3" x14ac:dyDescent="0.25">
      <c r="A37" s="492" t="s">
        <v>248</v>
      </c>
      <c r="B37" s="492" t="s">
        <v>1030</v>
      </c>
      <c r="C37" s="492" t="s">
        <v>633</v>
      </c>
    </row>
    <row r="38" spans="1:3" ht="26.4" x14ac:dyDescent="0.25">
      <c r="A38" s="492" t="s">
        <v>307</v>
      </c>
      <c r="B38" s="492" t="s">
        <v>1031</v>
      </c>
      <c r="C38" s="492" t="s">
        <v>634</v>
      </c>
    </row>
    <row r="39" spans="1:3" x14ac:dyDescent="0.25">
      <c r="A39" s="492" t="s">
        <v>443</v>
      </c>
      <c r="B39" s="492" t="s">
        <v>1032</v>
      </c>
      <c r="C39" s="492" t="s">
        <v>635</v>
      </c>
    </row>
    <row r="40" spans="1:3" x14ac:dyDescent="0.25">
      <c r="A40" s="492" t="s">
        <v>326</v>
      </c>
      <c r="B40" s="492" t="s">
        <v>1033</v>
      </c>
      <c r="C40" s="492" t="s">
        <v>636</v>
      </c>
    </row>
    <row r="41" spans="1:3" x14ac:dyDescent="0.25">
      <c r="A41" s="492" t="s">
        <v>78</v>
      </c>
      <c r="B41" s="492" t="s">
        <v>1034</v>
      </c>
      <c r="C41" s="492" t="s">
        <v>637</v>
      </c>
    </row>
    <row r="42" spans="1:3" ht="36" customHeight="1" x14ac:dyDescent="0.25">
      <c r="A42" s="492" t="s">
        <v>1715</v>
      </c>
      <c r="B42" s="492" t="s">
        <v>1716</v>
      </c>
      <c r="C42" s="492" t="s">
        <v>1717</v>
      </c>
    </row>
    <row r="43" spans="1:3" x14ac:dyDescent="0.25">
      <c r="A43" s="492" t="s">
        <v>308</v>
      </c>
      <c r="B43" s="492" t="s">
        <v>1035</v>
      </c>
      <c r="C43" s="492" t="s">
        <v>638</v>
      </c>
    </row>
    <row r="44" spans="1:3" x14ac:dyDescent="0.25">
      <c r="A44" s="492" t="s">
        <v>157</v>
      </c>
      <c r="B44" s="492" t="s">
        <v>1036</v>
      </c>
      <c r="C44" s="492" t="s">
        <v>639</v>
      </c>
    </row>
    <row r="45" spans="1:3" x14ac:dyDescent="0.25">
      <c r="A45" s="492" t="s">
        <v>158</v>
      </c>
      <c r="B45" s="492" t="s">
        <v>1037</v>
      </c>
      <c r="C45" s="492" t="s">
        <v>640</v>
      </c>
    </row>
    <row r="46" spans="1:3" ht="26.4" x14ac:dyDescent="0.25">
      <c r="A46" s="492" t="s">
        <v>159</v>
      </c>
      <c r="B46" s="492" t="s">
        <v>1038</v>
      </c>
      <c r="C46" s="492" t="s">
        <v>641</v>
      </c>
    </row>
    <row r="47" spans="1:3" x14ac:dyDescent="0.25">
      <c r="A47" s="492" t="s">
        <v>160</v>
      </c>
      <c r="B47" s="492" t="s">
        <v>1039</v>
      </c>
      <c r="C47" s="492" t="s">
        <v>642</v>
      </c>
    </row>
    <row r="48" spans="1:3" ht="26.4" x14ac:dyDescent="0.25">
      <c r="A48" s="492" t="s">
        <v>1763</v>
      </c>
      <c r="B48" s="492" t="s">
        <v>1764</v>
      </c>
      <c r="C48" s="492" t="s">
        <v>1765</v>
      </c>
    </row>
    <row r="49" spans="1:3" ht="39.6" x14ac:dyDescent="0.25">
      <c r="A49" s="492" t="s">
        <v>436</v>
      </c>
      <c r="B49" s="492" t="s">
        <v>1040</v>
      </c>
      <c r="C49" s="492" t="s">
        <v>643</v>
      </c>
    </row>
    <row r="50" spans="1:3" x14ac:dyDescent="0.25">
      <c r="A50" s="492" t="s">
        <v>114</v>
      </c>
      <c r="B50" s="492" t="s">
        <v>1041</v>
      </c>
      <c r="C50" s="492" t="s">
        <v>644</v>
      </c>
    </row>
    <row r="51" spans="1:3" x14ac:dyDescent="0.25">
      <c r="A51" s="492" t="s">
        <v>115</v>
      </c>
      <c r="B51" s="492" t="s">
        <v>1042</v>
      </c>
      <c r="C51" s="492" t="s">
        <v>645</v>
      </c>
    </row>
    <row r="52" spans="1:3" ht="26.4" x14ac:dyDescent="0.25">
      <c r="A52" s="492" t="s">
        <v>116</v>
      </c>
      <c r="B52" s="492" t="s">
        <v>1043</v>
      </c>
      <c r="C52" s="492" t="s">
        <v>646</v>
      </c>
    </row>
    <row r="53" spans="1:3" x14ac:dyDescent="0.25">
      <c r="A53" s="492" t="s">
        <v>117</v>
      </c>
      <c r="B53" s="492" t="s">
        <v>1044</v>
      </c>
      <c r="C53" s="492" t="s">
        <v>647</v>
      </c>
    </row>
    <row r="54" spans="1:3" x14ac:dyDescent="0.25">
      <c r="A54" s="492" t="s">
        <v>118</v>
      </c>
      <c r="B54" s="492" t="s">
        <v>1045</v>
      </c>
      <c r="C54" s="492" t="s">
        <v>648</v>
      </c>
    </row>
    <row r="55" spans="1:3" x14ac:dyDescent="0.25">
      <c r="A55" s="492" t="s">
        <v>113</v>
      </c>
      <c r="B55" s="492" t="s">
        <v>1046</v>
      </c>
      <c r="C55" s="492" t="s">
        <v>649</v>
      </c>
    </row>
    <row r="56" spans="1:3" x14ac:dyDescent="0.25">
      <c r="A56" s="492" t="s">
        <v>63</v>
      </c>
      <c r="B56" s="492" t="s">
        <v>1047</v>
      </c>
      <c r="C56" s="492" t="s">
        <v>650</v>
      </c>
    </row>
    <row r="57" spans="1:3" x14ac:dyDescent="0.25">
      <c r="A57" s="492" t="s">
        <v>64</v>
      </c>
      <c r="B57" s="492" t="s">
        <v>1048</v>
      </c>
      <c r="C57" s="492" t="s">
        <v>651</v>
      </c>
    </row>
    <row r="58" spans="1:3" x14ac:dyDescent="0.25">
      <c r="A58" s="492" t="s">
        <v>65</v>
      </c>
      <c r="B58" s="492" t="s">
        <v>1049</v>
      </c>
      <c r="C58" s="492" t="s">
        <v>652</v>
      </c>
    </row>
    <row r="59" spans="1:3" x14ac:dyDescent="0.25">
      <c r="A59" s="492" t="s">
        <v>65</v>
      </c>
      <c r="B59" s="492" t="s">
        <v>1049</v>
      </c>
      <c r="C59" s="492" t="s">
        <v>652</v>
      </c>
    </row>
    <row r="60" spans="1:3" x14ac:dyDescent="0.25">
      <c r="A60" s="492" t="s">
        <v>149</v>
      </c>
      <c r="B60" s="492" t="s">
        <v>1050</v>
      </c>
      <c r="C60" s="492" t="s">
        <v>653</v>
      </c>
    </row>
    <row r="61" spans="1:3" x14ac:dyDescent="0.25">
      <c r="A61" s="492" t="s">
        <v>390</v>
      </c>
      <c r="B61" s="492" t="s">
        <v>390</v>
      </c>
      <c r="C61" s="492" t="s">
        <v>654</v>
      </c>
    </row>
    <row r="62" spans="1:3" s="507" customFormat="1" x14ac:dyDescent="0.25">
      <c r="A62" s="508" t="s">
        <v>1</v>
      </c>
      <c r="B62" s="508" t="s">
        <v>1051</v>
      </c>
      <c r="C62" s="508" t="s">
        <v>655</v>
      </c>
    </row>
    <row r="63" spans="1:3" x14ac:dyDescent="0.25">
      <c r="A63" s="492" t="s">
        <v>155</v>
      </c>
      <c r="B63" s="492" t="s">
        <v>1052</v>
      </c>
      <c r="C63" s="492" t="s">
        <v>656</v>
      </c>
    </row>
    <row r="64" spans="1:3" x14ac:dyDescent="0.25">
      <c r="A64" s="492" t="s">
        <v>179</v>
      </c>
      <c r="B64" s="492" t="s">
        <v>1018</v>
      </c>
      <c r="C64" s="492" t="s">
        <v>621</v>
      </c>
    </row>
    <row r="65" spans="1:3" x14ac:dyDescent="0.25">
      <c r="A65" s="492" t="s">
        <v>380</v>
      </c>
      <c r="B65" s="492" t="s">
        <v>1053</v>
      </c>
      <c r="C65" s="492" t="s">
        <v>657</v>
      </c>
    </row>
    <row r="66" spans="1:3" x14ac:dyDescent="0.25">
      <c r="A66" s="492" t="s">
        <v>54</v>
      </c>
      <c r="B66" s="492" t="s">
        <v>1054</v>
      </c>
      <c r="C66" s="492" t="s">
        <v>658</v>
      </c>
    </row>
    <row r="67" spans="1:3" x14ac:dyDescent="0.25">
      <c r="A67" s="492" t="s">
        <v>128</v>
      </c>
      <c r="B67" s="492" t="s">
        <v>1055</v>
      </c>
      <c r="C67" s="492" t="s">
        <v>659</v>
      </c>
    </row>
    <row r="68" spans="1:3" x14ac:dyDescent="0.25">
      <c r="A68" s="492" t="s">
        <v>52</v>
      </c>
      <c r="B68" s="492" t="s">
        <v>660</v>
      </c>
      <c r="C68" s="492" t="s">
        <v>660</v>
      </c>
    </row>
    <row r="69" spans="1:3" x14ac:dyDescent="0.25">
      <c r="A69" s="492" t="s">
        <v>53</v>
      </c>
      <c r="B69" s="492" t="s">
        <v>1056</v>
      </c>
      <c r="C69" s="492" t="s">
        <v>661</v>
      </c>
    </row>
    <row r="70" spans="1:3" x14ac:dyDescent="0.25">
      <c r="A70" s="492" t="s">
        <v>359</v>
      </c>
      <c r="B70" s="492" t="s">
        <v>1057</v>
      </c>
      <c r="C70" s="492" t="s">
        <v>662</v>
      </c>
    </row>
    <row r="71" spans="1:3" x14ac:dyDescent="0.25">
      <c r="A71" s="492" t="s">
        <v>57</v>
      </c>
      <c r="B71" s="492" t="s">
        <v>1058</v>
      </c>
      <c r="C71" s="492" t="s">
        <v>658</v>
      </c>
    </row>
    <row r="72" spans="1:3" x14ac:dyDescent="0.25">
      <c r="A72" s="492" t="s">
        <v>58</v>
      </c>
      <c r="B72" s="492" t="s">
        <v>1054</v>
      </c>
      <c r="C72" s="492" t="s">
        <v>663</v>
      </c>
    </row>
    <row r="73" spans="1:3" x14ac:dyDescent="0.25">
      <c r="A73" s="492" t="s">
        <v>209</v>
      </c>
      <c r="B73" s="492" t="s">
        <v>1059</v>
      </c>
      <c r="C73" s="492" t="s">
        <v>664</v>
      </c>
    </row>
    <row r="74" spans="1:3" x14ac:dyDescent="0.25">
      <c r="A74" s="492" t="s">
        <v>55</v>
      </c>
      <c r="B74" s="492" t="s">
        <v>1060</v>
      </c>
      <c r="C74" s="492" t="s">
        <v>665</v>
      </c>
    </row>
    <row r="75" spans="1:3" x14ac:dyDescent="0.25">
      <c r="A75" s="492" t="s">
        <v>212</v>
      </c>
      <c r="B75" s="492" t="s">
        <v>1061</v>
      </c>
      <c r="C75" s="492" t="s">
        <v>666</v>
      </c>
    </row>
    <row r="76" spans="1:3" x14ac:dyDescent="0.25">
      <c r="A76" s="492" t="s">
        <v>213</v>
      </c>
      <c r="B76" s="492" t="s">
        <v>1062</v>
      </c>
      <c r="C76" s="492" t="s">
        <v>667</v>
      </c>
    </row>
    <row r="77" spans="1:3" x14ac:dyDescent="0.25">
      <c r="A77" s="492" t="s">
        <v>56</v>
      </c>
      <c r="B77" s="492" t="s">
        <v>1063</v>
      </c>
      <c r="C77" s="492" t="s">
        <v>668</v>
      </c>
    </row>
    <row r="78" spans="1:3" x14ac:dyDescent="0.25">
      <c r="A78" s="492" t="s">
        <v>214</v>
      </c>
      <c r="B78" s="492" t="s">
        <v>1064</v>
      </c>
      <c r="C78" s="492" t="s">
        <v>669</v>
      </c>
    </row>
    <row r="79" spans="1:3" x14ac:dyDescent="0.25">
      <c r="A79" s="492" t="s">
        <v>215</v>
      </c>
      <c r="B79" s="492" t="s">
        <v>1065</v>
      </c>
      <c r="C79" s="492" t="s">
        <v>670</v>
      </c>
    </row>
    <row r="80" spans="1:3" x14ac:dyDescent="0.25">
      <c r="A80" s="492" t="s">
        <v>128</v>
      </c>
      <c r="B80" s="492" t="s">
        <v>1055</v>
      </c>
      <c r="C80" s="492" t="s">
        <v>659</v>
      </c>
    </row>
    <row r="81" spans="1:3" x14ac:dyDescent="0.25">
      <c r="A81" s="492" t="s">
        <v>52</v>
      </c>
      <c r="B81" s="492" t="s">
        <v>660</v>
      </c>
      <c r="C81" s="492" t="s">
        <v>660</v>
      </c>
    </row>
    <row r="82" spans="1:3" x14ac:dyDescent="0.25">
      <c r="A82" s="492" t="s">
        <v>444</v>
      </c>
      <c r="B82" s="492" t="s">
        <v>1066</v>
      </c>
      <c r="C82" s="492" t="s">
        <v>671</v>
      </c>
    </row>
    <row r="83" spans="1:3" x14ac:dyDescent="0.25">
      <c r="A83" s="492" t="s">
        <v>445</v>
      </c>
      <c r="B83" s="492" t="s">
        <v>1067</v>
      </c>
      <c r="C83" s="492" t="s">
        <v>672</v>
      </c>
    </row>
    <row r="84" spans="1:3" x14ac:dyDescent="0.25">
      <c r="A84" s="492" t="s">
        <v>446</v>
      </c>
      <c r="B84" s="492" t="s">
        <v>446</v>
      </c>
      <c r="C84" s="492" t="s">
        <v>673</v>
      </c>
    </row>
    <row r="85" spans="1:3" x14ac:dyDescent="0.25">
      <c r="A85" s="492" t="s">
        <v>357</v>
      </c>
      <c r="B85" s="492" t="s">
        <v>1068</v>
      </c>
      <c r="C85" s="492" t="s">
        <v>674</v>
      </c>
    </row>
    <row r="86" spans="1:3" x14ac:dyDescent="0.25">
      <c r="A86" s="492" t="s">
        <v>358</v>
      </c>
      <c r="B86" s="492" t="s">
        <v>1069</v>
      </c>
      <c r="C86" s="492" t="s">
        <v>675</v>
      </c>
    </row>
    <row r="87" spans="1:3" x14ac:dyDescent="0.25">
      <c r="A87" s="492" t="s">
        <v>54</v>
      </c>
      <c r="B87" s="492" t="s">
        <v>1054</v>
      </c>
      <c r="C87" s="492" t="s">
        <v>658</v>
      </c>
    </row>
    <row r="88" spans="1:3" x14ac:dyDescent="0.25">
      <c r="A88" s="492" t="s">
        <v>128</v>
      </c>
      <c r="B88" s="492" t="s">
        <v>1055</v>
      </c>
      <c r="C88" s="492" t="s">
        <v>659</v>
      </c>
    </row>
    <row r="89" spans="1:3" x14ac:dyDescent="0.25">
      <c r="A89" s="492" t="s">
        <v>52</v>
      </c>
      <c r="B89" s="492" t="s">
        <v>660</v>
      </c>
      <c r="C89" s="492" t="s">
        <v>660</v>
      </c>
    </row>
    <row r="90" spans="1:3" x14ac:dyDescent="0.25">
      <c r="A90" s="492" t="s">
        <v>53</v>
      </c>
      <c r="B90" s="492" t="s">
        <v>1056</v>
      </c>
      <c r="C90" s="492" t="s">
        <v>661</v>
      </c>
    </row>
    <row r="91" spans="1:3" x14ac:dyDescent="0.25">
      <c r="A91" s="492" t="s">
        <v>360</v>
      </c>
      <c r="B91" s="492" t="s">
        <v>1682</v>
      </c>
      <c r="C91" s="492" t="s">
        <v>676</v>
      </c>
    </row>
    <row r="92" spans="1:3" x14ac:dyDescent="0.25">
      <c r="A92" s="492" t="s">
        <v>57</v>
      </c>
      <c r="B92" s="492" t="s">
        <v>1058</v>
      </c>
      <c r="C92" s="492" t="s">
        <v>658</v>
      </c>
    </row>
    <row r="93" spans="1:3" x14ac:dyDescent="0.25">
      <c r="A93" s="492" t="s">
        <v>58</v>
      </c>
      <c r="B93" s="492" t="s">
        <v>1054</v>
      </c>
      <c r="C93" s="492" t="s">
        <v>663</v>
      </c>
    </row>
    <row r="94" spans="1:3" x14ac:dyDescent="0.25">
      <c r="A94" s="492" t="s">
        <v>209</v>
      </c>
      <c r="B94" s="492" t="s">
        <v>1059</v>
      </c>
      <c r="C94" s="492" t="s">
        <v>664</v>
      </c>
    </row>
    <row r="95" spans="1:3" x14ac:dyDescent="0.25">
      <c r="A95" s="492" t="s">
        <v>55</v>
      </c>
      <c r="B95" s="492" t="s">
        <v>1060</v>
      </c>
      <c r="C95" s="492" t="s">
        <v>665</v>
      </c>
    </row>
    <row r="96" spans="1:3" x14ac:dyDescent="0.25">
      <c r="A96" s="492" t="s">
        <v>212</v>
      </c>
      <c r="B96" s="492" t="s">
        <v>1061</v>
      </c>
      <c r="C96" s="492" t="s">
        <v>666</v>
      </c>
    </row>
    <row r="97" spans="1:3" x14ac:dyDescent="0.25">
      <c r="A97" s="492" t="s">
        <v>213</v>
      </c>
      <c r="B97" s="492" t="s">
        <v>1062</v>
      </c>
      <c r="C97" s="492" t="s">
        <v>667</v>
      </c>
    </row>
    <row r="98" spans="1:3" x14ac:dyDescent="0.25">
      <c r="A98" s="492" t="s">
        <v>56</v>
      </c>
      <c r="B98" s="492" t="s">
        <v>1063</v>
      </c>
      <c r="C98" s="492" t="s">
        <v>668</v>
      </c>
    </row>
    <row r="99" spans="1:3" s="507" customFormat="1" x14ac:dyDescent="0.25">
      <c r="A99" s="508" t="s">
        <v>61</v>
      </c>
      <c r="B99" s="508" t="s">
        <v>1019</v>
      </c>
      <c r="C99" s="508" t="s">
        <v>622</v>
      </c>
    </row>
    <row r="100" spans="1:3" ht="310.5" customHeight="1" x14ac:dyDescent="0.25">
      <c r="A100" s="492" t="s">
        <v>608</v>
      </c>
      <c r="B100" s="492" t="s">
        <v>1684</v>
      </c>
      <c r="C100" s="492" t="s">
        <v>677</v>
      </c>
    </row>
    <row r="101" spans="1:3" ht="39.6" x14ac:dyDescent="0.25">
      <c r="A101" s="492" t="s">
        <v>609</v>
      </c>
      <c r="B101" s="492" t="s">
        <v>1070</v>
      </c>
      <c r="C101" s="492" t="s">
        <v>678</v>
      </c>
    </row>
    <row r="102" spans="1:3" ht="79.2" x14ac:dyDescent="0.25">
      <c r="A102" s="492" t="s">
        <v>610</v>
      </c>
      <c r="B102" s="492" t="s">
        <v>1685</v>
      </c>
      <c r="C102" s="492" t="s">
        <v>679</v>
      </c>
    </row>
    <row r="103" spans="1:3" ht="52.8" x14ac:dyDescent="0.25">
      <c r="A103" s="492" t="s">
        <v>611</v>
      </c>
      <c r="B103" s="492" t="s">
        <v>1071</v>
      </c>
      <c r="C103" s="492" t="s">
        <v>680</v>
      </c>
    </row>
    <row r="104" spans="1:3" ht="26.4" x14ac:dyDescent="0.25">
      <c r="A104" s="492" t="s">
        <v>306</v>
      </c>
      <c r="B104" s="492" t="s">
        <v>1072</v>
      </c>
      <c r="C104" s="492" t="s">
        <v>681</v>
      </c>
    </row>
    <row r="105" spans="1:3" x14ac:dyDescent="0.25">
      <c r="A105" s="492" t="s">
        <v>311</v>
      </c>
      <c r="B105" s="492" t="s">
        <v>1073</v>
      </c>
      <c r="C105" s="492" t="s">
        <v>682</v>
      </c>
    </row>
    <row r="106" spans="1:3" x14ac:dyDescent="0.25">
      <c r="A106" s="492" t="s">
        <v>310</v>
      </c>
      <c r="B106" s="492" t="s">
        <v>1074</v>
      </c>
      <c r="C106" s="492" t="s">
        <v>683</v>
      </c>
    </row>
    <row r="107" spans="1:3" x14ac:dyDescent="0.25">
      <c r="A107" s="492" t="s">
        <v>327</v>
      </c>
      <c r="B107" s="492" t="s">
        <v>1075</v>
      </c>
      <c r="C107" s="492" t="s">
        <v>684</v>
      </c>
    </row>
    <row r="108" spans="1:3" x14ac:dyDescent="0.25">
      <c r="A108" s="492" t="s">
        <v>54</v>
      </c>
      <c r="B108" s="492" t="s">
        <v>1054</v>
      </c>
      <c r="C108" s="492" t="s">
        <v>658</v>
      </c>
    </row>
    <row r="109" spans="1:3" x14ac:dyDescent="0.25">
      <c r="A109" s="492" t="s">
        <v>53</v>
      </c>
      <c r="B109" s="492" t="s">
        <v>1076</v>
      </c>
      <c r="C109" s="492" t="s">
        <v>661</v>
      </c>
    </row>
    <row r="110" spans="1:3" x14ac:dyDescent="0.25">
      <c r="A110" s="492" t="s">
        <v>93</v>
      </c>
      <c r="B110" s="492" t="s">
        <v>1077</v>
      </c>
      <c r="C110" s="492" t="s">
        <v>685</v>
      </c>
    </row>
    <row r="111" spans="1:3" x14ac:dyDescent="0.25">
      <c r="A111" s="492" t="s">
        <v>161</v>
      </c>
      <c r="B111" s="492" t="s">
        <v>1078</v>
      </c>
      <c r="C111" s="492" t="s">
        <v>686</v>
      </c>
    </row>
    <row r="112" spans="1:3" x14ac:dyDescent="0.25">
      <c r="A112" s="492" t="s">
        <v>140</v>
      </c>
      <c r="B112" s="492" t="s">
        <v>1079</v>
      </c>
      <c r="C112" s="492" t="s">
        <v>687</v>
      </c>
    </row>
    <row r="113" spans="1:3" x14ac:dyDescent="0.25">
      <c r="A113" s="492" t="s">
        <v>162</v>
      </c>
      <c r="B113" s="492" t="s">
        <v>1080</v>
      </c>
      <c r="C113" s="492" t="s">
        <v>688</v>
      </c>
    </row>
    <row r="114" spans="1:3" x14ac:dyDescent="0.25">
      <c r="A114" s="492" t="s">
        <v>92</v>
      </c>
      <c r="B114" s="492" t="s">
        <v>1081</v>
      </c>
      <c r="C114" s="492" t="s">
        <v>689</v>
      </c>
    </row>
    <row r="115" spans="1:3" x14ac:dyDescent="0.25">
      <c r="A115" s="492" t="s">
        <v>94</v>
      </c>
      <c r="B115" s="492" t="s">
        <v>1082</v>
      </c>
      <c r="C115" s="492" t="s">
        <v>209</v>
      </c>
    </row>
    <row r="116" spans="1:3" x14ac:dyDescent="0.25">
      <c r="A116" s="492" t="s">
        <v>66</v>
      </c>
      <c r="B116" s="492" t="s">
        <v>1083</v>
      </c>
      <c r="C116" s="492" t="s">
        <v>690</v>
      </c>
    </row>
    <row r="117" spans="1:3" x14ac:dyDescent="0.25">
      <c r="A117" s="492" t="s">
        <v>348</v>
      </c>
      <c r="B117" s="492" t="s">
        <v>1084</v>
      </c>
      <c r="C117" s="492" t="s">
        <v>691</v>
      </c>
    </row>
    <row r="118" spans="1:3" x14ac:dyDescent="0.25">
      <c r="A118" s="492" t="s">
        <v>67</v>
      </c>
      <c r="B118" s="492" t="s">
        <v>1085</v>
      </c>
      <c r="C118" s="492" t="s">
        <v>692</v>
      </c>
    </row>
    <row r="119" spans="1:3" s="507" customFormat="1" x14ac:dyDescent="0.25">
      <c r="A119" s="508" t="s">
        <v>205</v>
      </c>
      <c r="B119" s="508" t="s">
        <v>1020</v>
      </c>
      <c r="C119" s="508" t="s">
        <v>623</v>
      </c>
    </row>
    <row r="120" spans="1:3" ht="26.4" x14ac:dyDescent="0.25">
      <c r="A120" s="492" t="s">
        <v>104</v>
      </c>
      <c r="B120" s="492" t="s">
        <v>1086</v>
      </c>
      <c r="C120" s="492" t="s">
        <v>693</v>
      </c>
    </row>
    <row r="121" spans="1:3" ht="79.2" x14ac:dyDescent="0.25">
      <c r="A121" s="492" t="s">
        <v>150</v>
      </c>
      <c r="B121" s="492" t="s">
        <v>1087</v>
      </c>
      <c r="C121" s="492" t="s">
        <v>694</v>
      </c>
    </row>
    <row r="122" spans="1:3" ht="52.8" x14ac:dyDescent="0.25">
      <c r="A122" s="492" t="s">
        <v>394</v>
      </c>
      <c r="B122" s="492" t="s">
        <v>1088</v>
      </c>
      <c r="C122" s="492" t="s">
        <v>695</v>
      </c>
    </row>
    <row r="123" spans="1:3" ht="39.6" x14ac:dyDescent="0.25">
      <c r="A123" s="492" t="s">
        <v>356</v>
      </c>
      <c r="B123" s="492" t="s">
        <v>1089</v>
      </c>
      <c r="C123" s="492" t="s">
        <v>696</v>
      </c>
    </row>
    <row r="124" spans="1:3" x14ac:dyDescent="0.25">
      <c r="A124" s="492" t="s">
        <v>235</v>
      </c>
      <c r="B124" s="492" t="s">
        <v>1090</v>
      </c>
      <c r="C124" s="492" t="s">
        <v>697</v>
      </c>
    </row>
    <row r="125" spans="1:3" x14ac:dyDescent="0.25">
      <c r="A125" s="492" t="s">
        <v>60</v>
      </c>
      <c r="B125" s="492" t="s">
        <v>1091</v>
      </c>
      <c r="C125" s="492" t="s">
        <v>698</v>
      </c>
    </row>
    <row r="126" spans="1:3" x14ac:dyDescent="0.25">
      <c r="A126" s="492" t="s">
        <v>437</v>
      </c>
      <c r="B126" s="492" t="s">
        <v>1092</v>
      </c>
      <c r="C126" s="492" t="s">
        <v>699</v>
      </c>
    </row>
    <row r="127" spans="1:3" x14ac:dyDescent="0.25">
      <c r="A127" s="492" t="s">
        <v>218</v>
      </c>
      <c r="B127" s="492" t="s">
        <v>1093</v>
      </c>
      <c r="C127" s="492" t="s">
        <v>700</v>
      </c>
    </row>
    <row r="128" spans="1:3" ht="26.4" x14ac:dyDescent="0.25">
      <c r="A128" s="492" t="s">
        <v>612</v>
      </c>
      <c r="B128" s="492" t="s">
        <v>1094</v>
      </c>
      <c r="C128" s="492" t="s">
        <v>701</v>
      </c>
    </row>
    <row r="129" spans="1:3" x14ac:dyDescent="0.25">
      <c r="A129" s="492" t="s">
        <v>217</v>
      </c>
      <c r="B129" s="492" t="s">
        <v>1095</v>
      </c>
      <c r="C129" s="492" t="s">
        <v>702</v>
      </c>
    </row>
    <row r="130" spans="1:3" x14ac:dyDescent="0.25">
      <c r="A130" s="492" t="s">
        <v>216</v>
      </c>
      <c r="B130" s="492" t="s">
        <v>1096</v>
      </c>
      <c r="C130" s="492" t="s">
        <v>655</v>
      </c>
    </row>
    <row r="131" spans="1:3" x14ac:dyDescent="0.25">
      <c r="A131" s="492" t="s">
        <v>180</v>
      </c>
      <c r="B131" s="492" t="s">
        <v>1097</v>
      </c>
      <c r="C131" s="492" t="s">
        <v>703</v>
      </c>
    </row>
    <row r="132" spans="1:3" x14ac:dyDescent="0.25">
      <c r="A132" s="492" t="s">
        <v>217</v>
      </c>
      <c r="B132" s="492" t="s">
        <v>1098</v>
      </c>
      <c r="C132" s="492" t="s">
        <v>702</v>
      </c>
    </row>
    <row r="133" spans="1:3" x14ac:dyDescent="0.25">
      <c r="A133" s="492" t="s">
        <v>196</v>
      </c>
      <c r="B133" s="492" t="s">
        <v>1099</v>
      </c>
      <c r="C133" s="492" t="s">
        <v>704</v>
      </c>
    </row>
    <row r="134" spans="1:3" x14ac:dyDescent="0.25">
      <c r="A134" s="492" t="s">
        <v>194</v>
      </c>
      <c r="B134" s="492" t="s">
        <v>1100</v>
      </c>
      <c r="C134" s="492" t="s">
        <v>705</v>
      </c>
    </row>
    <row r="135" spans="1:3" x14ac:dyDescent="0.25">
      <c r="A135" s="492" t="s">
        <v>195</v>
      </c>
      <c r="B135" s="492" t="s">
        <v>1101</v>
      </c>
      <c r="C135" s="492" t="s">
        <v>706</v>
      </c>
    </row>
    <row r="136" spans="1:3" x14ac:dyDescent="0.25">
      <c r="A136" s="492" t="s">
        <v>570</v>
      </c>
      <c r="B136" s="492" t="s">
        <v>1102</v>
      </c>
      <c r="C136" s="492" t="s">
        <v>707</v>
      </c>
    </row>
    <row r="137" spans="1:3" x14ac:dyDescent="0.25">
      <c r="A137" s="492" t="s">
        <v>182</v>
      </c>
      <c r="B137" s="492" t="s">
        <v>1103</v>
      </c>
      <c r="C137" s="492" t="s">
        <v>708</v>
      </c>
    </row>
    <row r="138" spans="1:3" x14ac:dyDescent="0.25">
      <c r="A138" s="492" t="s">
        <v>183</v>
      </c>
      <c r="B138" s="492" t="s">
        <v>1104</v>
      </c>
      <c r="C138" s="492" t="s">
        <v>709</v>
      </c>
    </row>
    <row r="139" spans="1:3" x14ac:dyDescent="0.25">
      <c r="A139" s="492" t="s">
        <v>196</v>
      </c>
      <c r="B139" s="492" t="s">
        <v>1099</v>
      </c>
      <c r="C139" s="492" t="s">
        <v>704</v>
      </c>
    </row>
    <row r="140" spans="1:3" x14ac:dyDescent="0.25">
      <c r="A140" s="492" t="s">
        <v>61</v>
      </c>
      <c r="B140" s="492" t="s">
        <v>1019</v>
      </c>
      <c r="C140" s="492" t="s">
        <v>622</v>
      </c>
    </row>
    <row r="141" spans="1:3" x14ac:dyDescent="0.25">
      <c r="A141" s="492" t="s">
        <v>440</v>
      </c>
      <c r="B141" s="492" t="s">
        <v>1105</v>
      </c>
      <c r="C141" s="492" t="s">
        <v>710</v>
      </c>
    </row>
    <row r="142" spans="1:3" x14ac:dyDescent="0.25">
      <c r="A142" s="492" t="s">
        <v>391</v>
      </c>
      <c r="B142" s="492" t="s">
        <v>1106</v>
      </c>
      <c r="C142" s="492" t="s">
        <v>711</v>
      </c>
    </row>
    <row r="143" spans="1:3" ht="26.4" x14ac:dyDescent="0.25">
      <c r="A143" s="492" t="s">
        <v>142</v>
      </c>
      <c r="B143" s="492" t="s">
        <v>1107</v>
      </c>
      <c r="C143" s="492" t="s">
        <v>712</v>
      </c>
    </row>
    <row r="144" spans="1:3" ht="26.4" x14ac:dyDescent="0.25">
      <c r="A144" s="492" t="s">
        <v>397</v>
      </c>
      <c r="B144" s="492" t="s">
        <v>1108</v>
      </c>
      <c r="C144" s="492" t="s">
        <v>713</v>
      </c>
    </row>
    <row r="145" spans="1:3" x14ac:dyDescent="0.25">
      <c r="A145" s="492" t="s">
        <v>130</v>
      </c>
      <c r="B145" s="492" t="s">
        <v>1109</v>
      </c>
      <c r="C145" s="492" t="s">
        <v>714</v>
      </c>
    </row>
    <row r="146" spans="1:3" x14ac:dyDescent="0.25">
      <c r="A146" s="492" t="s">
        <v>219</v>
      </c>
      <c r="B146" s="492" t="s">
        <v>1110</v>
      </c>
      <c r="C146" s="492" t="s">
        <v>715</v>
      </c>
    </row>
    <row r="147" spans="1:3" x14ac:dyDescent="0.25">
      <c r="A147" s="492" t="s">
        <v>220</v>
      </c>
      <c r="B147" s="492" t="s">
        <v>1111</v>
      </c>
      <c r="C147" s="492" t="s">
        <v>716</v>
      </c>
    </row>
    <row r="148" spans="1:3" x14ac:dyDescent="0.25">
      <c r="A148" s="492" t="s">
        <v>221</v>
      </c>
      <c r="B148" s="492" t="s">
        <v>1112</v>
      </c>
      <c r="C148" s="492" t="s">
        <v>717</v>
      </c>
    </row>
    <row r="149" spans="1:3" x14ac:dyDescent="0.25">
      <c r="A149" s="492" t="s">
        <v>221</v>
      </c>
      <c r="B149" s="492" t="s">
        <v>1112</v>
      </c>
      <c r="C149" s="492" t="s">
        <v>717</v>
      </c>
    </row>
    <row r="150" spans="1:3" x14ac:dyDescent="0.25">
      <c r="A150" s="492" t="s">
        <v>219</v>
      </c>
      <c r="B150" s="492" t="s">
        <v>1110</v>
      </c>
      <c r="C150" s="492" t="s">
        <v>715</v>
      </c>
    </row>
    <row r="151" spans="1:3" x14ac:dyDescent="0.25">
      <c r="A151" s="492" t="s">
        <v>226</v>
      </c>
      <c r="B151" s="492" t="s">
        <v>1113</v>
      </c>
      <c r="C151" s="492" t="s">
        <v>718</v>
      </c>
    </row>
    <row r="152" spans="1:3" x14ac:dyDescent="0.25">
      <c r="A152" s="492" t="s">
        <v>373</v>
      </c>
      <c r="B152" s="492" t="s">
        <v>1114</v>
      </c>
      <c r="C152" s="492" t="s">
        <v>719</v>
      </c>
    </row>
    <row r="153" spans="1:3" ht="26.4" x14ac:dyDescent="0.25">
      <c r="A153" s="492" t="s">
        <v>227</v>
      </c>
      <c r="B153" s="492" t="s">
        <v>1115</v>
      </c>
      <c r="C153" s="492" t="s">
        <v>720</v>
      </c>
    </row>
    <row r="154" spans="1:3" ht="26.4" x14ac:dyDescent="0.25">
      <c r="A154" s="492" t="s">
        <v>229</v>
      </c>
      <c r="B154" s="492" t="s">
        <v>1116</v>
      </c>
      <c r="C154" s="492" t="s">
        <v>721</v>
      </c>
    </row>
    <row r="155" spans="1:3" ht="26.4" x14ac:dyDescent="0.25">
      <c r="A155" s="492" t="s">
        <v>230</v>
      </c>
      <c r="B155" s="492" t="s">
        <v>1117</v>
      </c>
      <c r="C155" s="492" t="s">
        <v>722</v>
      </c>
    </row>
    <row r="156" spans="1:3" ht="39.6" x14ac:dyDescent="0.25">
      <c r="A156" s="492" t="s">
        <v>231</v>
      </c>
      <c r="B156" s="492" t="s">
        <v>1118</v>
      </c>
      <c r="C156" s="492" t="s">
        <v>723</v>
      </c>
    </row>
    <row r="157" spans="1:3" x14ac:dyDescent="0.25">
      <c r="A157" s="492" t="s">
        <v>141</v>
      </c>
      <c r="B157" s="492" t="s">
        <v>1119</v>
      </c>
      <c r="C157" s="492" t="s">
        <v>724</v>
      </c>
    </row>
    <row r="158" spans="1:3" x14ac:dyDescent="0.25">
      <c r="A158" s="492" t="s">
        <v>62</v>
      </c>
      <c r="B158" s="492" t="s">
        <v>1120</v>
      </c>
      <c r="C158" s="492" t="s">
        <v>725</v>
      </c>
    </row>
    <row r="159" spans="1:3" x14ac:dyDescent="0.25">
      <c r="A159" s="492" t="s">
        <v>131</v>
      </c>
      <c r="B159" s="492" t="s">
        <v>1121</v>
      </c>
      <c r="C159" s="492" t="s">
        <v>726</v>
      </c>
    </row>
    <row r="160" spans="1:3" x14ac:dyDescent="0.25">
      <c r="A160" s="492" t="s">
        <v>132</v>
      </c>
      <c r="B160" s="492" t="s">
        <v>1122</v>
      </c>
      <c r="C160" s="492" t="s">
        <v>727</v>
      </c>
    </row>
    <row r="161" spans="1:3" ht="26.4" x14ac:dyDescent="0.25">
      <c r="A161" s="492" t="s">
        <v>1719</v>
      </c>
      <c r="B161" s="492" t="s">
        <v>1721</v>
      </c>
      <c r="C161" s="492" t="s">
        <v>1720</v>
      </c>
    </row>
    <row r="162" spans="1:3" x14ac:dyDescent="0.25">
      <c r="A162" s="492" t="s">
        <v>102</v>
      </c>
      <c r="B162" s="492" t="s">
        <v>1123</v>
      </c>
      <c r="C162" s="492" t="s">
        <v>728</v>
      </c>
    </row>
    <row r="163" spans="1:3" ht="52.8" x14ac:dyDescent="0.25">
      <c r="A163" s="492" t="s">
        <v>372</v>
      </c>
      <c r="B163" s="492" t="s">
        <v>1124</v>
      </c>
      <c r="C163" s="492" t="s">
        <v>729</v>
      </c>
    </row>
    <row r="164" spans="1:3" ht="26.4" x14ac:dyDescent="0.25">
      <c r="A164" s="492" t="s">
        <v>409</v>
      </c>
      <c r="B164" s="492" t="s">
        <v>1125</v>
      </c>
      <c r="C164" s="492" t="s">
        <v>730</v>
      </c>
    </row>
    <row r="165" spans="1:3" ht="26.4" x14ac:dyDescent="0.25">
      <c r="A165" s="492" t="s">
        <v>410</v>
      </c>
      <c r="B165" s="492" t="s">
        <v>1126</v>
      </c>
      <c r="C165" s="492" t="s">
        <v>731</v>
      </c>
    </row>
    <row r="166" spans="1:3" x14ac:dyDescent="0.25">
      <c r="A166" s="492" t="s">
        <v>222</v>
      </c>
      <c r="B166" s="492" t="s">
        <v>1127</v>
      </c>
      <c r="C166" s="492" t="s">
        <v>732</v>
      </c>
    </row>
    <row r="167" spans="1:3" ht="26.4" x14ac:dyDescent="0.25">
      <c r="A167" s="492" t="s">
        <v>223</v>
      </c>
      <c r="B167" s="492" t="s">
        <v>1128</v>
      </c>
      <c r="C167" s="492" t="s">
        <v>733</v>
      </c>
    </row>
    <row r="168" spans="1:3" x14ac:dyDescent="0.25">
      <c r="A168" s="492" t="s">
        <v>224</v>
      </c>
      <c r="B168" s="492" t="s">
        <v>1129</v>
      </c>
      <c r="C168" s="492" t="s">
        <v>734</v>
      </c>
    </row>
    <row r="169" spans="1:3" x14ac:dyDescent="0.25">
      <c r="A169" s="492" t="s">
        <v>225</v>
      </c>
      <c r="B169" s="492" t="s">
        <v>1130</v>
      </c>
      <c r="C169" s="492" t="s">
        <v>734</v>
      </c>
    </row>
    <row r="170" spans="1:3" ht="39.6" x14ac:dyDescent="0.25">
      <c r="A170" s="492" t="s">
        <v>395</v>
      </c>
      <c r="B170" s="492" t="s">
        <v>1131</v>
      </c>
      <c r="C170" s="492" t="s">
        <v>735</v>
      </c>
    </row>
    <row r="171" spans="1:3" x14ac:dyDescent="0.25">
      <c r="A171" s="492" t="s">
        <v>374</v>
      </c>
      <c r="B171" s="492" t="s">
        <v>1132</v>
      </c>
      <c r="C171" s="492" t="s">
        <v>736</v>
      </c>
    </row>
    <row r="172" spans="1:3" x14ac:dyDescent="0.25">
      <c r="A172" s="492" t="s">
        <v>375</v>
      </c>
      <c r="B172" s="492" t="s">
        <v>1133</v>
      </c>
      <c r="C172" s="492" t="s">
        <v>737</v>
      </c>
    </row>
    <row r="173" spans="1:3" ht="39.6" x14ac:dyDescent="0.25">
      <c r="A173" s="492" t="s">
        <v>233</v>
      </c>
      <c r="B173" s="492" t="s">
        <v>1134</v>
      </c>
      <c r="C173" s="492" t="s">
        <v>738</v>
      </c>
    </row>
    <row r="174" spans="1:3" ht="26.4" x14ac:dyDescent="0.25">
      <c r="A174" s="492" t="s">
        <v>234</v>
      </c>
      <c r="B174" s="492" t="s">
        <v>1135</v>
      </c>
      <c r="C174" s="492" t="s">
        <v>739</v>
      </c>
    </row>
    <row r="175" spans="1:3" x14ac:dyDescent="0.25">
      <c r="A175" s="492" t="s">
        <v>376</v>
      </c>
      <c r="B175" s="492" t="s">
        <v>1136</v>
      </c>
      <c r="C175" s="492" t="s">
        <v>740</v>
      </c>
    </row>
    <row r="176" spans="1:3" ht="52.8" x14ac:dyDescent="0.25">
      <c r="A176" s="492" t="s">
        <v>614</v>
      </c>
      <c r="B176" s="492" t="s">
        <v>1137</v>
      </c>
      <c r="C176" s="492" t="s">
        <v>741</v>
      </c>
    </row>
    <row r="177" spans="1:3" x14ac:dyDescent="0.25">
      <c r="A177" s="492" t="s">
        <v>396</v>
      </c>
      <c r="B177" s="492" t="s">
        <v>1138</v>
      </c>
      <c r="C177" s="492" t="s">
        <v>742</v>
      </c>
    </row>
    <row r="178" spans="1:3" x14ac:dyDescent="0.25">
      <c r="A178" s="492" t="s">
        <v>226</v>
      </c>
      <c r="B178" s="492" t="s">
        <v>1113</v>
      </c>
      <c r="C178" s="492" t="s">
        <v>226</v>
      </c>
    </row>
    <row r="179" spans="1:3" x14ac:dyDescent="0.25">
      <c r="A179" s="492" t="s">
        <v>404</v>
      </c>
      <c r="B179" s="492" t="s">
        <v>1139</v>
      </c>
      <c r="C179" s="492" t="s">
        <v>404</v>
      </c>
    </row>
    <row r="180" spans="1:3" x14ac:dyDescent="0.25">
      <c r="A180" s="492" t="s">
        <v>227</v>
      </c>
      <c r="B180" s="492" t="s">
        <v>1115</v>
      </c>
      <c r="C180" s="492" t="s">
        <v>227</v>
      </c>
    </row>
    <row r="181" spans="1:3" ht="26.4" x14ac:dyDescent="0.25">
      <c r="A181" s="492" t="s">
        <v>229</v>
      </c>
      <c r="B181" s="492" t="s">
        <v>1116</v>
      </c>
      <c r="C181" s="492" t="s">
        <v>229</v>
      </c>
    </row>
    <row r="182" spans="1:3" ht="26.4" x14ac:dyDescent="0.25">
      <c r="A182" s="492" t="s">
        <v>230</v>
      </c>
      <c r="B182" s="492" t="s">
        <v>1117</v>
      </c>
      <c r="C182" s="492" t="s">
        <v>230</v>
      </c>
    </row>
    <row r="183" spans="1:3" ht="39.6" x14ac:dyDescent="0.25">
      <c r="A183" s="492" t="s">
        <v>231</v>
      </c>
      <c r="B183" s="492" t="s">
        <v>1118</v>
      </c>
      <c r="C183" s="492" t="s">
        <v>231</v>
      </c>
    </row>
    <row r="184" spans="1:3" ht="26.4" x14ac:dyDescent="0.25">
      <c r="A184" s="492" t="s">
        <v>228</v>
      </c>
      <c r="B184" s="492" t="s">
        <v>1140</v>
      </c>
      <c r="C184" s="492" t="s">
        <v>1697</v>
      </c>
    </row>
    <row r="185" spans="1:3" s="121" customFormat="1" x14ac:dyDescent="0.25">
      <c r="A185" s="492" t="s">
        <v>589</v>
      </c>
      <c r="B185" s="653" t="s">
        <v>1141</v>
      </c>
      <c r="C185" s="653" t="s">
        <v>1698</v>
      </c>
    </row>
    <row r="186" spans="1:3" ht="39.6" x14ac:dyDescent="0.25">
      <c r="A186" s="492" t="s">
        <v>232</v>
      </c>
      <c r="B186" s="492" t="s">
        <v>1131</v>
      </c>
      <c r="C186" s="492" t="s">
        <v>232</v>
      </c>
    </row>
    <row r="187" spans="1:3" ht="26.4" x14ac:dyDescent="0.25">
      <c r="A187" s="492" t="s">
        <v>406</v>
      </c>
      <c r="B187" s="492" t="s">
        <v>1142</v>
      </c>
      <c r="C187" s="492" t="s">
        <v>406</v>
      </c>
    </row>
    <row r="188" spans="1:3" ht="26.4" x14ac:dyDescent="0.25">
      <c r="A188" s="492" t="s">
        <v>405</v>
      </c>
      <c r="B188" s="492" t="s">
        <v>1143</v>
      </c>
      <c r="C188" s="492" t="s">
        <v>405</v>
      </c>
    </row>
    <row r="189" spans="1:3" ht="26.4" x14ac:dyDescent="0.25">
      <c r="A189" s="492" t="s">
        <v>233</v>
      </c>
      <c r="B189" s="492" t="s">
        <v>1134</v>
      </c>
      <c r="C189" s="492" t="s">
        <v>233</v>
      </c>
    </row>
    <row r="190" spans="1:3" ht="26.4" x14ac:dyDescent="0.25">
      <c r="A190" s="492" t="s">
        <v>234</v>
      </c>
      <c r="B190" s="492" t="s">
        <v>1135</v>
      </c>
      <c r="C190" s="492" t="s">
        <v>234</v>
      </c>
    </row>
    <row r="191" spans="1:3" ht="26.4" x14ac:dyDescent="0.25">
      <c r="A191" s="492" t="s">
        <v>407</v>
      </c>
      <c r="B191" s="492" t="s">
        <v>1144</v>
      </c>
      <c r="C191" s="492" t="s">
        <v>407</v>
      </c>
    </row>
    <row r="192" spans="1:3" ht="26.4" x14ac:dyDescent="0.25">
      <c r="A192" s="492" t="s">
        <v>389</v>
      </c>
      <c r="B192" s="492" t="s">
        <v>1145</v>
      </c>
      <c r="C192" s="492" t="s">
        <v>389</v>
      </c>
    </row>
    <row r="193" spans="1:3" x14ac:dyDescent="0.25">
      <c r="A193" s="492" t="s">
        <v>408</v>
      </c>
      <c r="B193" s="492" t="s">
        <v>1146</v>
      </c>
      <c r="C193" s="492" t="s">
        <v>408</v>
      </c>
    </row>
    <row r="194" spans="1:3" s="507" customFormat="1" x14ac:dyDescent="0.25">
      <c r="A194" s="508" t="s">
        <v>351</v>
      </c>
      <c r="B194" s="508" t="s">
        <v>1147</v>
      </c>
      <c r="C194" s="508" t="s">
        <v>743</v>
      </c>
    </row>
    <row r="195" spans="1:3" x14ac:dyDescent="0.25">
      <c r="A195" s="492" t="s">
        <v>197</v>
      </c>
      <c r="B195" s="492" t="s">
        <v>1148</v>
      </c>
      <c r="C195" s="492" t="s">
        <v>744</v>
      </c>
    </row>
    <row r="196" spans="1:3" x14ac:dyDescent="0.25">
      <c r="A196" s="492" t="s">
        <v>398</v>
      </c>
      <c r="B196" s="492" t="s">
        <v>1149</v>
      </c>
      <c r="C196" s="492" t="s">
        <v>745</v>
      </c>
    </row>
    <row r="197" spans="1:3" ht="26.4" x14ac:dyDescent="0.25">
      <c r="A197" s="492" t="s">
        <v>400</v>
      </c>
      <c r="B197" s="492" t="s">
        <v>1150</v>
      </c>
      <c r="C197" s="492" t="s">
        <v>746</v>
      </c>
    </row>
    <row r="198" spans="1:3" x14ac:dyDescent="0.25">
      <c r="A198" s="492" t="s">
        <v>313</v>
      </c>
      <c r="B198" s="492" t="s">
        <v>1151</v>
      </c>
      <c r="C198" s="492" t="s">
        <v>747</v>
      </c>
    </row>
    <row r="199" spans="1:3" x14ac:dyDescent="0.25">
      <c r="A199" s="492" t="s">
        <v>314</v>
      </c>
      <c r="B199" s="492" t="s">
        <v>1152</v>
      </c>
      <c r="C199" s="492" t="s">
        <v>748</v>
      </c>
    </row>
    <row r="200" spans="1:3" x14ac:dyDescent="0.25">
      <c r="A200" s="492" t="s">
        <v>201</v>
      </c>
      <c r="B200" s="492" t="s">
        <v>1153</v>
      </c>
      <c r="C200" s="492" t="s">
        <v>749</v>
      </c>
    </row>
    <row r="201" spans="1:3" x14ac:dyDescent="0.25">
      <c r="A201" s="492" t="s">
        <v>411</v>
      </c>
      <c r="B201" s="492" t="s">
        <v>1154</v>
      </c>
      <c r="C201" s="492" t="s">
        <v>750</v>
      </c>
    </row>
    <row r="202" spans="1:3" x14ac:dyDescent="0.25">
      <c r="A202" s="492" t="s">
        <v>412</v>
      </c>
      <c r="B202" s="492" t="s">
        <v>1155</v>
      </c>
      <c r="C202" s="492" t="s">
        <v>751</v>
      </c>
    </row>
    <row r="203" spans="1:3" ht="26.4" x14ac:dyDescent="0.25">
      <c r="A203" s="492" t="s">
        <v>413</v>
      </c>
      <c r="B203" s="492" t="s">
        <v>1156</v>
      </c>
      <c r="C203" s="492" t="s">
        <v>752</v>
      </c>
    </row>
    <row r="204" spans="1:3" x14ac:dyDescent="0.25">
      <c r="A204" s="492" t="s">
        <v>309</v>
      </c>
      <c r="B204" s="492" t="s">
        <v>1157</v>
      </c>
      <c r="C204" s="492" t="s">
        <v>753</v>
      </c>
    </row>
    <row r="205" spans="1:3" x14ac:dyDescent="0.25">
      <c r="A205" s="492" t="s">
        <v>348</v>
      </c>
      <c r="B205" s="492" t="s">
        <v>1158</v>
      </c>
      <c r="C205" s="492" t="s">
        <v>691</v>
      </c>
    </row>
    <row r="206" spans="1:3" x14ac:dyDescent="0.25">
      <c r="A206" s="492" t="s">
        <v>50</v>
      </c>
      <c r="B206" s="492" t="s">
        <v>1159</v>
      </c>
      <c r="C206" s="492" t="s">
        <v>754</v>
      </c>
    </row>
    <row r="207" spans="1:3" ht="26.4" x14ac:dyDescent="0.25">
      <c r="A207" s="492" t="s">
        <v>615</v>
      </c>
      <c r="B207" s="492" t="s">
        <v>1160</v>
      </c>
      <c r="C207" s="492" t="s">
        <v>1282</v>
      </c>
    </row>
    <row r="208" spans="1:3" x14ac:dyDescent="0.25">
      <c r="A208" s="492" t="s">
        <v>557</v>
      </c>
      <c r="B208" s="492" t="s">
        <v>1161</v>
      </c>
      <c r="C208" s="492" t="s">
        <v>1283</v>
      </c>
    </row>
    <row r="209" spans="1:3" x14ac:dyDescent="0.25">
      <c r="A209" s="492" t="s">
        <v>552</v>
      </c>
      <c r="B209" s="492" t="s">
        <v>1162</v>
      </c>
      <c r="C209" s="492" t="s">
        <v>755</v>
      </c>
    </row>
    <row r="210" spans="1:3" x14ac:dyDescent="0.25">
      <c r="A210" s="492" t="s">
        <v>1744</v>
      </c>
      <c r="B210" s="492" t="s">
        <v>1745</v>
      </c>
      <c r="C210" s="492" t="s">
        <v>1743</v>
      </c>
    </row>
    <row r="211" spans="1:3" x14ac:dyDescent="0.25">
      <c r="A211" s="492" t="s">
        <v>556</v>
      </c>
      <c r="B211" s="492" t="s">
        <v>1164</v>
      </c>
      <c r="C211" s="492" t="s">
        <v>1285</v>
      </c>
    </row>
    <row r="212" spans="1:3" x14ac:dyDescent="0.25">
      <c r="A212" s="492" t="s">
        <v>582</v>
      </c>
      <c r="B212" s="492" t="s">
        <v>1163</v>
      </c>
      <c r="C212" s="492" t="s">
        <v>1284</v>
      </c>
    </row>
    <row r="213" spans="1:3" x14ac:dyDescent="0.25">
      <c r="A213" s="492" t="s">
        <v>554</v>
      </c>
      <c r="B213" s="492" t="s">
        <v>1165</v>
      </c>
      <c r="C213" s="492" t="s">
        <v>756</v>
      </c>
    </row>
    <row r="214" spans="1:3" x14ac:dyDescent="0.25">
      <c r="A214" s="492" t="s">
        <v>581</v>
      </c>
      <c r="B214" s="492" t="s">
        <v>1166</v>
      </c>
      <c r="C214" s="492" t="s">
        <v>1286</v>
      </c>
    </row>
    <row r="215" spans="1:3" ht="26.4" x14ac:dyDescent="0.25">
      <c r="A215" s="492" t="s">
        <v>402</v>
      </c>
      <c r="B215" s="492" t="s">
        <v>1167</v>
      </c>
      <c r="C215" s="492" t="s">
        <v>757</v>
      </c>
    </row>
    <row r="216" spans="1:3" ht="26.4" x14ac:dyDescent="0.25">
      <c r="A216" s="492" t="s">
        <v>401</v>
      </c>
      <c r="B216" s="492" t="s">
        <v>1168</v>
      </c>
      <c r="C216" s="492" t="s">
        <v>757</v>
      </c>
    </row>
    <row r="217" spans="1:3" ht="26.4" x14ac:dyDescent="0.25">
      <c r="A217" s="492" t="s">
        <v>399</v>
      </c>
      <c r="B217" s="492" t="s">
        <v>1169</v>
      </c>
      <c r="C217" s="492" t="s">
        <v>758</v>
      </c>
    </row>
    <row r="218" spans="1:3" ht="26.4" x14ac:dyDescent="0.25">
      <c r="A218" s="492" t="s">
        <v>399</v>
      </c>
      <c r="B218" s="492" t="s">
        <v>1169</v>
      </c>
      <c r="C218" s="492" t="s">
        <v>758</v>
      </c>
    </row>
    <row r="219" spans="1:3" x14ac:dyDescent="0.25">
      <c r="A219" s="492" t="s">
        <v>403</v>
      </c>
      <c r="B219" s="492" t="s">
        <v>1170</v>
      </c>
      <c r="C219" s="492" t="s">
        <v>759</v>
      </c>
    </row>
    <row r="220" spans="1:3" x14ac:dyDescent="0.25">
      <c r="A220" s="492" t="s">
        <v>540</v>
      </c>
      <c r="B220" s="492" t="s">
        <v>1171</v>
      </c>
      <c r="C220" s="492" t="s">
        <v>1287</v>
      </c>
    </row>
    <row r="221" spans="1:3" x14ac:dyDescent="0.25">
      <c r="A221" s="492" t="s">
        <v>533</v>
      </c>
      <c r="B221" s="492" t="s">
        <v>1172</v>
      </c>
      <c r="C221" s="492" t="s">
        <v>1288</v>
      </c>
    </row>
    <row r="222" spans="1:3" x14ac:dyDescent="0.25">
      <c r="A222" s="492" t="s">
        <v>330</v>
      </c>
      <c r="B222" s="492" t="s">
        <v>1173</v>
      </c>
      <c r="C222" s="492" t="s">
        <v>760</v>
      </c>
    </row>
    <row r="223" spans="1:3" x14ac:dyDescent="0.25">
      <c r="A223" s="492" t="s">
        <v>331</v>
      </c>
      <c r="B223" s="492" t="s">
        <v>1174</v>
      </c>
      <c r="C223" s="492" t="s">
        <v>761</v>
      </c>
    </row>
    <row r="224" spans="1:3" x14ac:dyDescent="0.25">
      <c r="A224" s="492" t="s">
        <v>333</v>
      </c>
      <c r="B224" s="492" t="s">
        <v>1175</v>
      </c>
      <c r="C224" s="492" t="s">
        <v>762</v>
      </c>
    </row>
    <row r="225" spans="1:3" x14ac:dyDescent="0.25">
      <c r="A225" s="492" t="s">
        <v>433</v>
      </c>
      <c r="B225" s="492" t="s">
        <v>1176</v>
      </c>
      <c r="C225" s="492" t="s">
        <v>763</v>
      </c>
    </row>
    <row r="226" spans="1:3" ht="26.4" x14ac:dyDescent="0.25">
      <c r="A226" s="492" t="s">
        <v>334</v>
      </c>
      <c r="B226" s="492" t="s">
        <v>1177</v>
      </c>
      <c r="C226" s="492" t="s">
        <v>764</v>
      </c>
    </row>
    <row r="227" spans="1:3" x14ac:dyDescent="0.25">
      <c r="A227" s="492" t="s">
        <v>414</v>
      </c>
      <c r="B227" s="492" t="s">
        <v>1178</v>
      </c>
      <c r="C227" s="492" t="s">
        <v>765</v>
      </c>
    </row>
    <row r="228" spans="1:3" ht="26.4" x14ac:dyDescent="0.25">
      <c r="A228" s="492" t="s">
        <v>435</v>
      </c>
      <c r="B228" s="492" t="s">
        <v>1179</v>
      </c>
      <c r="C228" s="492" t="s">
        <v>766</v>
      </c>
    </row>
    <row r="229" spans="1:3" x14ac:dyDescent="0.25">
      <c r="A229" s="492" t="s">
        <v>434</v>
      </c>
      <c r="B229" s="492" t="s">
        <v>1180</v>
      </c>
      <c r="C229" s="492" t="s">
        <v>767</v>
      </c>
    </row>
    <row r="230" spans="1:3" ht="26.4" x14ac:dyDescent="0.25">
      <c r="A230" s="492" t="s">
        <v>335</v>
      </c>
      <c r="B230" s="492" t="s">
        <v>1181</v>
      </c>
      <c r="C230" s="492" t="s">
        <v>768</v>
      </c>
    </row>
    <row r="231" spans="1:3" x14ac:dyDescent="0.25">
      <c r="A231" s="492" t="s">
        <v>336</v>
      </c>
      <c r="B231" s="492" t="s">
        <v>1182</v>
      </c>
      <c r="C231" s="492" t="s">
        <v>769</v>
      </c>
    </row>
    <row r="232" spans="1:3" x14ac:dyDescent="0.25">
      <c r="A232" s="492" t="s">
        <v>771</v>
      </c>
      <c r="B232" s="492" t="s">
        <v>1183</v>
      </c>
      <c r="C232" s="492" t="s">
        <v>1289</v>
      </c>
    </row>
    <row r="233" spans="1:3" x14ac:dyDescent="0.25">
      <c r="A233" s="492" t="s">
        <v>349</v>
      </c>
      <c r="B233" s="492" t="s">
        <v>1184</v>
      </c>
      <c r="C233" s="492" t="s">
        <v>770</v>
      </c>
    </row>
    <row r="234" spans="1:3" ht="26.4" x14ac:dyDescent="0.25">
      <c r="A234" s="492" t="s">
        <v>350</v>
      </c>
      <c r="B234" s="492" t="s">
        <v>1185</v>
      </c>
      <c r="C234" s="492" t="s">
        <v>1701</v>
      </c>
    </row>
    <row r="235" spans="1:3" x14ac:dyDescent="0.25">
      <c r="A235" s="492" t="s">
        <v>772</v>
      </c>
      <c r="B235" s="492" t="s">
        <v>1186</v>
      </c>
      <c r="C235" s="492" t="s">
        <v>1290</v>
      </c>
    </row>
    <row r="236" spans="1:3" x14ac:dyDescent="0.25">
      <c r="A236" s="492" t="s">
        <v>773</v>
      </c>
      <c r="B236" s="492" t="s">
        <v>1187</v>
      </c>
      <c r="C236" s="492" t="s">
        <v>1291</v>
      </c>
    </row>
    <row r="237" spans="1:3" x14ac:dyDescent="0.25">
      <c r="A237" s="492" t="s">
        <v>332</v>
      </c>
      <c r="B237" s="492" t="s">
        <v>1188</v>
      </c>
      <c r="C237" s="492" t="s">
        <v>332</v>
      </c>
    </row>
    <row r="238" spans="1:3" x14ac:dyDescent="0.25">
      <c r="A238" s="492" t="s">
        <v>415</v>
      </c>
      <c r="B238" s="492" t="s">
        <v>1189</v>
      </c>
      <c r="C238" s="492" t="s">
        <v>415</v>
      </c>
    </row>
    <row r="239" spans="1:3" x14ac:dyDescent="0.25">
      <c r="A239" s="492" t="s">
        <v>338</v>
      </c>
      <c r="B239" s="492" t="s">
        <v>1190</v>
      </c>
      <c r="C239" s="492" t="s">
        <v>338</v>
      </c>
    </row>
    <row r="240" spans="1:3" x14ac:dyDescent="0.25">
      <c r="A240" s="492" t="s">
        <v>188</v>
      </c>
      <c r="B240" s="492" t="s">
        <v>188</v>
      </c>
      <c r="C240" s="492" t="s">
        <v>188</v>
      </c>
    </row>
    <row r="241" spans="1:3" x14ac:dyDescent="0.25">
      <c r="A241" s="492" t="s">
        <v>189</v>
      </c>
      <c r="B241" s="492" t="s">
        <v>1191</v>
      </c>
      <c r="C241" s="492" t="s">
        <v>189</v>
      </c>
    </row>
    <row r="242" spans="1:3" x14ac:dyDescent="0.25">
      <c r="A242" s="492" t="s">
        <v>190</v>
      </c>
      <c r="B242" s="492" t="s">
        <v>1192</v>
      </c>
      <c r="C242" s="492" t="s">
        <v>190</v>
      </c>
    </row>
    <row r="243" spans="1:3" x14ac:dyDescent="0.25">
      <c r="A243" s="492" t="s">
        <v>191</v>
      </c>
      <c r="B243" s="492" t="s">
        <v>1193</v>
      </c>
      <c r="C243" s="492" t="s">
        <v>191</v>
      </c>
    </row>
    <row r="244" spans="1:3" x14ac:dyDescent="0.25">
      <c r="A244" s="492" t="s">
        <v>192</v>
      </c>
      <c r="B244" s="492" t="s">
        <v>1194</v>
      </c>
      <c r="C244" s="492" t="s">
        <v>192</v>
      </c>
    </row>
    <row r="245" spans="1:3" x14ac:dyDescent="0.25">
      <c r="A245" s="492" t="s">
        <v>193</v>
      </c>
      <c r="B245" s="492" t="s">
        <v>1195</v>
      </c>
      <c r="C245" s="492" t="s">
        <v>193</v>
      </c>
    </row>
    <row r="246" spans="1:3" x14ac:dyDescent="0.25">
      <c r="A246" s="492" t="s">
        <v>616</v>
      </c>
      <c r="B246" s="492" t="s">
        <v>1700</v>
      </c>
      <c r="C246" s="492" t="s">
        <v>1699</v>
      </c>
    </row>
    <row r="247" spans="1:3" s="121" customFormat="1" x14ac:dyDescent="0.25">
      <c r="A247" s="492" t="s">
        <v>82</v>
      </c>
      <c r="B247" s="492" t="s">
        <v>82</v>
      </c>
      <c r="C247" s="492" t="s">
        <v>1341</v>
      </c>
    </row>
    <row r="248" spans="1:3" x14ac:dyDescent="0.25">
      <c r="A248" s="492" t="s">
        <v>321</v>
      </c>
      <c r="B248" s="492" t="s">
        <v>1686</v>
      </c>
      <c r="C248" s="492" t="s">
        <v>321</v>
      </c>
    </row>
    <row r="249" spans="1:3" s="507" customFormat="1" x14ac:dyDescent="0.25">
      <c r="A249" s="508" t="s">
        <v>249</v>
      </c>
      <c r="B249" s="508" t="s">
        <v>1196</v>
      </c>
      <c r="C249" s="508" t="s">
        <v>1292</v>
      </c>
    </row>
    <row r="250" spans="1:3" ht="39.6" x14ac:dyDescent="0.25">
      <c r="A250" s="492" t="s">
        <v>299</v>
      </c>
      <c r="B250" s="492" t="s">
        <v>1197</v>
      </c>
      <c r="C250" s="492" t="s">
        <v>1293</v>
      </c>
    </row>
    <row r="251" spans="1:3" ht="26.4" x14ac:dyDescent="0.25">
      <c r="A251" s="492" t="s">
        <v>250</v>
      </c>
      <c r="B251" s="492" t="s">
        <v>1198</v>
      </c>
      <c r="C251" s="492" t="s">
        <v>1294</v>
      </c>
    </row>
    <row r="252" spans="1:3" ht="26.4" x14ac:dyDescent="0.25">
      <c r="A252" s="492" t="s">
        <v>422</v>
      </c>
      <c r="B252" s="492" t="s">
        <v>1199</v>
      </c>
      <c r="C252" s="492" t="s">
        <v>1295</v>
      </c>
    </row>
    <row r="253" spans="1:3" x14ac:dyDescent="0.25">
      <c r="A253" s="492" t="s">
        <v>420</v>
      </c>
      <c r="B253" s="492" t="s">
        <v>1200</v>
      </c>
      <c r="C253" s="492" t="s">
        <v>1296</v>
      </c>
    </row>
    <row r="254" spans="1:3" x14ac:dyDescent="0.25">
      <c r="A254" s="492" t="s">
        <v>1722</v>
      </c>
      <c r="B254" s="492" t="s">
        <v>1723</v>
      </c>
      <c r="C254" s="492" t="s">
        <v>1724</v>
      </c>
    </row>
    <row r="255" spans="1:3" x14ac:dyDescent="0.25">
      <c r="A255" s="492" t="s">
        <v>275</v>
      </c>
      <c r="B255" s="492" t="s">
        <v>1201</v>
      </c>
      <c r="C255" s="492" t="s">
        <v>1297</v>
      </c>
    </row>
    <row r="256" spans="1:3" x14ac:dyDescent="0.25">
      <c r="A256" s="492" t="s">
        <v>419</v>
      </c>
      <c r="B256" s="492" t="s">
        <v>1083</v>
      </c>
      <c r="C256" s="492" t="s">
        <v>1298</v>
      </c>
    </row>
    <row r="257" spans="1:3" x14ac:dyDescent="0.25">
      <c r="A257" s="492" t="s">
        <v>280</v>
      </c>
      <c r="B257" s="492" t="s">
        <v>1202</v>
      </c>
      <c r="C257" s="492" t="s">
        <v>1299</v>
      </c>
    </row>
    <row r="258" spans="1:3" ht="26.4" x14ac:dyDescent="0.25">
      <c r="A258" s="492" t="s">
        <v>423</v>
      </c>
      <c r="B258" s="492" t="s">
        <v>1203</v>
      </c>
      <c r="C258" s="492" t="s">
        <v>1300</v>
      </c>
    </row>
    <row r="259" spans="1:3" x14ac:dyDescent="0.25">
      <c r="A259" s="492" t="s">
        <v>393</v>
      </c>
      <c r="B259" s="492" t="s">
        <v>1204</v>
      </c>
      <c r="C259" s="492" t="s">
        <v>1301</v>
      </c>
    </row>
    <row r="260" spans="1:3" x14ac:dyDescent="0.25">
      <c r="A260" s="492" t="s">
        <v>416</v>
      </c>
      <c r="B260" s="492" t="s">
        <v>1205</v>
      </c>
      <c r="C260" s="492" t="s">
        <v>1302</v>
      </c>
    </row>
    <row r="261" spans="1:3" x14ac:dyDescent="0.25">
      <c r="A261" s="492" t="s">
        <v>417</v>
      </c>
      <c r="B261" s="492" t="s">
        <v>1206</v>
      </c>
      <c r="C261" s="492" t="s">
        <v>1303</v>
      </c>
    </row>
    <row r="262" spans="1:3" x14ac:dyDescent="0.25">
      <c r="A262" s="492" t="s">
        <v>1757</v>
      </c>
      <c r="B262" s="492" t="s">
        <v>1745</v>
      </c>
      <c r="C262" s="492" t="s">
        <v>1743</v>
      </c>
    </row>
    <row r="263" spans="1:3" x14ac:dyDescent="0.25">
      <c r="A263" s="653" t="s">
        <v>1003</v>
      </c>
      <c r="B263" s="653" t="s">
        <v>1207</v>
      </c>
      <c r="C263" s="653" t="s">
        <v>1676</v>
      </c>
    </row>
    <row r="264" spans="1:3" x14ac:dyDescent="0.25">
      <c r="A264" s="492" t="s">
        <v>421</v>
      </c>
      <c r="B264" s="492" t="s">
        <v>1208</v>
      </c>
      <c r="C264" s="492" t="s">
        <v>1304</v>
      </c>
    </row>
    <row r="265" spans="1:3" x14ac:dyDescent="0.25">
      <c r="A265" s="492" t="s">
        <v>304</v>
      </c>
      <c r="B265" s="492" t="s">
        <v>1209</v>
      </c>
      <c r="C265" s="492" t="s">
        <v>1305</v>
      </c>
    </row>
    <row r="266" spans="1:3" x14ac:dyDescent="0.25">
      <c r="A266" s="492" t="s">
        <v>305</v>
      </c>
      <c r="B266" s="492" t="s">
        <v>1210</v>
      </c>
      <c r="C266" s="492" t="s">
        <v>1306</v>
      </c>
    </row>
    <row r="267" spans="1:3" ht="26.4" x14ac:dyDescent="0.25">
      <c r="A267" s="492" t="s">
        <v>303</v>
      </c>
      <c r="B267" s="492" t="s">
        <v>1211</v>
      </c>
      <c r="C267" s="492" t="s">
        <v>1307</v>
      </c>
    </row>
    <row r="268" spans="1:3" x14ac:dyDescent="0.25">
      <c r="A268" s="492" t="s">
        <v>330</v>
      </c>
      <c r="B268" s="492" t="s">
        <v>1173</v>
      </c>
      <c r="C268" s="492" t="s">
        <v>760</v>
      </c>
    </row>
    <row r="269" spans="1:3" x14ac:dyDescent="0.25">
      <c r="A269" s="492" t="s">
        <v>420</v>
      </c>
      <c r="B269" s="492" t="s">
        <v>1200</v>
      </c>
      <c r="C269" s="492" t="s">
        <v>1296</v>
      </c>
    </row>
    <row r="270" spans="1:3" x14ac:dyDescent="0.25">
      <c r="A270" s="492" t="s">
        <v>1725</v>
      </c>
      <c r="B270" s="492" t="s">
        <v>1723</v>
      </c>
      <c r="C270" s="492" t="s">
        <v>1724</v>
      </c>
    </row>
    <row r="271" spans="1:3" x14ac:dyDescent="0.25">
      <c r="A271" s="492" t="s">
        <v>275</v>
      </c>
      <c r="B271" s="492" t="s">
        <v>1201</v>
      </c>
      <c r="C271" s="492" t="s">
        <v>1297</v>
      </c>
    </row>
    <row r="272" spans="1:3" x14ac:dyDescent="0.25">
      <c r="A272" s="492" t="s">
        <v>418</v>
      </c>
      <c r="B272" s="492" t="s">
        <v>1083</v>
      </c>
      <c r="C272" s="492" t="s">
        <v>1298</v>
      </c>
    </row>
    <row r="273" spans="1:3" x14ac:dyDescent="0.25">
      <c r="A273" s="492" t="s">
        <v>280</v>
      </c>
      <c r="B273" s="492" t="s">
        <v>1202</v>
      </c>
      <c r="C273" s="492" t="s">
        <v>1299</v>
      </c>
    </row>
    <row r="274" spans="1:3" x14ac:dyDescent="0.25">
      <c r="A274" s="492" t="s">
        <v>948</v>
      </c>
      <c r="B274" s="492" t="s">
        <v>1212</v>
      </c>
      <c r="C274" s="492" t="s">
        <v>1308</v>
      </c>
    </row>
    <row r="275" spans="1:3" x14ac:dyDescent="0.25">
      <c r="A275" s="492" t="s">
        <v>393</v>
      </c>
      <c r="B275" s="492" t="s">
        <v>1204</v>
      </c>
      <c r="C275" s="492" t="s">
        <v>1301</v>
      </c>
    </row>
    <row r="276" spans="1:3" x14ac:dyDescent="0.25">
      <c r="A276" s="492" t="s">
        <v>392</v>
      </c>
      <c r="B276" s="492" t="s">
        <v>1205</v>
      </c>
      <c r="C276" s="492" t="s">
        <v>1302</v>
      </c>
    </row>
    <row r="277" spans="1:3" x14ac:dyDescent="0.25">
      <c r="A277" s="492" t="s">
        <v>301</v>
      </c>
      <c r="B277" s="492" t="s">
        <v>1213</v>
      </c>
      <c r="C277" s="492" t="s">
        <v>1303</v>
      </c>
    </row>
    <row r="278" spans="1:3" x14ac:dyDescent="0.25">
      <c r="A278" s="492" t="s">
        <v>298</v>
      </c>
      <c r="B278" s="492" t="s">
        <v>1214</v>
      </c>
      <c r="C278" s="492" t="s">
        <v>1309</v>
      </c>
    </row>
    <row r="279" spans="1:3" x14ac:dyDescent="0.25">
      <c r="A279" s="492" t="s">
        <v>251</v>
      </c>
      <c r="B279" s="492" t="s">
        <v>1018</v>
      </c>
      <c r="C279" s="492" t="s">
        <v>621</v>
      </c>
    </row>
    <row r="280" spans="1:3" x14ac:dyDescent="0.25">
      <c r="A280" s="492" t="s">
        <v>252</v>
      </c>
      <c r="B280" s="492" t="s">
        <v>1215</v>
      </c>
      <c r="C280" s="492" t="s">
        <v>1310</v>
      </c>
    </row>
    <row r="281" spans="1:3" x14ac:dyDescent="0.25">
      <c r="A281" s="492" t="s">
        <v>180</v>
      </c>
      <c r="B281" s="492" t="s">
        <v>1097</v>
      </c>
      <c r="C281" s="492" t="s">
        <v>703</v>
      </c>
    </row>
    <row r="282" spans="1:3" x14ac:dyDescent="0.25">
      <c r="A282" s="492" t="s">
        <v>182</v>
      </c>
      <c r="B282" s="492" t="s">
        <v>1103</v>
      </c>
      <c r="C282" s="492" t="s">
        <v>708</v>
      </c>
    </row>
    <row r="283" spans="1:3" x14ac:dyDescent="0.25">
      <c r="A283" s="492" t="s">
        <v>253</v>
      </c>
      <c r="B283" s="492" t="s">
        <v>1215</v>
      </c>
      <c r="C283" s="492" t="s">
        <v>1310</v>
      </c>
    </row>
    <row r="284" spans="1:3" ht="26.4" x14ac:dyDescent="0.25">
      <c r="A284" s="492" t="s">
        <v>302</v>
      </c>
      <c r="B284" s="492" t="s">
        <v>1216</v>
      </c>
      <c r="C284" s="492" t="s">
        <v>1311</v>
      </c>
    </row>
    <row r="285" spans="1:3" s="507" customFormat="1" ht="26.4" x14ac:dyDescent="0.25">
      <c r="A285" s="508" t="s">
        <v>367</v>
      </c>
      <c r="B285" s="508" t="s">
        <v>1217</v>
      </c>
      <c r="C285" s="508" t="s">
        <v>1312</v>
      </c>
    </row>
    <row r="286" spans="1:3" ht="26.4" x14ac:dyDescent="0.25">
      <c r="A286" s="492" t="s">
        <v>368</v>
      </c>
      <c r="B286" s="492" t="s">
        <v>1218</v>
      </c>
      <c r="C286" s="492" t="s">
        <v>1313</v>
      </c>
    </row>
    <row r="287" spans="1:3" x14ac:dyDescent="0.25">
      <c r="A287" s="492" t="s">
        <v>264</v>
      </c>
      <c r="B287" s="492" t="s">
        <v>1219</v>
      </c>
      <c r="C287" s="492" t="s">
        <v>1314</v>
      </c>
    </row>
    <row r="288" spans="1:3" x14ac:dyDescent="0.25">
      <c r="A288" s="492" t="s">
        <v>343</v>
      </c>
      <c r="B288" s="492" t="s">
        <v>1220</v>
      </c>
      <c r="C288" s="492" t="s">
        <v>1315</v>
      </c>
    </row>
    <row r="289" spans="1:3" x14ac:dyDescent="0.25">
      <c r="A289" s="492" t="s">
        <v>268</v>
      </c>
      <c r="B289" s="492" t="s">
        <v>1221</v>
      </c>
      <c r="C289" s="492" t="s">
        <v>1316</v>
      </c>
    </row>
    <row r="290" spans="1:3" x14ac:dyDescent="0.25">
      <c r="A290" s="492" t="s">
        <v>269</v>
      </c>
      <c r="B290" s="492" t="s">
        <v>1222</v>
      </c>
      <c r="C290" s="492" t="s">
        <v>1317</v>
      </c>
    </row>
    <row r="291" spans="1:3" ht="105.6" x14ac:dyDescent="0.25">
      <c r="A291" s="492" t="s">
        <v>271</v>
      </c>
      <c r="B291" s="492" t="s">
        <v>1223</v>
      </c>
      <c r="C291" s="492" t="s">
        <v>1318</v>
      </c>
    </row>
    <row r="292" spans="1:3" x14ac:dyDescent="0.25">
      <c r="A292" s="492" t="s">
        <v>277</v>
      </c>
      <c r="B292" s="492" t="s">
        <v>1090</v>
      </c>
      <c r="C292" s="492" t="s">
        <v>697</v>
      </c>
    </row>
    <row r="293" spans="1:3" x14ac:dyDescent="0.25">
      <c r="A293" s="492" t="s">
        <v>187</v>
      </c>
      <c r="B293" s="492" t="s">
        <v>1224</v>
      </c>
      <c r="C293" s="492" t="s">
        <v>1319</v>
      </c>
    </row>
    <row r="294" spans="1:3" x14ac:dyDescent="0.25">
      <c r="A294" s="492" t="s">
        <v>95</v>
      </c>
      <c r="B294" s="492" t="s">
        <v>1225</v>
      </c>
      <c r="C294" s="492" t="s">
        <v>1320</v>
      </c>
    </row>
    <row r="295" spans="1:3" x14ac:dyDescent="0.25">
      <c r="A295" s="492" t="s">
        <v>101</v>
      </c>
      <c r="B295" s="492" t="s">
        <v>1226</v>
      </c>
      <c r="C295" s="492" t="s">
        <v>1321</v>
      </c>
    </row>
    <row r="296" spans="1:3" x14ac:dyDescent="0.25">
      <c r="A296" s="492" t="s">
        <v>148</v>
      </c>
      <c r="B296" s="492" t="s">
        <v>1227</v>
      </c>
      <c r="C296" s="492" t="s">
        <v>1322</v>
      </c>
    </row>
    <row r="297" spans="1:3" x14ac:dyDescent="0.25">
      <c r="A297" s="492" t="s">
        <v>274</v>
      </c>
      <c r="B297" s="492" t="s">
        <v>1228</v>
      </c>
      <c r="C297" s="492" t="s">
        <v>1323</v>
      </c>
    </row>
    <row r="298" spans="1:3" x14ac:dyDescent="0.25">
      <c r="A298" s="492" t="s">
        <v>379</v>
      </c>
      <c r="B298" s="492" t="s">
        <v>1229</v>
      </c>
      <c r="C298" s="492" t="s">
        <v>1324</v>
      </c>
    </row>
    <row r="299" spans="1:3" x14ac:dyDescent="0.25">
      <c r="A299" s="492" t="s">
        <v>1725</v>
      </c>
      <c r="B299" s="492" t="s">
        <v>1723</v>
      </c>
      <c r="C299" s="492" t="s">
        <v>1724</v>
      </c>
    </row>
    <row r="300" spans="1:3" x14ac:dyDescent="0.25">
      <c r="A300" s="492" t="s">
        <v>275</v>
      </c>
      <c r="B300" s="492" t="s">
        <v>1201</v>
      </c>
      <c r="C300" s="492" t="s">
        <v>1297</v>
      </c>
    </row>
    <row r="301" spans="1:3" x14ac:dyDescent="0.25">
      <c r="A301" s="492" t="s">
        <v>276</v>
      </c>
      <c r="B301" s="492" t="s">
        <v>1083</v>
      </c>
      <c r="C301" s="492" t="s">
        <v>1298</v>
      </c>
    </row>
    <row r="302" spans="1:3" x14ac:dyDescent="0.25">
      <c r="A302" s="492" t="s">
        <v>100</v>
      </c>
      <c r="B302" s="492" t="s">
        <v>1230</v>
      </c>
      <c r="C302" s="492" t="s">
        <v>1325</v>
      </c>
    </row>
    <row r="303" spans="1:3" x14ac:dyDescent="0.25">
      <c r="A303" s="492" t="s">
        <v>91</v>
      </c>
      <c r="B303" s="492" t="s">
        <v>1231</v>
      </c>
      <c r="C303" s="492" t="s">
        <v>1326</v>
      </c>
    </row>
    <row r="304" spans="1:3" x14ac:dyDescent="0.25">
      <c r="A304" s="492" t="s">
        <v>273</v>
      </c>
      <c r="B304" s="492" t="s">
        <v>1232</v>
      </c>
      <c r="C304" s="492" t="s">
        <v>1327</v>
      </c>
    </row>
    <row r="305" spans="1:3" x14ac:dyDescent="0.25">
      <c r="A305" s="492" t="s">
        <v>180</v>
      </c>
      <c r="B305" s="492" t="s">
        <v>1097</v>
      </c>
      <c r="C305" s="492" t="s">
        <v>703</v>
      </c>
    </row>
    <row r="306" spans="1:3" x14ac:dyDescent="0.25">
      <c r="A306" s="492" t="s">
        <v>182</v>
      </c>
      <c r="B306" s="492" t="s">
        <v>1103</v>
      </c>
      <c r="C306" s="492" t="s">
        <v>708</v>
      </c>
    </row>
    <row r="307" spans="1:3" x14ac:dyDescent="0.25">
      <c r="A307" s="492" t="s">
        <v>181</v>
      </c>
      <c r="B307" s="492" t="s">
        <v>1215</v>
      </c>
      <c r="C307" s="492" t="s">
        <v>1310</v>
      </c>
    </row>
    <row r="308" spans="1:3" s="507" customFormat="1" ht="26.4" x14ac:dyDescent="0.25">
      <c r="A308" s="508" t="s">
        <v>369</v>
      </c>
      <c r="B308" s="508" t="s">
        <v>1233</v>
      </c>
      <c r="C308" s="508" t="s">
        <v>1328</v>
      </c>
    </row>
    <row r="309" spans="1:3" ht="26.4" x14ac:dyDescent="0.25">
      <c r="A309" s="492" t="s">
        <v>368</v>
      </c>
      <c r="B309" s="492" t="s">
        <v>1218</v>
      </c>
      <c r="C309" s="492" t="s">
        <v>1329</v>
      </c>
    </row>
    <row r="310" spans="1:3" x14ac:dyDescent="0.25">
      <c r="A310" s="492" t="s">
        <v>266</v>
      </c>
      <c r="B310" s="492" t="s">
        <v>1219</v>
      </c>
      <c r="C310" s="492" t="s">
        <v>1330</v>
      </c>
    </row>
    <row r="311" spans="1:3" x14ac:dyDescent="0.25">
      <c r="A311" s="492" t="s">
        <v>267</v>
      </c>
      <c r="B311" s="492" t="s">
        <v>1220</v>
      </c>
      <c r="C311" s="492" t="s">
        <v>1331</v>
      </c>
    </row>
    <row r="312" spans="1:3" ht="26.4" x14ac:dyDescent="0.25">
      <c r="A312" s="492" t="s">
        <v>430</v>
      </c>
      <c r="B312" s="492" t="s">
        <v>1234</v>
      </c>
      <c r="C312" s="492" t="s">
        <v>1332</v>
      </c>
    </row>
    <row r="313" spans="1:3" x14ac:dyDescent="0.25">
      <c r="A313" s="492" t="s">
        <v>270</v>
      </c>
      <c r="B313" s="492" t="s">
        <v>1222</v>
      </c>
      <c r="C313" s="492" t="s">
        <v>1317</v>
      </c>
    </row>
    <row r="314" spans="1:3" x14ac:dyDescent="0.25">
      <c r="A314" s="492" t="s">
        <v>265</v>
      </c>
      <c r="B314" s="492" t="s">
        <v>1235</v>
      </c>
      <c r="C314" s="492" t="s">
        <v>1333</v>
      </c>
    </row>
    <row r="315" spans="1:3" x14ac:dyDescent="0.25">
      <c r="A315" s="492" t="s">
        <v>272</v>
      </c>
      <c r="B315" s="492" t="s">
        <v>1236</v>
      </c>
      <c r="C315" s="492" t="s">
        <v>1334</v>
      </c>
    </row>
    <row r="316" spans="1:3" ht="105.6" x14ac:dyDescent="0.25">
      <c r="A316" s="492" t="s">
        <v>271</v>
      </c>
      <c r="B316" s="492" t="s">
        <v>1223</v>
      </c>
      <c r="C316" s="492" t="s">
        <v>1318</v>
      </c>
    </row>
    <row r="317" spans="1:3" x14ac:dyDescent="0.25">
      <c r="A317" s="492" t="s">
        <v>277</v>
      </c>
      <c r="B317" s="492" t="s">
        <v>1090</v>
      </c>
      <c r="C317" s="492" t="s">
        <v>697</v>
      </c>
    </row>
    <row r="318" spans="1:3" x14ac:dyDescent="0.25">
      <c r="A318" s="492" t="s">
        <v>187</v>
      </c>
      <c r="B318" s="492" t="s">
        <v>1224</v>
      </c>
      <c r="C318" s="492" t="s">
        <v>1319</v>
      </c>
    </row>
    <row r="319" spans="1:3" x14ac:dyDescent="0.25">
      <c r="A319" s="492" t="s">
        <v>95</v>
      </c>
      <c r="B319" s="492" t="s">
        <v>1225</v>
      </c>
      <c r="C319" s="492" t="s">
        <v>1320</v>
      </c>
    </row>
    <row r="320" spans="1:3" x14ac:dyDescent="0.25">
      <c r="A320" s="492" t="s">
        <v>101</v>
      </c>
      <c r="B320" s="492" t="s">
        <v>1226</v>
      </c>
      <c r="C320" s="492" t="s">
        <v>1321</v>
      </c>
    </row>
    <row r="321" spans="1:3" x14ac:dyDescent="0.25">
      <c r="A321" s="492" t="s">
        <v>148</v>
      </c>
      <c r="B321" s="492" t="s">
        <v>1227</v>
      </c>
      <c r="C321" s="492" t="s">
        <v>1322</v>
      </c>
    </row>
    <row r="322" spans="1:3" x14ac:dyDescent="0.25">
      <c r="A322" s="492" t="s">
        <v>274</v>
      </c>
      <c r="B322" s="492" t="s">
        <v>1228</v>
      </c>
      <c r="C322" s="492" t="s">
        <v>1323</v>
      </c>
    </row>
    <row r="323" spans="1:3" x14ac:dyDescent="0.25">
      <c r="A323" s="492" t="s">
        <v>379</v>
      </c>
      <c r="B323" s="492" t="s">
        <v>1229</v>
      </c>
      <c r="C323" s="492" t="s">
        <v>1324</v>
      </c>
    </row>
    <row r="324" spans="1:3" x14ac:dyDescent="0.25">
      <c r="A324" s="492" t="s">
        <v>1725</v>
      </c>
      <c r="B324" s="492" t="s">
        <v>1723</v>
      </c>
      <c r="C324" s="492" t="s">
        <v>1724</v>
      </c>
    </row>
    <row r="325" spans="1:3" x14ac:dyDescent="0.25">
      <c r="A325" s="492" t="s">
        <v>275</v>
      </c>
      <c r="B325" s="492" t="s">
        <v>1201</v>
      </c>
      <c r="C325" s="492" t="s">
        <v>1297</v>
      </c>
    </row>
    <row r="326" spans="1:3" x14ac:dyDescent="0.25">
      <c r="A326" s="492" t="s">
        <v>276</v>
      </c>
      <c r="B326" s="492" t="s">
        <v>1083</v>
      </c>
      <c r="C326" s="492" t="s">
        <v>1298</v>
      </c>
    </row>
    <row r="327" spans="1:3" x14ac:dyDescent="0.25">
      <c r="A327" s="492" t="s">
        <v>186</v>
      </c>
      <c r="B327" s="492" t="s">
        <v>1237</v>
      </c>
      <c r="C327" s="492" t="s">
        <v>1335</v>
      </c>
    </row>
    <row r="328" spans="1:3" x14ac:dyDescent="0.25">
      <c r="A328" s="492" t="s">
        <v>100</v>
      </c>
      <c r="B328" s="492" t="s">
        <v>1230</v>
      </c>
      <c r="C328" s="492" t="s">
        <v>1325</v>
      </c>
    </row>
    <row r="329" spans="1:3" x14ac:dyDescent="0.25">
      <c r="A329" s="492" t="s">
        <v>91</v>
      </c>
      <c r="B329" s="492" t="s">
        <v>1231</v>
      </c>
      <c r="C329" s="492" t="s">
        <v>1326</v>
      </c>
    </row>
    <row r="330" spans="1:3" x14ac:dyDescent="0.25">
      <c r="A330" s="492" t="s">
        <v>103</v>
      </c>
      <c r="B330" s="492" t="s">
        <v>1232</v>
      </c>
      <c r="C330" s="492" t="s">
        <v>1336</v>
      </c>
    </row>
    <row r="331" spans="1:3" s="507" customFormat="1" x14ac:dyDescent="0.25">
      <c r="A331" s="508" t="s">
        <v>1707</v>
      </c>
      <c r="B331" s="508" t="s">
        <v>1708</v>
      </c>
      <c r="C331" s="508" t="s">
        <v>1709</v>
      </c>
    </row>
    <row r="332" spans="1:3" x14ac:dyDescent="0.25">
      <c r="A332" s="492" t="s">
        <v>239</v>
      </c>
      <c r="B332" s="492" t="s">
        <v>1238</v>
      </c>
      <c r="C332" s="492" t="s">
        <v>1337</v>
      </c>
    </row>
    <row r="333" spans="1:3" x14ac:dyDescent="0.25">
      <c r="A333" s="492" t="s">
        <v>328</v>
      </c>
      <c r="B333" s="492" t="s">
        <v>1225</v>
      </c>
      <c r="C333" s="492" t="s">
        <v>760</v>
      </c>
    </row>
    <row r="334" spans="1:3" x14ac:dyDescent="0.25">
      <c r="A334" s="492" t="s">
        <v>208</v>
      </c>
      <c r="B334" s="492" t="s">
        <v>1239</v>
      </c>
      <c r="C334" s="492" t="s">
        <v>1338</v>
      </c>
    </row>
    <row r="335" spans="1:3" x14ac:dyDescent="0.25">
      <c r="A335" s="492" t="s">
        <v>329</v>
      </c>
      <c r="B335" s="492" t="s">
        <v>1240</v>
      </c>
      <c r="C335" s="492" t="s">
        <v>1339</v>
      </c>
    </row>
    <row r="336" spans="1:3" x14ac:dyDescent="0.25">
      <c r="A336" s="492" t="s">
        <v>15</v>
      </c>
      <c r="B336" s="492" t="s">
        <v>1241</v>
      </c>
      <c r="C336" s="492" t="s">
        <v>1241</v>
      </c>
    </row>
    <row r="337" spans="1:3" x14ac:dyDescent="0.25">
      <c r="A337" s="492" t="s">
        <v>16</v>
      </c>
      <c r="B337" s="492" t="s">
        <v>1242</v>
      </c>
      <c r="C337" s="492" t="s">
        <v>1242</v>
      </c>
    </row>
    <row r="338" spans="1:3" x14ac:dyDescent="0.25">
      <c r="A338" s="492" t="s">
        <v>17</v>
      </c>
      <c r="B338" s="492" t="s">
        <v>1243</v>
      </c>
      <c r="C338" s="492" t="s">
        <v>1243</v>
      </c>
    </row>
    <row r="339" spans="1:3" x14ac:dyDescent="0.25">
      <c r="A339" s="492" t="s">
        <v>18</v>
      </c>
      <c r="B339" s="492" t="s">
        <v>1244</v>
      </c>
      <c r="C339" s="492" t="s">
        <v>1244</v>
      </c>
    </row>
    <row r="340" spans="1:3" x14ac:dyDescent="0.25">
      <c r="A340" s="492" t="s">
        <v>19</v>
      </c>
      <c r="B340" s="492" t="s">
        <v>1245</v>
      </c>
      <c r="C340" s="492" t="s">
        <v>1245</v>
      </c>
    </row>
    <row r="341" spans="1:3" x14ac:dyDescent="0.25">
      <c r="A341" s="492" t="s">
        <v>110</v>
      </c>
      <c r="B341" s="492" t="s">
        <v>1246</v>
      </c>
      <c r="C341" s="492" t="s">
        <v>1246</v>
      </c>
    </row>
    <row r="342" spans="1:3" x14ac:dyDescent="0.25">
      <c r="A342" s="492" t="s">
        <v>151</v>
      </c>
      <c r="B342" s="492" t="s">
        <v>1247</v>
      </c>
      <c r="C342" s="492" t="s">
        <v>1247</v>
      </c>
    </row>
    <row r="343" spans="1:3" x14ac:dyDescent="0.25">
      <c r="A343" s="492" t="s">
        <v>152</v>
      </c>
      <c r="B343" s="492" t="s">
        <v>1248</v>
      </c>
      <c r="C343" s="492" t="s">
        <v>1248</v>
      </c>
    </row>
    <row r="344" spans="1:3" x14ac:dyDescent="0.25">
      <c r="A344" s="492" t="s">
        <v>153</v>
      </c>
      <c r="B344" s="492" t="s">
        <v>1249</v>
      </c>
      <c r="C344" s="492" t="s">
        <v>1249</v>
      </c>
    </row>
    <row r="345" spans="1:3" x14ac:dyDescent="0.25">
      <c r="A345" s="492" t="s">
        <v>154</v>
      </c>
      <c r="B345" s="492" t="s">
        <v>1250</v>
      </c>
      <c r="C345" s="492" t="s">
        <v>1250</v>
      </c>
    </row>
    <row r="346" spans="1:3" x14ac:dyDescent="0.25">
      <c r="A346" s="492" t="s">
        <v>210</v>
      </c>
      <c r="B346" s="492" t="s">
        <v>1251</v>
      </c>
      <c r="C346" s="492" t="s">
        <v>1340</v>
      </c>
    </row>
    <row r="347" spans="1:3" x14ac:dyDescent="0.25">
      <c r="A347" s="492" t="s">
        <v>82</v>
      </c>
      <c r="B347" s="492" t="s">
        <v>82</v>
      </c>
      <c r="C347" s="492" t="s">
        <v>1341</v>
      </c>
    </row>
    <row r="348" spans="1:3" x14ac:dyDescent="0.25">
      <c r="A348" s="492" t="s">
        <v>381</v>
      </c>
      <c r="B348" s="492" t="s">
        <v>1252</v>
      </c>
      <c r="C348" s="492" t="s">
        <v>1342</v>
      </c>
    </row>
    <row r="349" spans="1:3" x14ac:dyDescent="0.25">
      <c r="A349" s="492" t="s">
        <v>30</v>
      </c>
      <c r="B349" s="492" t="s">
        <v>1253</v>
      </c>
      <c r="C349" s="492" t="s">
        <v>1343</v>
      </c>
    </row>
    <row r="350" spans="1:3" x14ac:dyDescent="0.25">
      <c r="A350" s="492" t="s">
        <v>29</v>
      </c>
      <c r="B350" s="492" t="s">
        <v>1254</v>
      </c>
      <c r="C350" s="492" t="s">
        <v>1344</v>
      </c>
    </row>
    <row r="351" spans="1:3" s="507" customFormat="1" x14ac:dyDescent="0.25">
      <c r="A351" s="508" t="s">
        <v>588</v>
      </c>
      <c r="B351" s="508" t="s">
        <v>1468</v>
      </c>
      <c r="C351" s="508" t="s">
        <v>1345</v>
      </c>
    </row>
    <row r="352" spans="1:3" x14ac:dyDescent="0.25">
      <c r="A352" s="492" t="s">
        <v>534</v>
      </c>
      <c r="B352" s="492" t="s">
        <v>1469</v>
      </c>
      <c r="C352" s="492" t="s">
        <v>1346</v>
      </c>
    </row>
    <row r="353" spans="1:3" x14ac:dyDescent="0.25">
      <c r="A353" s="492" t="s">
        <v>583</v>
      </c>
      <c r="B353" s="492" t="s">
        <v>1470</v>
      </c>
      <c r="C353" s="492" t="s">
        <v>1347</v>
      </c>
    </row>
    <row r="354" spans="1:3" x14ac:dyDescent="0.25">
      <c r="A354" s="492" t="s">
        <v>585</v>
      </c>
      <c r="B354" s="492" t="s">
        <v>1471</v>
      </c>
      <c r="C354" s="492" t="s">
        <v>1348</v>
      </c>
    </row>
    <row r="355" spans="1:3" s="121" customFormat="1" ht="26.4" x14ac:dyDescent="0.25">
      <c r="A355" s="492" t="s">
        <v>587</v>
      </c>
      <c r="B355" s="492" t="s">
        <v>1472</v>
      </c>
      <c r="C355" s="492" t="s">
        <v>1349</v>
      </c>
    </row>
    <row r="356" spans="1:3" ht="52.8" x14ac:dyDescent="0.25">
      <c r="A356" s="492" t="s">
        <v>1677</v>
      </c>
      <c r="B356" s="492" t="s">
        <v>1678</v>
      </c>
      <c r="C356" s="492" t="s">
        <v>1679</v>
      </c>
    </row>
    <row r="357" spans="1:3" x14ac:dyDescent="0.25">
      <c r="A357" s="492" t="s">
        <v>54</v>
      </c>
      <c r="B357" s="492" t="s">
        <v>1054</v>
      </c>
      <c r="C357" s="492" t="s">
        <v>658</v>
      </c>
    </row>
    <row r="358" spans="1:3" x14ac:dyDescent="0.25">
      <c r="A358" s="492" t="s">
        <v>322</v>
      </c>
      <c r="B358" s="492" t="s">
        <v>322</v>
      </c>
      <c r="C358" s="492" t="s">
        <v>1350</v>
      </c>
    </row>
    <row r="359" spans="1:3" x14ac:dyDescent="0.25">
      <c r="A359" s="492" t="s">
        <v>584</v>
      </c>
      <c r="B359" s="492" t="s">
        <v>584</v>
      </c>
      <c r="C359" s="492" t="s">
        <v>668</v>
      </c>
    </row>
    <row r="360" spans="1:3" x14ac:dyDescent="0.25">
      <c r="A360" s="492" t="s">
        <v>323</v>
      </c>
      <c r="B360" s="492" t="s">
        <v>1062</v>
      </c>
      <c r="C360" s="492" t="s">
        <v>666</v>
      </c>
    </row>
    <row r="361" spans="1:3" s="121" customFormat="1" x14ac:dyDescent="0.25">
      <c r="A361" s="492" t="s">
        <v>155</v>
      </c>
      <c r="B361" s="492" t="s">
        <v>1052</v>
      </c>
      <c r="C361" s="492" t="s">
        <v>656</v>
      </c>
    </row>
    <row r="362" spans="1:3" s="121" customFormat="1" x14ac:dyDescent="0.25">
      <c r="A362" s="492" t="s">
        <v>586</v>
      </c>
      <c r="B362" s="492" t="s">
        <v>1255</v>
      </c>
      <c r="C362" s="492" t="s">
        <v>1351</v>
      </c>
    </row>
    <row r="363" spans="1:3" x14ac:dyDescent="0.25">
      <c r="A363" s="492" t="s">
        <v>168</v>
      </c>
      <c r="B363" s="492" t="s">
        <v>1256</v>
      </c>
      <c r="C363" s="492" t="s">
        <v>1352</v>
      </c>
    </row>
    <row r="364" spans="1:3" x14ac:dyDescent="0.25">
      <c r="A364" s="492" t="s">
        <v>235</v>
      </c>
      <c r="B364" s="492" t="s">
        <v>1090</v>
      </c>
      <c r="C364" s="492" t="s">
        <v>697</v>
      </c>
    </row>
    <row r="365" spans="1:3" x14ac:dyDescent="0.25">
      <c r="A365" s="492" t="s">
        <v>169</v>
      </c>
      <c r="B365" s="492" t="s">
        <v>1257</v>
      </c>
      <c r="C365" s="492" t="s">
        <v>1353</v>
      </c>
    </row>
    <row r="366" spans="1:3" x14ac:dyDescent="0.25">
      <c r="A366" s="492" t="s">
        <v>90</v>
      </c>
      <c r="B366" s="492" t="s">
        <v>1230</v>
      </c>
      <c r="C366" s="492" t="s">
        <v>1325</v>
      </c>
    </row>
    <row r="367" spans="1:3" x14ac:dyDescent="0.25">
      <c r="A367" s="492" t="s">
        <v>91</v>
      </c>
      <c r="B367" s="492" t="s">
        <v>1231</v>
      </c>
      <c r="C367" s="492" t="s">
        <v>1326</v>
      </c>
    </row>
    <row r="368" spans="1:3" x14ac:dyDescent="0.25">
      <c r="A368" s="492" t="s">
        <v>577</v>
      </c>
      <c r="B368" s="492" t="s">
        <v>1258</v>
      </c>
      <c r="C368" s="492" t="s">
        <v>760</v>
      </c>
    </row>
    <row r="369" spans="1:3" s="121" customFormat="1" x14ac:dyDescent="0.25">
      <c r="A369" s="492" t="s">
        <v>1695</v>
      </c>
      <c r="B369" s="492" t="s">
        <v>1696</v>
      </c>
      <c r="C369" s="492" t="s">
        <v>1695</v>
      </c>
    </row>
    <row r="370" spans="1:3" s="121" customFormat="1" ht="33.6" customHeight="1" x14ac:dyDescent="0.25">
      <c r="A370" s="492" t="s">
        <v>954</v>
      </c>
      <c r="B370" s="492" t="s">
        <v>1259</v>
      </c>
      <c r="C370" s="492" t="s">
        <v>1354</v>
      </c>
    </row>
    <row r="371" spans="1:3" s="121" customFormat="1" ht="39" customHeight="1" x14ac:dyDescent="0.25">
      <c r="A371" s="492" t="s">
        <v>955</v>
      </c>
      <c r="B371" s="492" t="s">
        <v>1688</v>
      </c>
      <c r="C371" s="492" t="s">
        <v>1355</v>
      </c>
    </row>
    <row r="372" spans="1:3" x14ac:dyDescent="0.25">
      <c r="A372" s="492" t="s">
        <v>236</v>
      </c>
      <c r="B372" s="492" t="s">
        <v>1260</v>
      </c>
      <c r="C372" s="492" t="s">
        <v>1356</v>
      </c>
    </row>
    <row r="373" spans="1:3" x14ac:dyDescent="0.25">
      <c r="A373" s="492" t="s">
        <v>119</v>
      </c>
      <c r="B373" s="492" t="s">
        <v>1261</v>
      </c>
      <c r="C373" s="492" t="s">
        <v>1357</v>
      </c>
    </row>
    <row r="374" spans="1:3" x14ac:dyDescent="0.25">
      <c r="A374" s="492" t="s">
        <v>42</v>
      </c>
      <c r="B374" s="492" t="s">
        <v>1262</v>
      </c>
      <c r="C374" s="492" t="s">
        <v>1358</v>
      </c>
    </row>
    <row r="375" spans="1:3" x14ac:dyDescent="0.25">
      <c r="A375" s="492" t="s">
        <v>48</v>
      </c>
      <c r="B375" s="492" t="s">
        <v>1263</v>
      </c>
      <c r="C375" s="492" t="s">
        <v>1359</v>
      </c>
    </row>
    <row r="376" spans="1:3" x14ac:dyDescent="0.25">
      <c r="A376" s="492" t="s">
        <v>45</v>
      </c>
      <c r="B376" s="492" t="s">
        <v>1264</v>
      </c>
      <c r="C376" s="492" t="s">
        <v>1360</v>
      </c>
    </row>
    <row r="377" spans="1:3" x14ac:dyDescent="0.25">
      <c r="A377" s="492" t="s">
        <v>2</v>
      </c>
      <c r="B377" s="492" t="s">
        <v>1265</v>
      </c>
      <c r="C377" s="492" t="s">
        <v>1361</v>
      </c>
    </row>
    <row r="378" spans="1:3" x14ac:dyDescent="0.25">
      <c r="A378" s="492" t="s">
        <v>3</v>
      </c>
      <c r="B378" s="492" t="s">
        <v>1266</v>
      </c>
      <c r="C378" s="492" t="s">
        <v>1362</v>
      </c>
    </row>
    <row r="379" spans="1:3" x14ac:dyDescent="0.25">
      <c r="A379" s="492" t="s">
        <v>5</v>
      </c>
      <c r="B379" s="492" t="s">
        <v>1267</v>
      </c>
      <c r="C379" s="492" t="s">
        <v>1363</v>
      </c>
    </row>
    <row r="380" spans="1:3" x14ac:dyDescent="0.25">
      <c r="A380" s="492" t="s">
        <v>120</v>
      </c>
      <c r="B380" s="492" t="s">
        <v>1268</v>
      </c>
      <c r="C380" s="492" t="s">
        <v>1364</v>
      </c>
    </row>
    <row r="381" spans="1:3" x14ac:dyDescent="0.25">
      <c r="A381" s="492" t="s">
        <v>105</v>
      </c>
      <c r="B381" s="492" t="s">
        <v>1269</v>
      </c>
      <c r="C381" s="492" t="s">
        <v>1365</v>
      </c>
    </row>
    <row r="382" spans="1:3" x14ac:dyDescent="0.25">
      <c r="A382" s="492" t="s">
        <v>7</v>
      </c>
      <c r="B382" s="492" t="s">
        <v>1270</v>
      </c>
      <c r="C382" s="492" t="s">
        <v>1296</v>
      </c>
    </row>
    <row r="383" spans="1:3" x14ac:dyDescent="0.25">
      <c r="A383" s="492" t="s">
        <v>7</v>
      </c>
      <c r="B383" s="492" t="s">
        <v>1270</v>
      </c>
      <c r="C383" s="492" t="s">
        <v>1296</v>
      </c>
    </row>
    <row r="384" spans="1:3" x14ac:dyDescent="0.25">
      <c r="A384" s="492" t="s">
        <v>1726</v>
      </c>
      <c r="B384" s="492" t="s">
        <v>1727</v>
      </c>
      <c r="C384" s="492" t="s">
        <v>1728</v>
      </c>
    </row>
    <row r="385" spans="1:3" x14ac:dyDescent="0.25">
      <c r="A385" s="492" t="s">
        <v>170</v>
      </c>
      <c r="B385" s="492" t="s">
        <v>1271</v>
      </c>
      <c r="C385" s="492" t="s">
        <v>1366</v>
      </c>
    </row>
    <row r="386" spans="1:3" x14ac:dyDescent="0.25">
      <c r="A386" s="492" t="s">
        <v>109</v>
      </c>
      <c r="B386" s="492" t="s">
        <v>1272</v>
      </c>
      <c r="C386" s="492" t="s">
        <v>1367</v>
      </c>
    </row>
    <row r="387" spans="1:3" x14ac:dyDescent="0.25">
      <c r="A387" s="492" t="s">
        <v>1729</v>
      </c>
      <c r="B387" s="492" t="s">
        <v>1730</v>
      </c>
      <c r="C387" s="492" t="s">
        <v>1731</v>
      </c>
    </row>
    <row r="388" spans="1:3" x14ac:dyDescent="0.25">
      <c r="A388" s="492" t="s">
        <v>171</v>
      </c>
      <c r="B388" s="492" t="s">
        <v>1273</v>
      </c>
      <c r="C388" s="492" t="s">
        <v>1368</v>
      </c>
    </row>
    <row r="389" spans="1:3" ht="26.4" x14ac:dyDescent="0.25">
      <c r="A389" s="492" t="s">
        <v>774</v>
      </c>
      <c r="B389" s="492" t="s">
        <v>1473</v>
      </c>
      <c r="C389" s="492" t="s">
        <v>1369</v>
      </c>
    </row>
    <row r="390" spans="1:3" x14ac:dyDescent="0.25">
      <c r="A390" s="492" t="s">
        <v>178</v>
      </c>
      <c r="B390" s="492" t="s">
        <v>1474</v>
      </c>
      <c r="C390" s="492" t="s">
        <v>1370</v>
      </c>
    </row>
    <row r="391" spans="1:3" x14ac:dyDescent="0.25">
      <c r="A391" s="492" t="s">
        <v>949</v>
      </c>
      <c r="B391" s="492" t="s">
        <v>1475</v>
      </c>
      <c r="C391" s="492" t="s">
        <v>1370</v>
      </c>
    </row>
    <row r="392" spans="1:3" x14ac:dyDescent="0.25">
      <c r="A392" s="492" t="s">
        <v>9</v>
      </c>
      <c r="B392" s="492" t="s">
        <v>1476</v>
      </c>
      <c r="C392" s="492" t="s">
        <v>1371</v>
      </c>
    </row>
    <row r="393" spans="1:3" x14ac:dyDescent="0.25">
      <c r="A393" s="492" t="s">
        <v>112</v>
      </c>
      <c r="B393" s="492" t="s">
        <v>1477</v>
      </c>
      <c r="C393" s="492" t="s">
        <v>1372</v>
      </c>
    </row>
    <row r="394" spans="1:3" x14ac:dyDescent="0.25">
      <c r="A394" s="492" t="s">
        <v>174</v>
      </c>
      <c r="B394" s="492" t="s">
        <v>1478</v>
      </c>
      <c r="C394" s="492" t="s">
        <v>763</v>
      </c>
    </row>
    <row r="395" spans="1:3" x14ac:dyDescent="0.25">
      <c r="A395" s="492" t="s">
        <v>172</v>
      </c>
      <c r="B395" s="492" t="s">
        <v>1083</v>
      </c>
      <c r="C395" s="492" t="s">
        <v>750</v>
      </c>
    </row>
    <row r="396" spans="1:3" x14ac:dyDescent="0.25">
      <c r="A396" s="492" t="s">
        <v>10</v>
      </c>
      <c r="B396" s="492" t="s">
        <v>1479</v>
      </c>
      <c r="C396" s="492" t="s">
        <v>761</v>
      </c>
    </row>
    <row r="397" spans="1:3" x14ac:dyDescent="0.25">
      <c r="A397" s="492" t="s">
        <v>68</v>
      </c>
      <c r="B397" s="492" t="s">
        <v>1480</v>
      </c>
      <c r="C397" s="492" t="s">
        <v>1373</v>
      </c>
    </row>
    <row r="398" spans="1:3" x14ac:dyDescent="0.25">
      <c r="A398" s="492" t="s">
        <v>71</v>
      </c>
      <c r="B398" s="492" t="s">
        <v>1481</v>
      </c>
      <c r="C398" s="492" t="s">
        <v>1374</v>
      </c>
    </row>
    <row r="399" spans="1:3" x14ac:dyDescent="0.25">
      <c r="A399" s="492" t="s">
        <v>72</v>
      </c>
      <c r="B399" s="492" t="s">
        <v>1482</v>
      </c>
      <c r="C399" s="492" t="s">
        <v>1375</v>
      </c>
    </row>
    <row r="400" spans="1:3" x14ac:dyDescent="0.25">
      <c r="A400" s="492" t="s">
        <v>36</v>
      </c>
      <c r="B400" s="492" t="s">
        <v>1483</v>
      </c>
      <c r="C400" s="492" t="s">
        <v>1376</v>
      </c>
    </row>
    <row r="401" spans="1:3" x14ac:dyDescent="0.25">
      <c r="A401" s="492" t="s">
        <v>173</v>
      </c>
      <c r="B401" s="492" t="s">
        <v>1484</v>
      </c>
      <c r="C401" s="492" t="s">
        <v>1377</v>
      </c>
    </row>
    <row r="402" spans="1:3" x14ac:dyDescent="0.25">
      <c r="A402" s="492" t="s">
        <v>123</v>
      </c>
      <c r="B402" s="492" t="s">
        <v>1485</v>
      </c>
      <c r="C402" s="492" t="s">
        <v>1378</v>
      </c>
    </row>
    <row r="403" spans="1:3" x14ac:dyDescent="0.25">
      <c r="A403" s="492" t="s">
        <v>206</v>
      </c>
      <c r="B403" s="492" t="s">
        <v>1486</v>
      </c>
      <c r="C403" s="492" t="s">
        <v>1379</v>
      </c>
    </row>
    <row r="404" spans="1:3" s="121" customFormat="1" x14ac:dyDescent="0.25">
      <c r="A404" s="492" t="s">
        <v>20</v>
      </c>
      <c r="B404" s="492" t="s">
        <v>1702</v>
      </c>
      <c r="C404" s="492" t="s">
        <v>1703</v>
      </c>
    </row>
    <row r="405" spans="1:3" x14ac:dyDescent="0.25">
      <c r="A405" s="492" t="s">
        <v>5</v>
      </c>
      <c r="B405" s="492" t="s">
        <v>1267</v>
      </c>
      <c r="C405" s="492" t="s">
        <v>1363</v>
      </c>
    </row>
    <row r="406" spans="1:3" x14ac:dyDescent="0.25">
      <c r="A406" s="492" t="s">
        <v>105</v>
      </c>
      <c r="B406" s="492" t="s">
        <v>1269</v>
      </c>
      <c r="C406" s="492" t="s">
        <v>1365</v>
      </c>
    </row>
    <row r="407" spans="1:3" x14ac:dyDescent="0.25">
      <c r="A407" s="492" t="s">
        <v>7</v>
      </c>
      <c r="B407" s="492" t="s">
        <v>1270</v>
      </c>
      <c r="C407" s="492" t="s">
        <v>1296</v>
      </c>
    </row>
    <row r="408" spans="1:3" x14ac:dyDescent="0.25">
      <c r="A408" s="492" t="s">
        <v>315</v>
      </c>
      <c r="B408" s="492" t="s">
        <v>1487</v>
      </c>
      <c r="C408" s="492" t="s">
        <v>1380</v>
      </c>
    </row>
    <row r="409" spans="1:3" ht="26.4" x14ac:dyDescent="0.25">
      <c r="A409" s="492" t="s">
        <v>346</v>
      </c>
      <c r="B409" s="492" t="s">
        <v>1488</v>
      </c>
      <c r="C409" s="492" t="s">
        <v>1381</v>
      </c>
    </row>
    <row r="410" spans="1:3" x14ac:dyDescent="0.25">
      <c r="A410" s="492" t="s">
        <v>81</v>
      </c>
      <c r="B410" s="492" t="s">
        <v>1489</v>
      </c>
      <c r="C410" s="492" t="s">
        <v>1382</v>
      </c>
    </row>
    <row r="411" spans="1:3" x14ac:dyDescent="0.25">
      <c r="A411" s="492" t="s">
        <v>211</v>
      </c>
      <c r="B411" s="492" t="s">
        <v>1490</v>
      </c>
      <c r="C411" s="492" t="s">
        <v>1383</v>
      </c>
    </row>
    <row r="412" spans="1:3" x14ac:dyDescent="0.25">
      <c r="A412" s="492" t="s">
        <v>135</v>
      </c>
      <c r="B412" s="492" t="s">
        <v>1491</v>
      </c>
      <c r="C412" s="492" t="s">
        <v>1384</v>
      </c>
    </row>
    <row r="413" spans="1:3" x14ac:dyDescent="0.25">
      <c r="A413" s="492" t="s">
        <v>136</v>
      </c>
      <c r="B413" s="492" t="s">
        <v>1492</v>
      </c>
      <c r="C413" s="492" t="s">
        <v>1385</v>
      </c>
    </row>
    <row r="414" spans="1:3" x14ac:dyDescent="0.25">
      <c r="A414" s="492" t="s">
        <v>198</v>
      </c>
      <c r="B414" s="492" t="s">
        <v>1493</v>
      </c>
      <c r="C414" s="492" t="s">
        <v>1386</v>
      </c>
    </row>
    <row r="415" spans="1:3" x14ac:dyDescent="0.25">
      <c r="A415" s="492" t="s">
        <v>83</v>
      </c>
      <c r="B415" s="492" t="s">
        <v>1494</v>
      </c>
      <c r="C415" s="492" t="s">
        <v>1387</v>
      </c>
    </row>
    <row r="416" spans="1:3" s="654" customFormat="1" x14ac:dyDescent="0.25">
      <c r="A416" s="653" t="s">
        <v>1001</v>
      </c>
      <c r="B416" s="653" t="s">
        <v>1005</v>
      </c>
      <c r="C416" s="653" t="s">
        <v>1004</v>
      </c>
    </row>
    <row r="417" spans="1:3" x14ac:dyDescent="0.25">
      <c r="A417" s="492" t="s">
        <v>207</v>
      </c>
      <c r="B417" s="492" t="s">
        <v>1495</v>
      </c>
      <c r="C417" s="492" t="s">
        <v>1388</v>
      </c>
    </row>
    <row r="418" spans="1:3" x14ac:dyDescent="0.25">
      <c r="A418" s="492" t="s">
        <v>28</v>
      </c>
      <c r="B418" s="492" t="s">
        <v>1496</v>
      </c>
      <c r="C418" s="492" t="s">
        <v>1389</v>
      </c>
    </row>
    <row r="419" spans="1:3" x14ac:dyDescent="0.25">
      <c r="A419" s="492" t="s">
        <v>30</v>
      </c>
      <c r="B419" s="492" t="s">
        <v>1253</v>
      </c>
      <c r="C419" s="492" t="s">
        <v>1343</v>
      </c>
    </row>
    <row r="420" spans="1:3" x14ac:dyDescent="0.25">
      <c r="A420" s="492" t="s">
        <v>441</v>
      </c>
      <c r="B420" s="492" t="s">
        <v>1497</v>
      </c>
      <c r="C420" s="492" t="s">
        <v>1390</v>
      </c>
    </row>
    <row r="421" spans="1:3" x14ac:dyDescent="0.25">
      <c r="A421" s="492" t="s">
        <v>29</v>
      </c>
      <c r="B421" s="492" t="s">
        <v>1498</v>
      </c>
      <c r="C421" s="492" t="s">
        <v>1391</v>
      </c>
    </row>
    <row r="422" spans="1:3" x14ac:dyDescent="0.25">
      <c r="A422" s="492" t="s">
        <v>31</v>
      </c>
      <c r="B422" s="492" t="s">
        <v>1499</v>
      </c>
      <c r="C422" s="492" t="s">
        <v>1392</v>
      </c>
    </row>
    <row r="423" spans="1:3" x14ac:dyDescent="0.25">
      <c r="A423" s="492" t="s">
        <v>32</v>
      </c>
      <c r="B423" s="492" t="s">
        <v>1500</v>
      </c>
      <c r="C423" s="492" t="s">
        <v>1393</v>
      </c>
    </row>
    <row r="424" spans="1:3" x14ac:dyDescent="0.25">
      <c r="A424" s="492" t="s">
        <v>33</v>
      </c>
      <c r="B424" s="492" t="s">
        <v>1501</v>
      </c>
      <c r="C424" s="492" t="s">
        <v>1394</v>
      </c>
    </row>
    <row r="425" spans="1:3" x14ac:dyDescent="0.25">
      <c r="A425" s="492" t="s">
        <v>34</v>
      </c>
      <c r="B425" s="492" t="s">
        <v>1502</v>
      </c>
      <c r="C425" s="492" t="s">
        <v>1395</v>
      </c>
    </row>
    <row r="426" spans="1:3" x14ac:dyDescent="0.25">
      <c r="A426" s="492" t="s">
        <v>1573</v>
      </c>
      <c r="B426" s="492" t="s">
        <v>1574</v>
      </c>
      <c r="C426" s="492" t="s">
        <v>1575</v>
      </c>
    </row>
    <row r="427" spans="1:3" x14ac:dyDescent="0.25">
      <c r="A427" s="492" t="s">
        <v>40</v>
      </c>
      <c r="B427" s="492" t="s">
        <v>1503</v>
      </c>
      <c r="C427" s="492" t="s">
        <v>1396</v>
      </c>
    </row>
    <row r="428" spans="1:3" x14ac:dyDescent="0.25">
      <c r="A428" s="492" t="s">
        <v>37</v>
      </c>
      <c r="B428" s="492" t="s">
        <v>1504</v>
      </c>
      <c r="C428" s="492" t="s">
        <v>1397</v>
      </c>
    </row>
    <row r="429" spans="1:3" x14ac:dyDescent="0.25">
      <c r="A429" s="492" t="s">
        <v>84</v>
      </c>
      <c r="B429" s="492" t="s">
        <v>1505</v>
      </c>
      <c r="C429" s="492" t="s">
        <v>1398</v>
      </c>
    </row>
    <row r="430" spans="1:3" x14ac:dyDescent="0.25">
      <c r="A430" s="492" t="s">
        <v>87</v>
      </c>
      <c r="B430" s="492" t="s">
        <v>1506</v>
      </c>
      <c r="C430" s="492" t="s">
        <v>1399</v>
      </c>
    </row>
    <row r="431" spans="1:3" x14ac:dyDescent="0.25">
      <c r="A431" s="492" t="s">
        <v>88</v>
      </c>
      <c r="B431" s="492" t="s">
        <v>1507</v>
      </c>
      <c r="C431" s="492" t="s">
        <v>1400</v>
      </c>
    </row>
    <row r="432" spans="1:3" x14ac:dyDescent="0.25">
      <c r="A432" s="492" t="s">
        <v>1732</v>
      </c>
      <c r="B432" s="492" t="s">
        <v>1733</v>
      </c>
      <c r="C432" s="492" t="s">
        <v>1734</v>
      </c>
    </row>
    <row r="433" spans="1:3" x14ac:dyDescent="0.25">
      <c r="A433" s="492" t="s">
        <v>1735</v>
      </c>
      <c r="B433" s="492" t="s">
        <v>1736</v>
      </c>
      <c r="C433" s="492" t="s">
        <v>1737</v>
      </c>
    </row>
    <row r="434" spans="1:3" x14ac:dyDescent="0.25">
      <c r="A434" s="492" t="s">
        <v>137</v>
      </c>
      <c r="B434" s="492" t="s">
        <v>1508</v>
      </c>
      <c r="C434" s="492" t="s">
        <v>1401</v>
      </c>
    </row>
    <row r="435" spans="1:3" x14ac:dyDescent="0.25">
      <c r="A435" s="492" t="s">
        <v>138</v>
      </c>
      <c r="B435" s="492" t="s">
        <v>1509</v>
      </c>
      <c r="C435" s="492" t="s">
        <v>1402</v>
      </c>
    </row>
    <row r="436" spans="1:3" x14ac:dyDescent="0.25">
      <c r="A436" s="492" t="s">
        <v>139</v>
      </c>
      <c r="B436" s="492" t="s">
        <v>1510</v>
      </c>
      <c r="C436" s="492" t="s">
        <v>1403</v>
      </c>
    </row>
    <row r="437" spans="1:3" x14ac:dyDescent="0.25">
      <c r="A437" s="492" t="s">
        <v>26</v>
      </c>
      <c r="B437" s="492" t="s">
        <v>26</v>
      </c>
      <c r="C437" s="492" t="s">
        <v>26</v>
      </c>
    </row>
    <row r="438" spans="1:3" x14ac:dyDescent="0.25">
      <c r="A438" s="492" t="s">
        <v>27</v>
      </c>
      <c r="B438" s="492" t="s">
        <v>1511</v>
      </c>
      <c r="C438" s="492" t="s">
        <v>1404</v>
      </c>
    </row>
    <row r="439" spans="1:3" x14ac:dyDescent="0.25">
      <c r="A439" s="492" t="s">
        <v>89</v>
      </c>
      <c r="B439" s="492" t="s">
        <v>1512</v>
      </c>
      <c r="C439" s="492" t="s">
        <v>1405</v>
      </c>
    </row>
    <row r="440" spans="1:3" x14ac:dyDescent="0.25">
      <c r="A440" s="492" t="s">
        <v>38</v>
      </c>
      <c r="B440" s="492" t="s">
        <v>1513</v>
      </c>
      <c r="C440" s="492" t="s">
        <v>38</v>
      </c>
    </row>
    <row r="441" spans="1:3" x14ac:dyDescent="0.25">
      <c r="A441" s="492" t="s">
        <v>35</v>
      </c>
      <c r="B441" s="492" t="s">
        <v>1514</v>
      </c>
      <c r="C441" s="492" t="s">
        <v>1406</v>
      </c>
    </row>
    <row r="442" spans="1:3" x14ac:dyDescent="0.25">
      <c r="A442" s="492" t="s">
        <v>560</v>
      </c>
      <c r="B442" s="492" t="s">
        <v>1515</v>
      </c>
      <c r="C442" s="492" t="s">
        <v>1407</v>
      </c>
    </row>
    <row r="443" spans="1:3" x14ac:dyDescent="0.25">
      <c r="A443" s="492" t="s">
        <v>133</v>
      </c>
      <c r="B443" s="492" t="s">
        <v>1516</v>
      </c>
      <c r="C443" s="492" t="s">
        <v>1408</v>
      </c>
    </row>
    <row r="444" spans="1:3" x14ac:dyDescent="0.25">
      <c r="A444" s="492" t="s">
        <v>134</v>
      </c>
      <c r="B444" s="492" t="s">
        <v>1517</v>
      </c>
      <c r="C444" s="492" t="s">
        <v>1409</v>
      </c>
    </row>
    <row r="445" spans="1:3" x14ac:dyDescent="0.25">
      <c r="A445" s="492" t="s">
        <v>121</v>
      </c>
      <c r="B445" s="492" t="s">
        <v>1518</v>
      </c>
      <c r="C445" s="492" t="s">
        <v>1410</v>
      </c>
    </row>
    <row r="446" spans="1:3" x14ac:dyDescent="0.25">
      <c r="A446" s="492" t="s">
        <v>176</v>
      </c>
      <c r="B446" s="492" t="s">
        <v>1519</v>
      </c>
      <c r="C446" s="492" t="s">
        <v>1411</v>
      </c>
    </row>
    <row r="447" spans="1:3" x14ac:dyDescent="0.25">
      <c r="A447" s="492" t="s">
        <v>122</v>
      </c>
      <c r="B447" s="492" t="s">
        <v>1520</v>
      </c>
      <c r="C447" s="492" t="s">
        <v>1412</v>
      </c>
    </row>
    <row r="448" spans="1:3" x14ac:dyDescent="0.25">
      <c r="A448" s="492" t="s">
        <v>41</v>
      </c>
      <c r="B448" s="492" t="s">
        <v>1521</v>
      </c>
      <c r="C448" s="492" t="s">
        <v>1413</v>
      </c>
    </row>
    <row r="449" spans="1:3" x14ac:dyDescent="0.25">
      <c r="A449" s="492" t="s">
        <v>106</v>
      </c>
      <c r="B449" s="492" t="s">
        <v>1522</v>
      </c>
      <c r="C449" s="492" t="s">
        <v>1414</v>
      </c>
    </row>
    <row r="450" spans="1:3" x14ac:dyDescent="0.25">
      <c r="A450" s="492" t="s">
        <v>107</v>
      </c>
      <c r="B450" s="492" t="s">
        <v>1523</v>
      </c>
      <c r="C450" s="492" t="s">
        <v>1415</v>
      </c>
    </row>
    <row r="451" spans="1:3" x14ac:dyDescent="0.25">
      <c r="A451" s="492" t="s">
        <v>424</v>
      </c>
      <c r="B451" s="492" t="s">
        <v>1524</v>
      </c>
      <c r="C451" s="492" t="s">
        <v>1416</v>
      </c>
    </row>
    <row r="452" spans="1:3" x14ac:dyDescent="0.25">
      <c r="A452" s="492" t="s">
        <v>424</v>
      </c>
      <c r="B452" s="492" t="s">
        <v>1524</v>
      </c>
      <c r="C452" s="492" t="s">
        <v>1416</v>
      </c>
    </row>
    <row r="453" spans="1:3" x14ac:dyDescent="0.25">
      <c r="A453" s="492" t="s">
        <v>79</v>
      </c>
      <c r="B453" s="492" t="s">
        <v>1525</v>
      </c>
      <c r="C453" s="492" t="s">
        <v>1417</v>
      </c>
    </row>
    <row r="454" spans="1:3" x14ac:dyDescent="0.25">
      <c r="A454" s="492" t="s">
        <v>199</v>
      </c>
      <c r="B454" s="492" t="s">
        <v>1526</v>
      </c>
      <c r="C454" s="492" t="s">
        <v>1418</v>
      </c>
    </row>
    <row r="455" spans="1:3" s="121" customFormat="1" x14ac:dyDescent="0.25">
      <c r="A455" s="492" t="s">
        <v>111</v>
      </c>
      <c r="B455" s="492" t="s">
        <v>1527</v>
      </c>
      <c r="C455" s="492" t="s">
        <v>1419</v>
      </c>
    </row>
    <row r="456" spans="1:3" x14ac:dyDescent="0.25">
      <c r="A456" s="492" t="s">
        <v>425</v>
      </c>
      <c r="B456" s="492" t="s">
        <v>1528</v>
      </c>
      <c r="C456" s="492" t="s">
        <v>1420</v>
      </c>
    </row>
    <row r="457" spans="1:3" x14ac:dyDescent="0.25">
      <c r="A457" s="492" t="s">
        <v>425</v>
      </c>
      <c r="B457" s="492" t="s">
        <v>1528</v>
      </c>
      <c r="C457" s="492" t="s">
        <v>1420</v>
      </c>
    </row>
    <row r="458" spans="1:3" x14ac:dyDescent="0.25">
      <c r="A458" s="492" t="s">
        <v>175</v>
      </c>
      <c r="B458" s="492" t="s">
        <v>1529</v>
      </c>
      <c r="C458" s="492" t="s">
        <v>1421</v>
      </c>
    </row>
    <row r="459" spans="1:3" x14ac:dyDescent="0.25">
      <c r="A459" s="492" t="s">
        <v>200</v>
      </c>
      <c r="B459" s="492" t="s">
        <v>1530</v>
      </c>
      <c r="C459" s="492" t="s">
        <v>1422</v>
      </c>
    </row>
    <row r="460" spans="1:3" x14ac:dyDescent="0.25">
      <c r="A460" s="492" t="s">
        <v>59</v>
      </c>
      <c r="B460" s="492" t="s">
        <v>1531</v>
      </c>
      <c r="C460" s="492" t="s">
        <v>1423</v>
      </c>
    </row>
    <row r="461" spans="1:3" x14ac:dyDescent="0.25">
      <c r="A461" s="492" t="s">
        <v>426</v>
      </c>
      <c r="B461" s="492" t="s">
        <v>1532</v>
      </c>
      <c r="C461" s="492" t="s">
        <v>1424</v>
      </c>
    </row>
    <row r="462" spans="1:3" x14ac:dyDescent="0.25">
      <c r="A462" s="492" t="s">
        <v>427</v>
      </c>
      <c r="B462" s="492" t="s">
        <v>1533</v>
      </c>
      <c r="C462" s="492" t="s">
        <v>1425</v>
      </c>
    </row>
    <row r="463" spans="1:3" x14ac:dyDescent="0.25">
      <c r="A463" s="492" t="s">
        <v>80</v>
      </c>
      <c r="B463" s="492" t="s">
        <v>1534</v>
      </c>
      <c r="C463" s="492" t="s">
        <v>1426</v>
      </c>
    </row>
    <row r="464" spans="1:3" x14ac:dyDescent="0.25">
      <c r="A464" s="492" t="s">
        <v>317</v>
      </c>
      <c r="B464" s="492" t="s">
        <v>1535</v>
      </c>
      <c r="C464" s="492" t="s">
        <v>1427</v>
      </c>
    </row>
    <row r="465" spans="1:3" x14ac:dyDescent="0.25">
      <c r="A465" s="492" t="s">
        <v>25</v>
      </c>
      <c r="B465" s="492" t="s">
        <v>1536</v>
      </c>
      <c r="C465" s="492" t="s">
        <v>1428</v>
      </c>
    </row>
    <row r="466" spans="1:3" x14ac:dyDescent="0.25">
      <c r="A466" s="492" t="s">
        <v>208</v>
      </c>
      <c r="B466" s="492" t="s">
        <v>1537</v>
      </c>
      <c r="C466" s="492" t="s">
        <v>1338</v>
      </c>
    </row>
    <row r="467" spans="1:3" x14ac:dyDescent="0.25">
      <c r="A467" s="492" t="s">
        <v>319</v>
      </c>
      <c r="B467" s="492" t="s">
        <v>1538</v>
      </c>
      <c r="C467" s="492" t="s">
        <v>1429</v>
      </c>
    </row>
    <row r="468" spans="1:3" x14ac:dyDescent="0.25">
      <c r="A468" s="492" t="s">
        <v>318</v>
      </c>
      <c r="B468" s="492" t="s">
        <v>1539</v>
      </c>
      <c r="C468" s="492" t="s">
        <v>1430</v>
      </c>
    </row>
    <row r="469" spans="1:3" x14ac:dyDescent="0.25">
      <c r="A469" s="492" t="s">
        <v>347</v>
      </c>
      <c r="B469" s="492" t="s">
        <v>1540</v>
      </c>
      <c r="C469" s="492" t="s">
        <v>1431</v>
      </c>
    </row>
    <row r="470" spans="1:3" x14ac:dyDescent="0.25">
      <c r="A470" s="492" t="s">
        <v>312</v>
      </c>
      <c r="B470" s="492" t="s">
        <v>1541</v>
      </c>
      <c r="C470" s="492" t="s">
        <v>1432</v>
      </c>
    </row>
    <row r="471" spans="1:3" x14ac:dyDescent="0.25">
      <c r="A471" s="492" t="s">
        <v>950</v>
      </c>
      <c r="B471" s="492" t="s">
        <v>1542</v>
      </c>
      <c r="C471" s="492" t="s">
        <v>1433</v>
      </c>
    </row>
    <row r="472" spans="1:3" ht="92.4" x14ac:dyDescent="0.25">
      <c r="A472" s="492" t="s">
        <v>1680</v>
      </c>
      <c r="B472" s="492" t="s">
        <v>1687</v>
      </c>
      <c r="C472" s="492" t="s">
        <v>1434</v>
      </c>
    </row>
    <row r="473" spans="1:3" x14ac:dyDescent="0.25">
      <c r="A473" s="492" t="s">
        <v>578</v>
      </c>
      <c r="B473" s="492" t="s">
        <v>1543</v>
      </c>
      <c r="C473" s="492" t="s">
        <v>1435</v>
      </c>
    </row>
    <row r="474" spans="1:3" x14ac:dyDescent="0.25">
      <c r="A474" s="492" t="s">
        <v>530</v>
      </c>
      <c r="B474" s="492" t="s">
        <v>1544</v>
      </c>
      <c r="C474" s="492" t="s">
        <v>1436</v>
      </c>
    </row>
    <row r="475" spans="1:3" ht="32.1" customHeight="1" x14ac:dyDescent="0.25">
      <c r="A475" s="492" t="s">
        <v>531</v>
      </c>
      <c r="B475" s="492" t="s">
        <v>1689</v>
      </c>
      <c r="C475" s="492" t="s">
        <v>1437</v>
      </c>
    </row>
    <row r="476" spans="1:3" ht="26.4" x14ac:dyDescent="0.25">
      <c r="A476" s="492" t="s">
        <v>237</v>
      </c>
      <c r="B476" s="492" t="s">
        <v>1690</v>
      </c>
      <c r="C476" s="492" t="s">
        <v>1438</v>
      </c>
    </row>
    <row r="477" spans="1:3" x14ac:dyDescent="0.25">
      <c r="A477" s="492" t="s">
        <v>361</v>
      </c>
      <c r="B477" s="492" t="s">
        <v>1691</v>
      </c>
      <c r="C477" s="492" t="s">
        <v>1439</v>
      </c>
    </row>
    <row r="478" spans="1:3" x14ac:dyDescent="0.25">
      <c r="A478" s="492" t="s">
        <v>238</v>
      </c>
      <c r="B478" s="492" t="s">
        <v>1545</v>
      </c>
      <c r="C478" s="492" t="s">
        <v>1440</v>
      </c>
    </row>
    <row r="479" spans="1:3" x14ac:dyDescent="0.25">
      <c r="A479" s="492" t="s">
        <v>559</v>
      </c>
      <c r="B479" s="492" t="s">
        <v>1546</v>
      </c>
      <c r="C479" s="492" t="s">
        <v>1441</v>
      </c>
    </row>
    <row r="480" spans="1:3" x14ac:dyDescent="0.25">
      <c r="A480" s="492" t="s">
        <v>559</v>
      </c>
      <c r="B480" s="492" t="s">
        <v>1546</v>
      </c>
      <c r="C480" s="492" t="s">
        <v>1441</v>
      </c>
    </row>
    <row r="481" spans="1:3" ht="26.4" x14ac:dyDescent="0.25">
      <c r="A481" s="492" t="s">
        <v>204</v>
      </c>
      <c r="B481" s="492" t="s">
        <v>1547</v>
      </c>
      <c r="C481" s="492" t="s">
        <v>1442</v>
      </c>
    </row>
    <row r="482" spans="1:3" ht="26.4" x14ac:dyDescent="0.25">
      <c r="A482" s="492" t="s">
        <v>775</v>
      </c>
      <c r="B482" s="492" t="s">
        <v>1548</v>
      </c>
      <c r="C482" s="492" t="s">
        <v>1443</v>
      </c>
    </row>
    <row r="483" spans="1:3" x14ac:dyDescent="0.25">
      <c r="A483" s="492" t="s">
        <v>558</v>
      </c>
      <c r="B483" s="492" t="s">
        <v>1549</v>
      </c>
      <c r="C483" s="492" t="s">
        <v>1444</v>
      </c>
    </row>
    <row r="484" spans="1:3" x14ac:dyDescent="0.25">
      <c r="A484" s="492" t="s">
        <v>1692</v>
      </c>
      <c r="B484" s="492" t="s">
        <v>1693</v>
      </c>
      <c r="C484" s="492" t="s">
        <v>1694</v>
      </c>
    </row>
    <row r="485" spans="1:3" ht="26.4" x14ac:dyDescent="0.25">
      <c r="A485" s="492" t="s">
        <v>362</v>
      </c>
      <c r="B485" s="492" t="s">
        <v>1550</v>
      </c>
      <c r="C485" s="492" t="s">
        <v>1445</v>
      </c>
    </row>
    <row r="486" spans="1:3" ht="26.4" x14ac:dyDescent="0.25">
      <c r="A486" s="492" t="s">
        <v>951</v>
      </c>
      <c r="B486" s="492" t="s">
        <v>1551</v>
      </c>
      <c r="C486" s="492" t="s">
        <v>1446</v>
      </c>
    </row>
    <row r="487" spans="1:3" ht="26.4" x14ac:dyDescent="0.25">
      <c r="A487" s="492" t="s">
        <v>371</v>
      </c>
      <c r="B487" s="492" t="s">
        <v>1552</v>
      </c>
      <c r="C487" s="492" t="s">
        <v>1447</v>
      </c>
    </row>
    <row r="488" spans="1:3" x14ac:dyDescent="0.25">
      <c r="A488" s="492" t="s">
        <v>363</v>
      </c>
      <c r="B488" s="492" t="s">
        <v>1553</v>
      </c>
      <c r="C488" s="492" t="s">
        <v>1448</v>
      </c>
    </row>
    <row r="489" spans="1:3" x14ac:dyDescent="0.25">
      <c r="A489" s="492" t="s">
        <v>90</v>
      </c>
      <c r="B489" s="492" t="s">
        <v>1230</v>
      </c>
      <c r="C489" s="492" t="s">
        <v>1325</v>
      </c>
    </row>
    <row r="490" spans="1:3" x14ac:dyDescent="0.25">
      <c r="A490" s="492" t="s">
        <v>91</v>
      </c>
      <c r="B490" s="492" t="s">
        <v>1231</v>
      </c>
      <c r="C490" s="492" t="s">
        <v>1326</v>
      </c>
    </row>
    <row r="491" spans="1:3" ht="26.4" x14ac:dyDescent="0.25">
      <c r="A491" s="492" t="s">
        <v>364</v>
      </c>
      <c r="B491" s="492" t="s">
        <v>1554</v>
      </c>
      <c r="C491" s="492" t="s">
        <v>1438</v>
      </c>
    </row>
    <row r="492" spans="1:3" x14ac:dyDescent="0.25">
      <c r="A492" s="492" t="s">
        <v>365</v>
      </c>
      <c r="B492" s="492" t="s">
        <v>1123</v>
      </c>
      <c r="C492" s="492" t="s">
        <v>1449</v>
      </c>
    </row>
    <row r="493" spans="1:3" ht="26.4" x14ac:dyDescent="0.25">
      <c r="A493" s="492" t="s">
        <v>316</v>
      </c>
      <c r="B493" s="492" t="s">
        <v>1555</v>
      </c>
      <c r="C493" s="492" t="s">
        <v>1450</v>
      </c>
    </row>
    <row r="494" spans="1:3" x14ac:dyDescent="0.25">
      <c r="A494" s="492" t="s">
        <v>580</v>
      </c>
      <c r="B494" s="492" t="s">
        <v>1556</v>
      </c>
      <c r="C494" s="492" t="s">
        <v>1451</v>
      </c>
    </row>
    <row r="495" spans="1:3" s="654" customFormat="1" ht="26.4" x14ac:dyDescent="0.25">
      <c r="A495" s="653" t="s">
        <v>1002</v>
      </c>
      <c r="B495" s="653" t="s">
        <v>1557</v>
      </c>
      <c r="C495" s="653" t="s">
        <v>1452</v>
      </c>
    </row>
    <row r="496" spans="1:3" ht="52.8" x14ac:dyDescent="0.25">
      <c r="A496" s="492" t="s">
        <v>953</v>
      </c>
      <c r="B496" s="492" t="s">
        <v>1558</v>
      </c>
      <c r="C496" s="492" t="s">
        <v>1453</v>
      </c>
    </row>
    <row r="497" spans="1:3" ht="39.6" x14ac:dyDescent="0.25">
      <c r="A497" s="492" t="s">
        <v>952</v>
      </c>
      <c r="B497" s="492" t="s">
        <v>1559</v>
      </c>
      <c r="C497" s="492" t="s">
        <v>1454</v>
      </c>
    </row>
    <row r="498" spans="1:3" x14ac:dyDescent="0.25">
      <c r="A498" s="492" t="s">
        <v>203</v>
      </c>
      <c r="B498" s="492" t="s">
        <v>1560</v>
      </c>
      <c r="C498" s="492" t="s">
        <v>1455</v>
      </c>
    </row>
    <row r="499" spans="1:3" ht="39.6" x14ac:dyDescent="0.25">
      <c r="A499" s="492" t="s">
        <v>366</v>
      </c>
      <c r="B499" s="492" t="s">
        <v>1561</v>
      </c>
      <c r="C499" s="492" t="s">
        <v>1456</v>
      </c>
    </row>
    <row r="500" spans="1:3" ht="39.6" x14ac:dyDescent="0.25">
      <c r="A500" s="492" t="s">
        <v>384</v>
      </c>
      <c r="B500" s="492" t="s">
        <v>1562</v>
      </c>
      <c r="C500" s="492" t="s">
        <v>1457</v>
      </c>
    </row>
    <row r="501" spans="1:3" x14ac:dyDescent="0.25">
      <c r="A501" s="492" t="s">
        <v>561</v>
      </c>
      <c r="B501" s="492" t="s">
        <v>1563</v>
      </c>
      <c r="C501" s="492" t="s">
        <v>1458</v>
      </c>
    </row>
    <row r="502" spans="1:3" x14ac:dyDescent="0.25">
      <c r="A502" s="492" t="s">
        <v>124</v>
      </c>
      <c r="B502" s="492" t="s">
        <v>1564</v>
      </c>
      <c r="C502" s="492" t="s">
        <v>1459</v>
      </c>
    </row>
    <row r="503" spans="1:3" ht="39.6" x14ac:dyDescent="0.25">
      <c r="A503" s="492" t="s">
        <v>129</v>
      </c>
      <c r="B503" s="492" t="s">
        <v>1565</v>
      </c>
      <c r="C503" s="492" t="s">
        <v>1460</v>
      </c>
    </row>
    <row r="504" spans="1:3" x14ac:dyDescent="0.25">
      <c r="A504" s="492" t="s">
        <v>177</v>
      </c>
      <c r="B504" s="492" t="s">
        <v>1566</v>
      </c>
      <c r="C504" s="492" t="s">
        <v>1461</v>
      </c>
    </row>
    <row r="505" spans="1:3" x14ac:dyDescent="0.25">
      <c r="A505" s="492" t="s">
        <v>124</v>
      </c>
      <c r="B505" s="492" t="s">
        <v>1564</v>
      </c>
      <c r="C505" s="492" t="s">
        <v>1459</v>
      </c>
    </row>
    <row r="506" spans="1:3" x14ac:dyDescent="0.25">
      <c r="A506" s="492" t="s">
        <v>565</v>
      </c>
      <c r="B506" s="492" t="s">
        <v>1567</v>
      </c>
      <c r="C506" s="492" t="s">
        <v>1462</v>
      </c>
    </row>
    <row r="507" spans="1:3" x14ac:dyDescent="0.25">
      <c r="A507" s="492" t="s">
        <v>564</v>
      </c>
      <c r="B507" s="492" t="s">
        <v>1568</v>
      </c>
      <c r="C507" s="492" t="s">
        <v>1463</v>
      </c>
    </row>
    <row r="508" spans="1:3" x14ac:dyDescent="0.25">
      <c r="A508" s="492" t="s">
        <v>562</v>
      </c>
      <c r="B508" s="492" t="s">
        <v>1569</v>
      </c>
      <c r="C508" s="492" t="s">
        <v>1464</v>
      </c>
    </row>
    <row r="509" spans="1:3" x14ac:dyDescent="0.25">
      <c r="A509" s="492" t="s">
        <v>566</v>
      </c>
      <c r="B509" s="492" t="s">
        <v>1570</v>
      </c>
      <c r="C509" s="492" t="s">
        <v>1465</v>
      </c>
    </row>
  </sheetData>
  <sheetProtection algorithmName="SHA-512" hashValue="ZuODehBJP1BvRVsxhM3qvIrRJa2Bkndbs3B85zxUhZp5HeAxg7fGBaNYuq8oHly7BenZu8pCU7kGtckQy3AOWg==" saltValue="rZmTHtNvQcq437Bwz2jWjg==" spinCount="100000" sheet="1" objects="1" scenarios="1"/>
  <pageMargins left="0.7" right="0.7" top="0.78740157499999996" bottom="0.78740157499999996"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belle4">
    <tabColor theme="7" tint="0.39997558519241921"/>
    <pageSetUpPr fitToPage="1"/>
  </sheetPr>
  <dimension ref="A1:M273"/>
  <sheetViews>
    <sheetView workbookViewId="0">
      <selection activeCell="G16" sqref="G16"/>
    </sheetView>
  </sheetViews>
  <sheetFormatPr baseColWidth="10" defaultColWidth="1" defaultRowHeight="13.2" outlineLevelRow="1" outlineLevelCol="1" x14ac:dyDescent="0.25"/>
  <cols>
    <col min="1" max="1" width="13.88671875" style="114" customWidth="1"/>
    <col min="2" max="2" width="10" style="31" customWidth="1"/>
    <col min="3" max="3" width="45.5546875" style="114" customWidth="1"/>
    <col min="4" max="4" width="26.5546875" style="114" customWidth="1"/>
    <col min="5" max="5" width="22" style="114" customWidth="1"/>
    <col min="6" max="6" width="47.88671875" style="138" customWidth="1"/>
    <col min="7" max="7" width="20.109375" style="114" customWidth="1"/>
    <col min="8" max="8" width="43.44140625" style="114" customWidth="1"/>
    <col min="9" max="9" width="15.109375" style="114" hidden="1" customWidth="1" outlineLevel="1"/>
    <col min="10" max="10" width="14.5546875" style="114" hidden="1" customWidth="1" outlineLevel="1"/>
    <col min="11" max="11" width="41.88671875" style="114" hidden="1" customWidth="1" outlineLevel="1"/>
    <col min="12" max="12" width="81.5546875" style="114" hidden="1" customWidth="1" outlineLevel="1"/>
    <col min="13" max="13" width="11.44140625" style="114" customWidth="1" collapsed="1"/>
    <col min="14" max="79" width="11.44140625" style="114" customWidth="1"/>
    <col min="80" max="16384" width="1" style="114"/>
  </cols>
  <sheetData>
    <row r="1" spans="1:13" ht="17.399999999999999" x14ac:dyDescent="0.3">
      <c r="A1" s="67" t="str">
        <f ca="1">OFFSET(Sprachen!A119,0,'Allg. Informationen'!$B$4-1,1,1)</f>
        <v>Anhänge</v>
      </c>
      <c r="B1" s="67"/>
      <c r="C1" s="67"/>
      <c r="D1" s="67"/>
      <c r="E1" s="67"/>
      <c r="F1" s="658"/>
      <c r="G1" s="67"/>
      <c r="H1" s="67"/>
      <c r="I1" s="67"/>
      <c r="J1" s="67"/>
      <c r="K1" s="67"/>
      <c r="M1" s="84"/>
    </row>
    <row r="2" spans="1:13" x14ac:dyDescent="0.25">
      <c r="A2" s="453" t="str">
        <f ca="1">VLOOKUP(_xlfn.SHEET(),Dropdown!$BC$7:$BF$15,'Allg. Informationen'!$B$4+1,FALSE)</f>
        <v>Anhänge</v>
      </c>
      <c r="B2" s="114"/>
    </row>
    <row r="3" spans="1:13" x14ac:dyDescent="0.25">
      <c r="A3" s="31"/>
      <c r="B3" s="114"/>
    </row>
    <row r="4" spans="1:13" x14ac:dyDescent="0.25">
      <c r="A4" s="513" t="str">
        <f ca="1">CONCATENATE(Gesuchsteller!$A$4,": ")</f>
        <v xml:space="preserve">Gesuchsnummer: </v>
      </c>
      <c r="C4" s="114" t="str">
        <f>Gesuchsteller!$B$4</f>
        <v>MP.24.xxx</v>
      </c>
      <c r="D4" s="23"/>
    </row>
    <row r="5" spans="1:13" x14ac:dyDescent="0.25">
      <c r="A5" s="31"/>
      <c r="B5" s="114"/>
    </row>
    <row r="6" spans="1:13" x14ac:dyDescent="0.25">
      <c r="A6" s="735" t="str">
        <f ca="1">OFFSET(Sprachen!A120,0,'Allg. Informationen'!$B$4-1,1,1)</f>
        <v>Nachfolgende Unterlagen müssen zusammen mit der vorliegenden Excel-Datei eingereicht respektive auf der Share-Point-Plattform hochgeladen werden.</v>
      </c>
      <c r="B6" s="735"/>
      <c r="C6" s="735"/>
      <c r="D6" s="735"/>
      <c r="E6" s="735"/>
      <c r="F6" s="735"/>
      <c r="G6" s="735"/>
      <c r="H6" s="735"/>
      <c r="I6" s="735"/>
      <c r="J6" s="735"/>
      <c r="K6" s="735"/>
    </row>
    <row r="7" spans="1:13" x14ac:dyDescent="0.25">
      <c r="A7" s="747" t="str">
        <f ca="1">OFFSET(Sprachen!A121,0,'Allg. Informationen'!$B$4-1,1,1)</f>
        <v>Im Rahmen von Stichprobenprüfungen behält sich das BFE vor, bei den Gesuchstellern jederzeit weitere, zur Plausibilisierung des Anspruchs auf Marktprämie notwendige Dokument einzufordern. Darunter bspw. Partnerwerksverträge, Bescheinigungen der öffentlichen Gemeinswesen über bezahlte Wasserzinsen und äquivalente Angaben, Bescheinigungen der Netzbetreiber über Einspeiseprofile der Kraftwerke (resp. Ausspeiseprofile bei Pumpeinsatz) etc.</v>
      </c>
      <c r="B7" s="747"/>
      <c r="C7" s="747"/>
      <c r="D7" s="747"/>
      <c r="E7" s="747"/>
      <c r="F7" s="747"/>
      <c r="G7" s="747"/>
      <c r="H7" s="747"/>
      <c r="I7" s="85"/>
      <c r="J7" s="85"/>
      <c r="K7" s="85"/>
    </row>
    <row r="8" spans="1:13" x14ac:dyDescent="0.25">
      <c r="A8" s="747" t="str">
        <f ca="1">OFFSET(Sprachen!A122,0,'Allg. Informationen'!$B$4-1,1,1)</f>
        <v>Bitte bezeichnen Sie die elektronisch eingesandten Dokumente mit dem angegebenen Dateinamen. Dieser kann nach hinten verlängert werden, sollte aber nicht länger als 40 Zeichen sein. So kann Ihr Gesuch schneller bearbeitet werden.</v>
      </c>
      <c r="B8" s="747"/>
      <c r="C8" s="747"/>
      <c r="D8" s="747"/>
      <c r="E8" s="747"/>
      <c r="F8" s="747"/>
      <c r="G8" s="747"/>
      <c r="H8" s="747"/>
      <c r="I8" s="85"/>
      <c r="J8" s="85"/>
      <c r="K8" s="85"/>
    </row>
    <row r="9" spans="1:13" x14ac:dyDescent="0.25">
      <c r="A9" s="705" t="str">
        <f ca="1">OFFSET(Sprachen!A123,0,'Allg. Informationen'!$B$4-1,1,1)</f>
        <v>Anhänge, die bereits in einem der Vorjahre beigelegt wurden und sich seither nicht mehr geändert haben, müssen nicht mehr eingereicht werden. Entsprechend ist in der Spalte "Beilegung" die Option "im Vorjahr beigelegt" zu wählen.</v>
      </c>
      <c r="B9" s="705"/>
      <c r="C9" s="705"/>
      <c r="D9" s="705"/>
      <c r="E9" s="705"/>
      <c r="F9" s="705"/>
      <c r="G9" s="705"/>
      <c r="H9" s="705"/>
      <c r="I9" s="705"/>
      <c r="J9" s="705"/>
      <c r="K9" s="705"/>
    </row>
    <row r="10" spans="1:13" x14ac:dyDescent="0.25">
      <c r="A10" s="200"/>
      <c r="B10" s="200"/>
      <c r="C10" s="200"/>
      <c r="D10" s="200"/>
      <c r="E10" s="200"/>
      <c r="F10" s="656"/>
      <c r="G10" s="200"/>
      <c r="H10" s="200"/>
      <c r="I10" s="200"/>
      <c r="J10" s="438"/>
      <c r="K10" s="200"/>
    </row>
    <row r="11" spans="1:13" x14ac:dyDescent="0.25">
      <c r="A11" s="201"/>
      <c r="B11" s="201"/>
      <c r="C11" s="201"/>
      <c r="D11" s="201"/>
      <c r="E11" s="201"/>
      <c r="F11" s="656"/>
      <c r="G11" s="200"/>
      <c r="H11" s="200"/>
      <c r="I11" s="200"/>
      <c r="J11" s="438"/>
      <c r="K11" s="200"/>
    </row>
    <row r="12" spans="1:13" x14ac:dyDescent="0.25">
      <c r="A12" s="736" t="str">
        <f ca="1">OFFSET(Sprachen!A124,0,'Allg. Informationen'!$B$4-1,1,1)</f>
        <v>Ziffer</v>
      </c>
      <c r="B12" s="732" t="str">
        <f ca="1">OFFSET(Sprachen!A125,0,'Allg. Informationen'!$B$4-1,1,1)</f>
        <v>Anhang Nummer</v>
      </c>
      <c r="C12" s="740" t="str">
        <f ca="1">OFFSET(Sprachen!A126,0,'Allg. Informationen'!$B$4-1,1,1)</f>
        <v>Anhänge mit Informationen zum Gesuchsteller</v>
      </c>
      <c r="D12" s="745" t="str">
        <f ca="1">OFFSET(Sprachen!A127,0,'Allg. Informationen'!$B$4-1,1,1)</f>
        <v>obligatorisch</v>
      </c>
      <c r="E12" s="739" t="str">
        <f ca="1">OFFSET(Sprachen!A128,0,'Allg. Informationen'!$B$4-1,1,1)</f>
        <v>Dateinamen
(Beginn)</v>
      </c>
      <c r="F12" s="737" t="str">
        <f ca="1">OFFSET(Sprachen!A129,0,'Allg. Informationen'!$B$4-1,1,1)</f>
        <v>Anforderungen, Begründung für das Einfordern</v>
      </c>
      <c r="G12" s="741" t="str">
        <f ca="1">OFFSET(Sprachen!A130,0,'Allg. Informationen'!$B$4-1,1,1)</f>
        <v>Angaben vom Gesuchsteller</v>
      </c>
      <c r="H12" s="742"/>
      <c r="I12" s="736" t="str">
        <f ca="1">OFFSET(Sprachen!A131,0,'Allg. Informationen'!$B$4-1,1,1)</f>
        <v>Gesuchsprüfer</v>
      </c>
      <c r="J12" s="736"/>
      <c r="K12" s="736"/>
      <c r="L12" s="732" t="str">
        <f ca="1">OFFSET(Sprachen!A132,0,'Allg. Informationen'!$B$4-1,1,1)</f>
        <v>Anforderungen, Begründung für das Einfordern</v>
      </c>
    </row>
    <row r="13" spans="1:13" x14ac:dyDescent="0.25">
      <c r="A13" s="736"/>
      <c r="B13" s="732"/>
      <c r="C13" s="740"/>
      <c r="D13" s="746"/>
      <c r="E13" s="739"/>
      <c r="F13" s="738"/>
      <c r="G13" s="743"/>
      <c r="H13" s="744"/>
      <c r="I13" s="736"/>
      <c r="J13" s="736"/>
      <c r="K13" s="736"/>
      <c r="L13" s="732"/>
    </row>
    <row r="14" spans="1:13" ht="26.4" x14ac:dyDescent="0.25">
      <c r="A14" s="290"/>
      <c r="B14" s="291"/>
      <c r="C14" s="291"/>
      <c r="D14" s="292"/>
      <c r="E14" s="292"/>
      <c r="F14" s="293" t="str">
        <f ca="1">OFFSET(Sprachen!A133,0,'Allg. Informationen'!$B$4-1,1,1)</f>
        <v>Grund für Einfordern im Vollzug / Übertrag Eingaben</v>
      </c>
      <c r="G14" s="294" t="str">
        <f ca="1">OFFSET(Sprachen!A134,0,'Allg. Informationen'!$B$4-1,1,1)</f>
        <v>Beilegung (Selbst-prüfung)</v>
      </c>
      <c r="H14" s="295" t="str">
        <f ca="1">OFFSET(Sprachen!A135,0,'Allg. Informationen'!$B$4-1,1,1)</f>
        <v>Bemerkungen (z.B. Begründung falls unter Beilegung "Nein" ausgewählt)</v>
      </c>
      <c r="I14" s="296" t="str">
        <f ca="1">OFFSET(Sprachen!A136,0,'Allg. Informationen'!$B$4-1,1,1)</f>
        <v>Vollständigkeit</v>
      </c>
      <c r="J14" s="296" t="str">
        <f ca="1">OFFSET(Sprachen!A137,0,'Allg. Informationen'!$B$4-1,1,1)</f>
        <v>Prüfung</v>
      </c>
      <c r="K14" s="296" t="str">
        <f ca="1">OFFSET(Sprachen!A138,0,'Allg. Informationen'!$B$4-1,1,1)</f>
        <v>Begründung</v>
      </c>
      <c r="L14" s="293" t="str">
        <f ca="1">OFFSET(Sprachen!A139,0,'Allg. Informationen'!$B$4-1,1,1)</f>
        <v>Grund für Einfordern im Vollzug / Übertrag Eingaben</v>
      </c>
    </row>
    <row r="15" spans="1:13" x14ac:dyDescent="0.25">
      <c r="A15" s="290"/>
      <c r="B15" s="291"/>
      <c r="C15" s="291"/>
      <c r="D15" s="292"/>
      <c r="E15" s="292"/>
      <c r="F15" s="293"/>
      <c r="G15" s="294"/>
      <c r="H15" s="295"/>
      <c r="I15" s="296"/>
      <c r="J15" s="296"/>
      <c r="K15" s="296"/>
      <c r="L15" s="293"/>
    </row>
    <row r="16" spans="1:13" ht="26.4" x14ac:dyDescent="0.25">
      <c r="A16" s="297" t="s">
        <v>163</v>
      </c>
      <c r="B16" s="297">
        <v>1</v>
      </c>
      <c r="C16" s="136" t="str">
        <f ca="1">OFFSET(Sprachen!A140,0,'Allg. Informationen'!$B$4-1,1,1)</f>
        <v>Freigabeerklärung</v>
      </c>
      <c r="D16" s="150" t="str">
        <f ca="1">OFFSET(Sprachen!A146,0,'Allg. Informationen'!$B$4-1,1,1)</f>
        <v>in jedem Fall</v>
      </c>
      <c r="E16" s="298" t="str">
        <f>CONCATENATE($C$4,".A-",B16,".")</f>
        <v>MP.24.xxx.A-1.</v>
      </c>
      <c r="F16" s="657" t="str">
        <f ca="1">OFFSET(Sprachen!A151,0,'Allg. Informationen'!$B$4-1,1,1)</f>
        <v>siehe Kommentare auf dem Blatt "Freigabeerklärung"</v>
      </c>
      <c r="G16" s="202"/>
      <c r="H16" s="53"/>
      <c r="I16" s="151" t="s">
        <v>184</v>
      </c>
      <c r="J16" s="151" t="s">
        <v>184</v>
      </c>
      <c r="K16" s="136"/>
      <c r="L16" s="319" t="str">
        <f ca="1">OFFSET(Sprachen!A178,0,'Allg. Informationen'!$B$4-1,1,1)</f>
        <v>siehe Kommentare auf dem Blatt "Freigabeerklärung"</v>
      </c>
    </row>
    <row r="17" spans="1:13" x14ac:dyDescent="0.25">
      <c r="A17" s="297" t="s">
        <v>164</v>
      </c>
      <c r="B17" s="297">
        <v>2</v>
      </c>
      <c r="C17" s="136" t="str">
        <f ca="1">OFFSET(Sprachen!A141,0,'Allg. Informationen'!$B$4-1,1,1)</f>
        <v>Handelsregisterauszug Gesuchsteller *)</v>
      </c>
      <c r="D17" s="150" t="str">
        <f ca="1">OFFSET(Sprachen!A147,0,'Allg. Informationen'!$B$4-1,1,1)</f>
        <v>ausser wenn Gemeinwesen</v>
      </c>
      <c r="E17" s="298" t="str">
        <f t="shared" ref="E17:E21" si="0">CONCATENATE($C$4,".A-",B17,".")</f>
        <v>MP.24.xxx.A-2.</v>
      </c>
      <c r="F17" s="137" t="str">
        <f ca="1">OFFSET(Sprachen!A152,0,'Allg. Informationen'!$B$4-1,1,1)</f>
        <v>Überprüfung Unterschriftsberechtigung</v>
      </c>
      <c r="G17" s="202"/>
      <c r="H17" s="53"/>
      <c r="I17" s="151" t="s">
        <v>184</v>
      </c>
      <c r="J17" s="151" t="s">
        <v>184</v>
      </c>
      <c r="K17" s="136"/>
      <c r="L17" s="512" t="str">
        <f ca="1">OFFSET(Sprachen!A179,0,'Allg. Informationen'!$B$4-1,1,1)</f>
        <v>Firmen gemäss HR-Auszug;  bei Gemeinden telefonisch oder via Internet prüfen</v>
      </c>
      <c r="M17" s="299"/>
    </row>
    <row r="18" spans="1:13" ht="40.5" customHeight="1" x14ac:dyDescent="0.25">
      <c r="A18" s="392"/>
      <c r="B18" s="392">
        <v>3</v>
      </c>
      <c r="C18" s="393" t="str">
        <f ca="1">OFFSET(Sprachen!A142,0,'Allg. Informationen'!$B$4-1,1,1)</f>
        <v>Anhänge zum Gegenabzug Erneuerbare Energien</v>
      </c>
      <c r="D18" s="394"/>
      <c r="E18" s="395"/>
      <c r="F18" s="394" t="str">
        <f ca="1">OFFSET(Sprachen!A153,0,'Allg. Informationen'!$B$4-1,1,1)</f>
        <v>Berechnung der Reduktion des Grundver-sorgungsabzug nach Abs. 2 Art. 91 EnFV</v>
      </c>
      <c r="G18" s="396"/>
      <c r="H18" s="396"/>
      <c r="I18" s="396"/>
      <c r="J18" s="396"/>
      <c r="K18" s="397"/>
      <c r="L18" s="512" t="str">
        <f ca="1">OFFSET(Sprachen!A180,0,'Allg. Informationen'!$B$4-1,1,1)</f>
        <v>Berechnung der Reduktion des Grundver-sorgungsabzug nach Abs. 2 Art. 91 EnFV</v>
      </c>
    </row>
    <row r="19" spans="1:13" ht="39.6" x14ac:dyDescent="0.25">
      <c r="A19" s="297" t="s">
        <v>165</v>
      </c>
      <c r="B19" s="297">
        <v>3.1</v>
      </c>
      <c r="C19" s="136" t="str">
        <f ca="1">OFFSET(Sprachen!A143,0,'Allg. Informationen'!$B$4-1,1,1)</f>
        <v>Nutzungrechte und Geschäftsberichte von allen eigenen Anlagen zur Produktion von erneuerbaren Energien</v>
      </c>
      <c r="D19" s="150" t="str">
        <f ca="1">OFFSET(Sprachen!A148,0,'Allg. Informationen'!$B$4-1,1,1)</f>
        <v>falls solche Anlagen existieren</v>
      </c>
      <c r="E19" s="298" t="str">
        <f t="shared" si="0"/>
        <v>MP.24.xxx.A-3.1.</v>
      </c>
      <c r="F19" s="150" t="str">
        <f ca="1">OFFSET(Sprachen!A154,0,'Allg. Informationen'!$B$4-1,1,1)</f>
        <v>Überprüfung der Menge Strom aus eigenen Anlagen zur Produktion von erneuerbaren Energien gemäss Abs. 2 Art. 91 EnFV</v>
      </c>
      <c r="G19" s="491"/>
      <c r="H19" s="53"/>
      <c r="I19" s="151" t="s">
        <v>184</v>
      </c>
      <c r="J19" s="151" t="s">
        <v>184</v>
      </c>
      <c r="K19" s="136"/>
      <c r="L19" s="512" t="str">
        <f ca="1">OFFSET(Sprachen!A181,0,'Allg. Informationen'!$B$4-1,1,1)</f>
        <v>Überprüfung der Menge Strom aus eigenen Anlagen zur Produktion von erneuerbaren Energien gemäss Abs. 2 Art. 91 EnFV</v>
      </c>
    </row>
    <row r="20" spans="1:13" ht="42.9" customHeight="1" x14ac:dyDescent="0.25">
      <c r="A20" s="297" t="s">
        <v>166</v>
      </c>
      <c r="B20" s="297">
        <v>3.2</v>
      </c>
      <c r="C20" s="136" t="str">
        <f ca="1">OFFSET(Sprachen!A144,0,'Allg. Informationen'!$B$4-1,1,1)</f>
        <v>Abnahmeverträge und Herkunftsnachweise (HKN) aller fremden Anlagen zur Produktion von erneuerbaren Energien</v>
      </c>
      <c r="D20" s="150" t="str">
        <f ca="1">OFFSET(Sprachen!A149,0,'Allg. Informationen'!$B$4-1,1,1)</f>
        <v>falls solche Anlagen existieren</v>
      </c>
      <c r="E20" s="298" t="str">
        <f t="shared" si="0"/>
        <v>MP.24.xxx.A-3.2.</v>
      </c>
      <c r="F20" s="150" t="str">
        <f ca="1">OFFSET(Sprachen!A155,0,'Allg. Informationen'!$B$4-1,1,1)</f>
        <v>Überprüfung der Menge Strom aus fremden Anlagen zur Produktion von erneuerbaren Energien gemäss Abs. 2 Art. 91 EnFV</v>
      </c>
      <c r="G20" s="491"/>
      <c r="H20" s="53"/>
      <c r="I20" s="151" t="s">
        <v>184</v>
      </c>
      <c r="J20" s="151" t="s">
        <v>184</v>
      </c>
      <c r="K20" s="136"/>
      <c r="L20" s="512" t="str">
        <f ca="1">OFFSET(Sprachen!A182,0,'Allg. Informationen'!$B$4-1,1,1)</f>
        <v>Überprüfung der Menge Strom aus fremden Anlagen zur Produktion von erneuerbaren Energien gemäss Abs. 2 Art. 91 EnFV</v>
      </c>
    </row>
    <row r="21" spans="1:13" ht="63.6" customHeight="1" x14ac:dyDescent="0.25">
      <c r="A21" s="297" t="s">
        <v>167</v>
      </c>
      <c r="B21" s="297">
        <v>4</v>
      </c>
      <c r="C21" s="136" t="str">
        <f ca="1">OFFSET(Sprachen!A145,0,'Allg. Informationen'!$B$4-1,1,1)</f>
        <v>Bericht zu Massnahmen zur Verbesserung der Kostensituation</v>
      </c>
      <c r="D21" s="150" t="str">
        <f ca="1">OFFSET(Sprachen!A149,0,'Allg. Informationen'!$B$4-1,1,1)</f>
        <v>falls solche Anlagen existieren</v>
      </c>
      <c r="E21" s="298" t="str">
        <f t="shared" si="0"/>
        <v>MP.24.xxx.A-4.</v>
      </c>
      <c r="F21" s="150" t="str">
        <f ca="1">OFFSET(Sprachen!A156,0,'Allg. Informationen'!$B$4-1,1,1)</f>
        <v>Gemäss Art. 94, Abs. 2, Bst. f der EnFV ist der Gesuchsteller verpflichtet, in einem Bericht darzulegen, welche Massnahmen er zur Verbesserung der Kostensituation eingeleitet oder bereits umgesetzt hat. Keine Formvorschrift.</v>
      </c>
      <c r="G21" s="491"/>
      <c r="H21" s="53"/>
      <c r="I21" s="151" t="s">
        <v>184</v>
      </c>
      <c r="J21" s="151" t="s">
        <v>184</v>
      </c>
      <c r="K21" s="136"/>
      <c r="L21" s="512" t="str">
        <f ca="1">OFFSET(Sprachen!A183,0,'Allg. Informationen'!$B$4-1,1,1)</f>
        <v>Gemäss Art. 94, Abs. 2, Bst. f der EnFV ist der Gesuchsteller verpflichtet, in einem Bericht darzulegen, welche Massnahmen er zur Verbesserung der Kostensituation eingeleitet oder bereits umgesetzt hat. Keine Formvorschrift.</v>
      </c>
    </row>
    <row r="22" spans="1:13" ht="32.1" customHeight="1" x14ac:dyDescent="0.25">
      <c r="A22" s="300"/>
      <c r="B22" s="303">
        <v>5</v>
      </c>
      <c r="C22" s="304" t="str">
        <f ca="1">OFFSET(Sprachen!A157,0,'Allg. Informationen'!$B$4-1,1,1)</f>
        <v>Anhänge zu Wasserkraftwerken</v>
      </c>
      <c r="D22" s="305"/>
      <c r="E22" s="305"/>
      <c r="F22" s="668" t="str">
        <f ca="1">OFFSET(Sprachen!A184,0,'Allg. Informationen'!$B$4-1,1,1)</f>
        <v xml:space="preserve">Zur Verifizierung der kraftwerks-spezifischen Angaben.
</v>
      </c>
      <c r="G22" s="306"/>
      <c r="H22" s="306"/>
      <c r="I22" s="306"/>
      <c r="J22" s="306"/>
      <c r="K22" s="306"/>
      <c r="L22" s="515" t="str">
        <f ca="1">OFFSET(Sprachen!A184,0,'Allg. Informationen'!$B$4-1,1,1)</f>
        <v xml:space="preserve">Zur Verifizierung der kraftwerks-spezifischen Angaben.
</v>
      </c>
    </row>
    <row r="23" spans="1:13" ht="35.4" customHeight="1" x14ac:dyDescent="0.25">
      <c r="A23" s="300" t="str">
        <f ca="1">IF(ISERROR(MID(INDEX(Blätter,ROW(A10)),FIND("]",INDEX(Blätter,ROW(A10)))+1,99)),"-",IF(LEN(MID(INDEX(Blätter,ROW(A10)),FIND("]",INDEX(Blätter,ROW(A10)))+1,99))&gt;3,"-",MID(INDEX(Blätter,ROW(A10)),FIND("]",INDEX(Blätter,ROW(A10)))+1,99)))</f>
        <v>-</v>
      </c>
      <c r="B23" s="315" t="str">
        <f ca="1">CONCATENATE("5.",A23)</f>
        <v>5.-</v>
      </c>
      <c r="C23" s="667" t="e">
        <f ca="1">IF(OR(ISERROR(INDIRECT(CONCATENATE(A23,"!d13"))),INDIRECT(CONCATENATE(A23,"!d13"))=Dropdown!$AI$6),"-",INDIRECT(CONCATENATE(A23,"!D13")))</f>
        <v>#REF!</v>
      </c>
      <c r="D23" s="305"/>
      <c r="E23" s="305"/>
      <c r="F23" s="304" t="str">
        <f ca="1">OFFSET(Sprachen!A185,0,'Allg. Informationen'!$B$4-1,1,1)</f>
        <v>Bitte zuerst Kraftwerksblätter ausfüllen !</v>
      </c>
      <c r="G23" s="306"/>
      <c r="H23" s="306"/>
      <c r="I23" s="306"/>
      <c r="J23" s="306"/>
      <c r="K23" s="306"/>
      <c r="L23" s="301"/>
    </row>
    <row r="24" spans="1:13" ht="61.5" customHeight="1" outlineLevel="1" x14ac:dyDescent="0.25">
      <c r="A24" s="297" t="str">
        <f ca="1">CONCATENATE("A / ",B24)</f>
        <v>A / 5.-.1</v>
      </c>
      <c r="B24" s="541" t="str">
        <f ca="1">CONCATENATE("5.",A23,".",ROW($A$1))</f>
        <v>5.-.1</v>
      </c>
      <c r="C24" s="136" t="str">
        <f ca="1">OFFSET(Sprachen!A158,0,'Allg. Informationen'!$B$4-1,1,1)</f>
        <v>Vertrag Nutzungsrecht</v>
      </c>
      <c r="D24" s="150" t="str">
        <f ca="1">OFFSET(Sprachen!A146,0,'Allg. Informationen'!$B$4-1,1,1)</f>
        <v>in jedem Fall</v>
      </c>
      <c r="E24" s="298" t="str">
        <f t="shared" ref="E24:E32" ca="1" si="1">CONCATENATE($B$4,$C$4,".A-",B24,".")</f>
        <v>MP.24.xxx.A-5.-.1.</v>
      </c>
      <c r="F24" s="150" t="str">
        <f ca="1">OFFSET(Sprachen!A170,0,'Allg. Informationen'!$B$4-1,1,1)</f>
        <v>Bspw. Wasserrechtsurkunde, Konzessionsvertrag
zur Überprüfung von Konzessionsleistungen, Kraftwerks-parameter, Eigentumsverhältnisse u.a.</v>
      </c>
      <c r="G24" s="491"/>
      <c r="H24" s="53"/>
      <c r="I24" s="151"/>
      <c r="J24" s="151" t="s">
        <v>184</v>
      </c>
      <c r="K24" s="136"/>
      <c r="L24" s="150" t="str">
        <f ca="1">OFFSET(Sprachen!A186,0,'Allg. Informationen'!$B$4-1,1,1)</f>
        <v>bspw. Wasserrechtsurkunde, Konzessionsvertrag
zur Überprüfung von Konzessionsleistungen, Kraftwerks-parameter, Eigentumsverhältnisse u.a.</v>
      </c>
    </row>
    <row r="25" spans="1:13" ht="26.4" outlineLevel="1" x14ac:dyDescent="0.25">
      <c r="A25" s="297" t="str">
        <f t="shared" ref="A25:A29" ca="1" si="2">CONCATENATE("A / ",B25)</f>
        <v>A / 5.-.2</v>
      </c>
      <c r="B25" s="541" t="str">
        <f ca="1">CONCATENATE("5.",A23,".",ROW($A$2))</f>
        <v>5.-.2</v>
      </c>
      <c r="C25" s="136" t="str">
        <f ca="1">OFFSET(Sprachen!A159,0,'Allg. Informationen'!$B$4-1,1,1)</f>
        <v>Bescheinigung Risikotragung aller in Berechtigungskaskade obenliegenden Parteien</v>
      </c>
      <c r="D25" s="150" t="str">
        <f ca="1">OFFSET(Sprachen!A166,0,'Allg. Informationen'!$B$4-1,1,1)</f>
        <v>wenn Gesuchsteller selber nicht Betreiber dieser Anlage</v>
      </c>
      <c r="E25" s="298" t="str">
        <f t="shared" ca="1" si="1"/>
        <v>MP.24.xxx.A-5.-.2.</v>
      </c>
      <c r="F25" s="150" t="str">
        <f ca="1">OFFSET(Sprachen!A171,0,'Allg. Informationen'!$B$4-1,1,1)</f>
        <v>Überprüfung Träger des wirtschaftlichen Risikos.</v>
      </c>
      <c r="G25" s="491"/>
      <c r="H25" s="53"/>
      <c r="I25" s="151" t="s">
        <v>184</v>
      </c>
      <c r="J25" s="151" t="s">
        <v>184</v>
      </c>
      <c r="K25" s="136"/>
      <c r="L25" s="150" t="str">
        <f ca="1">OFFSET(Sprachen!A187,0,'Allg. Informationen'!$B$4-1,1,1)</f>
        <v>nicht notwendiog, wenn Gesuchsteller = Betreiber dieser Anlage, d.h. zuoberst in der "Berechtigungskaskade"</v>
      </c>
    </row>
    <row r="26" spans="1:13" ht="64.5" customHeight="1" outlineLevel="1" x14ac:dyDescent="0.25">
      <c r="A26" s="297" t="str">
        <f t="shared" ca="1" si="2"/>
        <v>A / 5.-.3</v>
      </c>
      <c r="B26" s="541" t="str">
        <f ca="1">CONCATENATE("5.",A23,".",ROW($A$3))</f>
        <v>5.-.3</v>
      </c>
      <c r="C26" s="136" t="str">
        <f ca="1">OFFSET(Sprachen!A160,0,'Allg. Informationen'!$B$4-1,1,1)</f>
        <v>Falls EVU mit Abnahme Energie: Abnahmevertrag (resp. Stromliefervertrag) Energie</v>
      </c>
      <c r="D26" s="150" t="str">
        <f ca="1">OFFSET(Sprachen!A167,0,'Allg. Informationen'!$B$4-1,1,1)</f>
        <v>falls Gesuchsteller EVU mit Verpflichtung zur Abnahme von Energie aus dieser Anlage</v>
      </c>
      <c r="E26" s="298" t="str">
        <f t="shared" ca="1" si="1"/>
        <v>MP.24.xxx.A-5.-.3.</v>
      </c>
      <c r="F26" s="150" t="str">
        <f ca="1">OFFSET(Sprachen!A172,0,'Allg. Informationen'!$B$4-1,1,1)</f>
        <v>Überprüfung, ob Abnahmevertrag gemäss Verordnung akzeptiert werden kann.</v>
      </c>
      <c r="G26" s="629"/>
      <c r="H26" s="53"/>
      <c r="I26" s="151"/>
      <c r="J26" s="151" t="s">
        <v>184</v>
      </c>
      <c r="K26" s="136"/>
      <c r="L26" s="150" t="str">
        <f ca="1">OFFSET(Sprachen!A188,0,'Allg. Informationen'!$B$4-1,1,1)</f>
        <v>nicht notwendiog, wenn Gesuchsteller = Betreiber oder (Mit-)Eigentümer / Partner dieser Anlage ist</v>
      </c>
    </row>
    <row r="27" spans="1:13" ht="52.8" outlineLevel="1" x14ac:dyDescent="0.25">
      <c r="A27" s="297" t="str">
        <f t="shared" ca="1" si="2"/>
        <v>A / 5.-.4</v>
      </c>
      <c r="B27" s="541" t="str">
        <f ca="1">CONCATENATE("5.",A23,".",ROW($A$4))</f>
        <v>5.-.4</v>
      </c>
      <c r="C27" s="136" t="str">
        <f ca="1">OFFSET(Sprachen!A161,0,'Allg. Informationen'!$B$4-1,1,1)</f>
        <v>Testierte Abschlüsse Stufe Kraftwerk 2019 - 2023 (nur Abschlüsse die nicht bereits im Vorjahr eingereicht wurden)</v>
      </c>
      <c r="D27" s="150" t="str">
        <f ca="1">OFFSET(Sprachen!A146,0,'Allg. Informationen'!$B$4-1,1,1)</f>
        <v>in jedem Fall</v>
      </c>
      <c r="E27" s="298" t="str">
        <f t="shared" ca="1" si="1"/>
        <v>MP.24.xxx.A-5.-.4.</v>
      </c>
      <c r="F27" s="150" t="str">
        <f ca="1">OFFSET(Sprachen!A173,0,'Allg. Informationen'!$B$4-1,1,1)</f>
        <v>Einzelabschluss Finanzbuchhaltung (Bilanz, Erfolgsrechnung, Geldflussrechnung) über fünf Jahre. Zur Überprüfung der Abschreibungspraxis, Gestehungskosten u.a.</v>
      </c>
      <c r="G27" s="491"/>
      <c r="H27" s="53"/>
      <c r="I27" s="151" t="s">
        <v>184</v>
      </c>
      <c r="J27" s="151" t="s">
        <v>184</v>
      </c>
      <c r="K27" s="136"/>
      <c r="L27" s="150" t="str">
        <f ca="1">OFFSET(Sprachen!A189,0,'Allg. Informationen'!$B$4-1,1,1)</f>
        <v>Einzelabschluss Finanzbuchhaltung (Bilanz, Erfolgsrechnung, Geldflussrechnung) über fünf Jahre. Zur Überprüfung der Abschreibungspraxis, Gestehungskosten u.a.</v>
      </c>
    </row>
    <row r="28" spans="1:13" ht="52.8" outlineLevel="1" x14ac:dyDescent="0.25">
      <c r="A28" s="297" t="str">
        <f t="shared" ca="1" si="2"/>
        <v>A / 5.-.5</v>
      </c>
      <c r="B28" s="541" t="str">
        <f ca="1">CONCATENATE("5.",A23,".",ROW($A$5))</f>
        <v>5.-.5</v>
      </c>
      <c r="C28" s="136" t="str">
        <f ca="1">OFFSET(Sprachen!A162,0,'Allg. Informationen'!$B$4-1,1,1)</f>
        <v>Kraftwerksplan</v>
      </c>
      <c r="D28" s="150" t="str">
        <f ca="1">OFFSET(Sprachen!A146,0,'Allg. Informationen'!$B$4-1,1,1)</f>
        <v>in jedem Fall</v>
      </c>
      <c r="E28" s="298" t="str">
        <f t="shared" ca="1" si="1"/>
        <v>MP.24.xxx.A-5.-.5.</v>
      </c>
      <c r="F28" s="150" t="str">
        <f ca="1">OFFSET(Sprachen!A174,0,'Allg. Informationen'!$B$4-1,1,1)</f>
        <v>Übersichtsplan oder Schema, wo alle wichtigen und im Gesuch aufgeführten Elemente ersichtlich sind. Zur Überprüfung einer allfälligen hydraulischen Verknüpfung u.a.</v>
      </c>
      <c r="G28" s="491"/>
      <c r="H28" s="53"/>
      <c r="I28" s="151" t="s">
        <v>184</v>
      </c>
      <c r="J28" s="151" t="s">
        <v>184</v>
      </c>
      <c r="K28" s="136"/>
      <c r="L28" s="150" t="str">
        <f ca="1">OFFSET(Sprachen!A190,0,'Allg. Informationen'!$B$4-1,1,1)</f>
        <v>Übersichtsplan oder Schema, wo alle wichtigen und im Gesuch aufgeführten Elemente ersichtlich sind. Zur Überprüfung einer allfälligen hydraulischen Verknüpfung u.a.</v>
      </c>
    </row>
    <row r="29" spans="1:13" ht="90" customHeight="1" outlineLevel="1" x14ac:dyDescent="0.25">
      <c r="A29" s="297" t="str">
        <f t="shared" ca="1" si="2"/>
        <v>A / 5.-.6</v>
      </c>
      <c r="B29" s="541" t="str">
        <f ca="1">CONCATENATE("5.",A23,".",ROW($A$6))</f>
        <v>5.-.6</v>
      </c>
      <c r="C29" s="150" t="str">
        <f ca="1">OFFSET(Sprachen!A163,0,'Allg. Informationen'!$B$4-1,1,1)</f>
        <v>Bescheinigungen über (kostendeckende) Einspeisevergütung, Investitionsbeiträge, Mehrkostenfinanzierungen, Entschädigungen Sanierungen Gewässerschutz und weitere Vergütungen der öffentlichen Hand</v>
      </c>
      <c r="D29" s="150" t="str">
        <f ca="1">OFFSET(Sprachen!A168,0,'Allg. Informationen'!$B$4-1,1,1)</f>
        <v>falls solche Beträge im Ge-suchsformular eingetragen wurden</v>
      </c>
      <c r="E29" s="298" t="str">
        <f t="shared" ca="1" si="1"/>
        <v>MP.24.xxx.A-5.-.6.</v>
      </c>
      <c r="F29" s="150" t="str">
        <f ca="1">OFFSET(Sprachen!A175,0,'Allg. Informationen'!$B$4-1,1,1)</f>
        <v>Überprüfung Erlöse aus Fördersystemen der öffentlichen Hand.</v>
      </c>
      <c r="G29" s="491"/>
      <c r="H29" s="53"/>
      <c r="I29" s="151" t="s">
        <v>184</v>
      </c>
      <c r="J29" s="151" t="s">
        <v>184</v>
      </c>
      <c r="K29" s="136"/>
      <c r="L29" s="150" t="str">
        <f ca="1">OFFSET(Sprachen!A191,0,'Allg. Informationen'!$B$4-1,1,1)</f>
        <v>Nur notwendig, wenn solche Erlöse im Gesuchsformular eingetragen wurden (Ziffern KW-x/36, KW-x/38 oder KW-x/40)</v>
      </c>
    </row>
    <row r="30" spans="1:13" ht="66" outlineLevel="1" x14ac:dyDescent="0.25">
      <c r="A30" s="719" t="str">
        <f ca="1">CONCATENATE("A / ",B30)</f>
        <v>A / 5.-.7</v>
      </c>
      <c r="B30" s="721" t="str">
        <f ca="1">CONCATENATE("5.",A23,".",ROW($A$7))</f>
        <v>5.-.7</v>
      </c>
      <c r="C30" s="723" t="str">
        <f ca="1">OFFSET(Sprachen!A164,0,'Allg. Informationen'!$B$4-1,1,1)</f>
        <v>Erläuterungen zu Gestehungskosten gemäss Geschäftsbericht 
(Excel Anhang-Formular A-5.x.7)</v>
      </c>
      <c r="D30" s="751" t="str">
        <f ca="1">OFFSET(Sprachen!A169,0,'Allg. Informationen'!$B$4-1,1,1)</f>
        <v>falls die Angaben im Gesuchs-formular vom Geschäfts-bericht abweichen</v>
      </c>
      <c r="E30" s="727" t="str">
        <f t="shared" ca="1" si="1"/>
        <v>MP.24.xxx.A-5.-.7.</v>
      </c>
      <c r="F30" s="150" t="str">
        <f ca="1">OFFSET(Sprachen!A176,0,'Allg. Informationen'!$B$4-1,1,1)</f>
        <v>Die Angaben zu den Gestehungskosten im Blatt dieses Kraftwerkes müssen anhand der testierten Abschlüsse oder anhand des dazugehörigen Anhangformulars eindeutig nachvollziehbar sein. Bitte den folgenden  Link anklicken, um das Anhangsformular herunterzuladen:</v>
      </c>
      <c r="G30" s="729"/>
      <c r="H30" s="748"/>
      <c r="I30" s="731" t="s">
        <v>184</v>
      </c>
      <c r="J30" s="731" t="s">
        <v>184</v>
      </c>
      <c r="K30" s="716"/>
      <c r="L30" s="717" t="str">
        <f ca="1">OFFSET(Sprachen!A192,0,'Allg. Informationen'!$B$4-1,1,1)</f>
        <v>Die Angaben zu den Gestehungskosten im Blatt KW-1 müssen anhand der testierten Abschlüsse oder anhand des Anhangformulars A / 5.1.7 eindeutig nachvollziehbar sein.</v>
      </c>
    </row>
    <row r="31" spans="1:13" outlineLevel="1" x14ac:dyDescent="0.25">
      <c r="A31" s="720"/>
      <c r="B31" s="722"/>
      <c r="C31" s="724"/>
      <c r="D31" s="752"/>
      <c r="E31" s="728"/>
      <c r="F31" s="308" t="s">
        <v>613</v>
      </c>
      <c r="G31" s="729"/>
      <c r="H31" s="749"/>
      <c r="I31" s="731"/>
      <c r="J31" s="731"/>
      <c r="K31" s="716"/>
      <c r="L31" s="718"/>
    </row>
    <row r="32" spans="1:13" ht="26.4" outlineLevel="1" x14ac:dyDescent="0.25">
      <c r="A32" s="297" t="str">
        <f t="shared" ref="A32" ca="1" si="3">CONCATENATE("A / ",B32)</f>
        <v>A / 5.-.9</v>
      </c>
      <c r="B32" s="541" t="str">
        <f ca="1">CONCATENATE("5.",A23,".",ROW($A$9))</f>
        <v>5.-.9</v>
      </c>
      <c r="C32" s="322" t="str">
        <f ca="1">OFFSET(Sprachen!A165,0,'Allg. Informationen'!$B$4-1,1,1)</f>
        <v>Energieproduktion und Pumpenergie
(Excel Anhang-Formular A-5.x.8)</v>
      </c>
      <c r="D32" s="323" t="str">
        <f ca="1">OFFSET(Sprachen!A146,0,'Allg. Informationen'!$B$4-1,1,1)</f>
        <v>in jedem Fall</v>
      </c>
      <c r="E32" s="514" t="str">
        <f t="shared" ca="1" si="1"/>
        <v>MP.24.xxx.A-5.-.9.</v>
      </c>
      <c r="F32" s="136" t="str">
        <f ca="1">OFFSET(Sprachen!A177,0,'Allg. Informationen'!$B$4-1,1,1)</f>
        <v>Gemäss Art. 89, Abs. 2 der EnFV sind die stündlichen Produktionsdaten anzugeben.</v>
      </c>
      <c r="G32" s="491"/>
      <c r="H32" s="316"/>
      <c r="I32" s="151" t="s">
        <v>184</v>
      </c>
      <c r="J32" s="151" t="s">
        <v>184</v>
      </c>
      <c r="K32" s="318"/>
      <c r="L32" s="321" t="str">
        <f ca="1">OFFSET(Sprachen!A193,0,'Allg. Informationen'!$B$4-1,1,1)</f>
        <v>Stundenwerte für jede Zentrale zwingend, auch für Pumpzentralen und KEV-Anlagen.</v>
      </c>
    </row>
    <row r="33" spans="1:12" x14ac:dyDescent="0.25">
      <c r="A33" s="309" t="str">
        <f ca="1">IF(ISERROR(MID(INDEX(Blätter,ROW(A11)),FIND("]",INDEX(Blätter,ROW(A11)))+1,99)),"-",IF(LEN(MID(INDEX(Blätter,ROW(A11)),FIND("]",INDEX(Blätter,ROW(A11)))+1,99))&gt;3,"-",MID(INDEX(Blätter,ROW(A11)),FIND("]",INDEX(Blätter,ROW(A11)))+1,99)))</f>
        <v>-</v>
      </c>
      <c r="B33" s="315" t="str">
        <f ca="1">CONCATENATE("5.",A33)</f>
        <v>5.-</v>
      </c>
      <c r="C33" s="320" t="str">
        <f ca="1">IFERROR(IF(INDIRECT(CONCATENATE(A33,"!d13"))=Dropdown!$AI$6,"-",INDIRECT(CONCATENATE(A33,"!D13"))),"-")</f>
        <v>-</v>
      </c>
      <c r="D33" s="310"/>
      <c r="E33" s="311"/>
      <c r="F33" s="312"/>
      <c r="G33" s="313"/>
      <c r="H33" s="314"/>
      <c r="I33" s="314"/>
      <c r="J33" s="314"/>
      <c r="K33" s="314"/>
      <c r="L33" s="301"/>
    </row>
    <row r="34" spans="1:12" ht="68.25" customHeight="1" outlineLevel="1" x14ac:dyDescent="0.25">
      <c r="A34" s="297" t="str">
        <f ca="1">CONCATENATE("A / ",B34)</f>
        <v>A / 5.-.1</v>
      </c>
      <c r="B34" s="541" t="str">
        <f ca="1">CONCATENATE("5.",A33,".",ROW($A$1))</f>
        <v>5.-.1</v>
      </c>
      <c r="C34" s="136" t="str">
        <f ca="1">C24</f>
        <v>Vertrag Nutzungsrecht</v>
      </c>
      <c r="D34" s="150" t="str">
        <f ca="1">D24</f>
        <v>in jedem Fall</v>
      </c>
      <c r="E34" s="298" t="str">
        <f t="shared" ref="E34:E40" ca="1" si="4">CONCATENATE($B$4,$C$4,".A-",B34,".")</f>
        <v>MP.24.xxx.A-5.-.1.</v>
      </c>
      <c r="F34" s="150" t="str">
        <f ca="1">F24</f>
        <v>Bspw. Wasserrechtsurkunde, Konzessionsvertrag
zur Überprüfung von Konzessionsleistungen, Kraftwerks-parameter, Eigentumsverhältnisse u.a.</v>
      </c>
      <c r="G34" s="491"/>
      <c r="H34" s="53"/>
      <c r="I34" s="151" t="s">
        <v>184</v>
      </c>
      <c r="J34" s="151" t="s">
        <v>184</v>
      </c>
      <c r="K34" s="136"/>
      <c r="L34" s="150" t="str">
        <f ca="1">L24</f>
        <v>bspw. Wasserrechtsurkunde, Konzessionsvertrag
zur Überprüfung von Konzessionsleistungen, Kraftwerks-parameter, Eigentumsverhältnisse u.a.</v>
      </c>
    </row>
    <row r="35" spans="1:12" ht="26.4" outlineLevel="1" x14ac:dyDescent="0.25">
      <c r="A35" s="297" t="str">
        <f t="shared" ref="A35:A39" ca="1" si="5">CONCATENATE("A / ",B35)</f>
        <v>A / 5.-.2</v>
      </c>
      <c r="B35" s="541" t="str">
        <f ca="1">CONCATENATE("5.",A33,".",ROW($A$2))</f>
        <v>5.-.2</v>
      </c>
      <c r="C35" s="136" t="str">
        <f t="shared" ref="C35:D38" ca="1" si="6">C25</f>
        <v>Bescheinigung Risikotragung aller in Berechtigungskaskade obenliegenden Parteien</v>
      </c>
      <c r="D35" s="150" t="str">
        <f ca="1">D25</f>
        <v>wenn Gesuchsteller selber nicht Betreiber dieser Anlage</v>
      </c>
      <c r="E35" s="298" t="str">
        <f t="shared" ca="1" si="4"/>
        <v>MP.24.xxx.A-5.-.2.</v>
      </c>
      <c r="F35" s="150" t="str">
        <f t="shared" ref="F35:F39" ca="1" si="7">F25</f>
        <v>Überprüfung Träger des wirtschaftlichen Risikos.</v>
      </c>
      <c r="G35" s="491"/>
      <c r="H35" s="53"/>
      <c r="I35" s="151" t="s">
        <v>184</v>
      </c>
      <c r="J35" s="151" t="s">
        <v>184</v>
      </c>
      <c r="K35" s="136"/>
      <c r="L35" s="150" t="str">
        <f t="shared" ref="L35:L39" ca="1" si="8">L25</f>
        <v>nicht notwendiog, wenn Gesuchsteller = Betreiber dieser Anlage, d.h. zuoberst in der "Berechtigungskaskade"</v>
      </c>
    </row>
    <row r="36" spans="1:12" ht="69.75" customHeight="1" outlineLevel="1" x14ac:dyDescent="0.25">
      <c r="A36" s="297" t="str">
        <f t="shared" ca="1" si="5"/>
        <v>A / 5.-.3</v>
      </c>
      <c r="B36" s="541" t="str">
        <f ca="1">CONCATENATE("5.",A33,".",ROW($A$3))</f>
        <v>5.-.3</v>
      </c>
      <c r="C36" s="136" t="str">
        <f t="shared" ca="1" si="6"/>
        <v>Falls EVU mit Abnahme Energie: Abnahmevertrag (resp. Stromliefervertrag) Energie</v>
      </c>
      <c r="D36" s="150" t="str">
        <f t="shared" ca="1" si="6"/>
        <v>falls Gesuchsteller EVU mit Verpflichtung zur Abnahme von Energie aus dieser Anlage</v>
      </c>
      <c r="E36" s="298" t="str">
        <f t="shared" ca="1" si="4"/>
        <v>MP.24.xxx.A-5.-.3.</v>
      </c>
      <c r="F36" s="150" t="str">
        <f t="shared" ca="1" si="7"/>
        <v>Überprüfung, ob Abnahmevertrag gemäss Verordnung akzeptiert werden kann.</v>
      </c>
      <c r="G36" s="491"/>
      <c r="H36" s="53"/>
      <c r="I36" s="151" t="s">
        <v>184</v>
      </c>
      <c r="J36" s="151" t="s">
        <v>184</v>
      </c>
      <c r="K36" s="136"/>
      <c r="L36" s="150" t="str">
        <f t="shared" ca="1" si="8"/>
        <v>nicht notwendiog, wenn Gesuchsteller = Betreiber oder (Mit-)Eigentümer / Partner dieser Anlage ist</v>
      </c>
    </row>
    <row r="37" spans="1:12" ht="52.8" outlineLevel="1" x14ac:dyDescent="0.25">
      <c r="A37" s="297" t="str">
        <f t="shared" ca="1" si="5"/>
        <v>A / 5.-.4</v>
      </c>
      <c r="B37" s="541" t="str">
        <f ca="1">CONCATENATE("5.",A33,".",ROW($A$4))</f>
        <v>5.-.4</v>
      </c>
      <c r="C37" s="136" t="str">
        <f t="shared" ca="1" si="6"/>
        <v>Testierte Abschlüsse Stufe Kraftwerk 2019 - 2023 (nur Abschlüsse die nicht bereits im Vorjahr eingereicht wurden)</v>
      </c>
      <c r="D37" s="150" t="str">
        <f t="shared" ca="1" si="6"/>
        <v>in jedem Fall</v>
      </c>
      <c r="E37" s="298" t="str">
        <f t="shared" ca="1" si="4"/>
        <v>MP.24.xxx.A-5.-.4.</v>
      </c>
      <c r="F37" s="150" t="str">
        <f t="shared" ca="1" si="7"/>
        <v>Einzelabschluss Finanzbuchhaltung (Bilanz, Erfolgsrechnung, Geldflussrechnung) über fünf Jahre. Zur Überprüfung der Abschreibungspraxis, Gestehungskosten u.a.</v>
      </c>
      <c r="G37" s="491"/>
      <c r="H37" s="53"/>
      <c r="I37" s="151" t="s">
        <v>184</v>
      </c>
      <c r="J37" s="151" t="s">
        <v>184</v>
      </c>
      <c r="K37" s="136"/>
      <c r="L37" s="150" t="str">
        <f t="shared" ca="1" si="8"/>
        <v>Einzelabschluss Finanzbuchhaltung (Bilanz, Erfolgsrechnung, Geldflussrechnung) über fünf Jahre. Zur Überprüfung der Abschreibungspraxis, Gestehungskosten u.a.</v>
      </c>
    </row>
    <row r="38" spans="1:12" ht="52.8" outlineLevel="1" x14ac:dyDescent="0.25">
      <c r="A38" s="297" t="str">
        <f t="shared" ca="1" si="5"/>
        <v>A / 5.-.5</v>
      </c>
      <c r="B38" s="541" t="str">
        <f ca="1">CONCATENATE("5.",A33,".",ROW($A$5))</f>
        <v>5.-.5</v>
      </c>
      <c r="C38" s="136" t="str">
        <f t="shared" ca="1" si="6"/>
        <v>Kraftwerksplan</v>
      </c>
      <c r="D38" s="150" t="str">
        <f t="shared" ca="1" si="6"/>
        <v>in jedem Fall</v>
      </c>
      <c r="E38" s="298" t="str">
        <f t="shared" ca="1" si="4"/>
        <v>MP.24.xxx.A-5.-.5.</v>
      </c>
      <c r="F38" s="150" t="str">
        <f t="shared" ca="1" si="7"/>
        <v>Übersichtsplan oder Schema, wo alle wichtigen und im Gesuch aufgeführten Elemente ersichtlich sind. Zur Überprüfung einer allfälligen hydraulischen Verknüpfung u.a.</v>
      </c>
      <c r="G38" s="491"/>
      <c r="H38" s="53"/>
      <c r="I38" s="151" t="s">
        <v>184</v>
      </c>
      <c r="J38" s="151" t="s">
        <v>184</v>
      </c>
      <c r="K38" s="136"/>
      <c r="L38" s="150" t="str">
        <f t="shared" ca="1" si="8"/>
        <v>Übersichtsplan oder Schema, wo alle wichtigen und im Gesuch aufgeführten Elemente ersichtlich sind. Zur Überprüfung einer allfälligen hydraulischen Verknüpfung u.a.</v>
      </c>
    </row>
    <row r="39" spans="1:12" ht="86.25" customHeight="1" outlineLevel="1" x14ac:dyDescent="0.25">
      <c r="A39" s="297" t="str">
        <f t="shared" ca="1" si="5"/>
        <v>A / 5.-.6</v>
      </c>
      <c r="B39" s="541" t="str">
        <f ca="1">CONCATENATE("5.",A33,".",ROW($A$6))</f>
        <v>5.-.6</v>
      </c>
      <c r="C39" s="150" t="str">
        <f ca="1">C29</f>
        <v>Bescheinigungen über (kostendeckende) Einspeisevergütung, Investitionsbeiträge, Mehrkostenfinanzierungen, Entschädigungen Sanierungen Gewässerschutz und weitere Vergütungen der öffentlichen Hand</v>
      </c>
      <c r="D39" s="150" t="str">
        <f t="shared" ref="D39" ca="1" si="9">D29</f>
        <v>falls solche Beträge im Ge-suchsformular eingetragen wurden</v>
      </c>
      <c r="E39" s="298" t="str">
        <f t="shared" ca="1" si="4"/>
        <v>MP.24.xxx.A-5.-.6.</v>
      </c>
      <c r="F39" s="150" t="str">
        <f t="shared" ca="1" si="7"/>
        <v>Überprüfung Erlöse aus Fördersystemen der öffentlichen Hand.</v>
      </c>
      <c r="G39" s="491"/>
      <c r="H39" s="53"/>
      <c r="I39" s="151" t="s">
        <v>184</v>
      </c>
      <c r="J39" s="151" t="s">
        <v>184</v>
      </c>
      <c r="K39" s="136"/>
      <c r="L39" s="150" t="str">
        <f t="shared" ca="1" si="8"/>
        <v>Nur notwendig, wenn solche Erlöse im Gesuchsformular eingetragen wurden (Ziffern KW-x/36, KW-x/38 oder KW-x/40)</v>
      </c>
    </row>
    <row r="40" spans="1:12" ht="82.5" customHeight="1" outlineLevel="1" x14ac:dyDescent="0.25">
      <c r="A40" s="719" t="str">
        <f ca="1">CONCATENATE("A / ",B40)</f>
        <v>A / 5.-.7</v>
      </c>
      <c r="B40" s="721" t="str">
        <f ca="1">CONCATENATE("5.",A33,".",ROW($A$7))</f>
        <v>5.-.7</v>
      </c>
      <c r="C40" s="723" t="str">
        <f ca="1">C30</f>
        <v>Erläuterungen zu Gestehungskosten gemäss Geschäftsbericht 
(Excel Anhang-Formular A-5.x.7)</v>
      </c>
      <c r="D40" s="725" t="str">
        <f ca="1">D30</f>
        <v>falls die Angaben im Gesuchs-formular vom Geschäfts-bericht abweichen</v>
      </c>
      <c r="E40" s="727" t="str">
        <f t="shared" ca="1" si="4"/>
        <v>MP.24.xxx.A-5.-.7.</v>
      </c>
      <c r="F40" s="307" t="str">
        <f ca="1">F30</f>
        <v>Die Angaben zu den Gestehungskosten im Blatt dieses Kraftwerkes müssen anhand der testierten Abschlüsse oder anhand des dazugehörigen Anhangformulars eindeutig nachvollziehbar sein. Bitte den folgenden  Link anklicken, um das Anhangsformular herunterzuladen:</v>
      </c>
      <c r="G40" s="729"/>
      <c r="H40" s="750"/>
      <c r="I40" s="731" t="s">
        <v>184</v>
      </c>
      <c r="J40" s="731" t="s">
        <v>184</v>
      </c>
      <c r="K40" s="716"/>
      <c r="L40" s="717" t="str">
        <f ca="1">L30</f>
        <v>Die Angaben zu den Gestehungskosten im Blatt KW-1 müssen anhand der testierten Abschlüsse oder anhand des Anhangformulars A / 5.1.7 eindeutig nachvollziehbar sein.</v>
      </c>
    </row>
    <row r="41" spans="1:12" outlineLevel="1" x14ac:dyDescent="0.25">
      <c r="A41" s="720"/>
      <c r="B41" s="722"/>
      <c r="C41" s="724"/>
      <c r="D41" s="726"/>
      <c r="E41" s="728"/>
      <c r="F41" s="308" t="s">
        <v>613</v>
      </c>
      <c r="G41" s="729"/>
      <c r="H41" s="750"/>
      <c r="I41" s="731"/>
      <c r="J41" s="731"/>
      <c r="K41" s="716"/>
      <c r="L41" s="718"/>
    </row>
    <row r="42" spans="1:12" ht="26.4" outlineLevel="1" x14ac:dyDescent="0.25">
      <c r="A42" s="297" t="str">
        <f t="shared" ref="A42" ca="1" si="10">CONCATENATE("A / ",B42)</f>
        <v>A / 5.-.9</v>
      </c>
      <c r="B42" s="541" t="str">
        <f ca="1">CONCATENATE("5.",A33,".",ROW($A$9))</f>
        <v>5.-.9</v>
      </c>
      <c r="C42" s="322" t="str">
        <f ca="1">C32</f>
        <v>Energieproduktion und Pumpenergie
(Excel Anhang-Formular A-5.x.8)</v>
      </c>
      <c r="D42" s="150" t="str">
        <f ca="1">D32</f>
        <v>in jedem Fall</v>
      </c>
      <c r="E42" s="514" t="str">
        <f ca="1">CONCATENATE($B$4,$C$4,".A-",B42,".")</f>
        <v>MP.24.xxx.A-5.-.9.</v>
      </c>
      <c r="F42" s="136" t="str">
        <f ca="1">F32</f>
        <v>Gemäss Art. 89, Abs. 2 der EnFV sind die stündlichen Produktionsdaten anzugeben.</v>
      </c>
      <c r="G42" s="491"/>
      <c r="H42" s="317"/>
      <c r="I42" s="151" t="s">
        <v>184</v>
      </c>
      <c r="J42" s="151" t="s">
        <v>184</v>
      </c>
      <c r="K42" s="318"/>
      <c r="L42" s="321" t="str">
        <f ca="1">L32</f>
        <v>Stundenwerte für jede Zentrale zwingend, auch für Pumpzentralen und KEV-Anlagen.</v>
      </c>
    </row>
    <row r="43" spans="1:12" x14ac:dyDescent="0.25">
      <c r="A43" s="300" t="str">
        <f ca="1">IF(ISERROR(MID(INDEX(Blätter,ROW(A12)),FIND("]",INDEX(Blätter,ROW(A12)))+1,99)),"-",IF(LEN(MID(INDEX(Blätter,ROW(A12)),FIND("]",INDEX(Blätter,ROW(A12)))+1,99))&gt;3,"-",MID(INDEX(Blätter,ROW(A12)),FIND("]",INDEX(Blätter,ROW(A12)))+1,99)))</f>
        <v>-</v>
      </c>
      <c r="B43" s="315" t="str">
        <f ca="1">CONCATENATE("5.",A43)</f>
        <v>5.-</v>
      </c>
      <c r="C43" s="320" t="str">
        <f ca="1">IFERROR(IF(INDIRECT(CONCATENATE(A43,"!d13"))=Dropdown!$AI$6,"-",INDIRECT(CONCATENATE(A43,"!D13"))),"-")</f>
        <v>-</v>
      </c>
      <c r="D43" s="305"/>
      <c r="E43" s="302"/>
      <c r="F43" s="301"/>
      <c r="G43" s="313"/>
      <c r="H43" s="314"/>
      <c r="I43" s="314"/>
      <c r="J43" s="314"/>
      <c r="K43" s="314"/>
      <c r="L43" s="301"/>
    </row>
    <row r="44" spans="1:12" ht="68.25" customHeight="1" outlineLevel="1" x14ac:dyDescent="0.25">
      <c r="A44" s="297" t="str">
        <f ca="1">CONCATENATE("A / ",B44)</f>
        <v>A / 5.-.1</v>
      </c>
      <c r="B44" s="541" t="str">
        <f ca="1">CONCATENATE("5.",A43,".",ROW($A$1))</f>
        <v>5.-.1</v>
      </c>
      <c r="C44" s="136" t="str">
        <f ca="1">C34</f>
        <v>Vertrag Nutzungsrecht</v>
      </c>
      <c r="D44" s="150" t="str">
        <f ca="1">D34</f>
        <v>in jedem Fall</v>
      </c>
      <c r="E44" s="298" t="str">
        <f t="shared" ref="E44:E50" ca="1" si="11">CONCATENATE($B$4,$C$4,".A-",B44,".")</f>
        <v>MP.24.xxx.A-5.-.1.</v>
      </c>
      <c r="F44" s="150" t="str">
        <f ca="1">F34</f>
        <v>Bspw. Wasserrechtsurkunde, Konzessionsvertrag
zur Überprüfung von Konzessionsleistungen, Kraftwerks-parameter, Eigentumsverhältnisse u.a.</v>
      </c>
      <c r="G44" s="491"/>
      <c r="H44" s="53"/>
      <c r="I44" s="151" t="s">
        <v>184</v>
      </c>
      <c r="J44" s="151" t="s">
        <v>184</v>
      </c>
      <c r="K44" s="136"/>
      <c r="L44" s="150" t="str">
        <f ca="1">L34</f>
        <v>bspw. Wasserrechtsurkunde, Konzessionsvertrag
zur Überprüfung von Konzessionsleistungen, Kraftwerks-parameter, Eigentumsverhältnisse u.a.</v>
      </c>
    </row>
    <row r="45" spans="1:12" ht="26.4" outlineLevel="1" x14ac:dyDescent="0.25">
      <c r="A45" s="297" t="str">
        <f t="shared" ref="A45:A49" ca="1" si="12">CONCATENATE("A / ",B45)</f>
        <v>A / 5.-.2</v>
      </c>
      <c r="B45" s="541" t="str">
        <f ca="1">CONCATENATE("5.",A43,".",ROW($A$2))</f>
        <v>5.-.2</v>
      </c>
      <c r="C45" s="136" t="str">
        <f t="shared" ref="C45" ca="1" si="13">C35</f>
        <v>Bescheinigung Risikotragung aller in Berechtigungskaskade obenliegenden Parteien</v>
      </c>
      <c r="D45" s="150" t="str">
        <f ca="1">D35</f>
        <v>wenn Gesuchsteller selber nicht Betreiber dieser Anlage</v>
      </c>
      <c r="E45" s="298" t="str">
        <f t="shared" ca="1" si="11"/>
        <v>MP.24.xxx.A-5.-.2.</v>
      </c>
      <c r="F45" s="150" t="str">
        <f t="shared" ref="F45:F49" ca="1" si="14">F35</f>
        <v>Überprüfung Träger des wirtschaftlichen Risikos.</v>
      </c>
      <c r="G45" s="491"/>
      <c r="H45" s="53"/>
      <c r="I45" s="151" t="s">
        <v>184</v>
      </c>
      <c r="J45" s="151" t="s">
        <v>184</v>
      </c>
      <c r="K45" s="136"/>
      <c r="L45" s="150" t="str">
        <f t="shared" ref="L45:L49" ca="1" si="15">L35</f>
        <v>nicht notwendiog, wenn Gesuchsteller = Betreiber dieser Anlage, d.h. zuoberst in der "Berechtigungskaskade"</v>
      </c>
    </row>
    <row r="46" spans="1:12" ht="73.5" customHeight="1" outlineLevel="1" x14ac:dyDescent="0.25">
      <c r="A46" s="297" t="str">
        <f t="shared" ca="1" si="12"/>
        <v>A / 5.-.3</v>
      </c>
      <c r="B46" s="541" t="str">
        <f ca="1">CONCATENATE("5.",A43,".",ROW($A$3))</f>
        <v>5.-.3</v>
      </c>
      <c r="C46" s="136" t="str">
        <f t="shared" ref="C46:D46" ca="1" si="16">C36</f>
        <v>Falls EVU mit Abnahme Energie: Abnahmevertrag (resp. Stromliefervertrag) Energie</v>
      </c>
      <c r="D46" s="150" t="str">
        <f t="shared" ca="1" si="16"/>
        <v>falls Gesuchsteller EVU mit Verpflichtung zur Abnahme von Energie aus dieser Anlage</v>
      </c>
      <c r="E46" s="298" t="str">
        <f t="shared" ca="1" si="11"/>
        <v>MP.24.xxx.A-5.-.3.</v>
      </c>
      <c r="F46" s="150" t="str">
        <f t="shared" ca="1" si="14"/>
        <v>Überprüfung, ob Abnahmevertrag gemäss Verordnung akzeptiert werden kann.</v>
      </c>
      <c r="G46" s="491"/>
      <c r="H46" s="53"/>
      <c r="I46" s="151" t="s">
        <v>184</v>
      </c>
      <c r="J46" s="151" t="s">
        <v>184</v>
      </c>
      <c r="K46" s="136"/>
      <c r="L46" s="150" t="str">
        <f t="shared" ca="1" si="15"/>
        <v>nicht notwendiog, wenn Gesuchsteller = Betreiber oder (Mit-)Eigentümer / Partner dieser Anlage ist</v>
      </c>
    </row>
    <row r="47" spans="1:12" ht="52.8" outlineLevel="1" x14ac:dyDescent="0.25">
      <c r="A47" s="297" t="str">
        <f t="shared" ca="1" si="12"/>
        <v>A / 5.-.4</v>
      </c>
      <c r="B47" s="541" t="str">
        <f ca="1">CONCATENATE("5.",A43,".",ROW($A$4))</f>
        <v>5.-.4</v>
      </c>
      <c r="C47" s="136" t="str">
        <f t="shared" ref="C47:D47" ca="1" si="17">C37</f>
        <v>Testierte Abschlüsse Stufe Kraftwerk 2019 - 2023 (nur Abschlüsse die nicht bereits im Vorjahr eingereicht wurden)</v>
      </c>
      <c r="D47" s="150" t="str">
        <f t="shared" ca="1" si="17"/>
        <v>in jedem Fall</v>
      </c>
      <c r="E47" s="298" t="str">
        <f t="shared" ca="1" si="11"/>
        <v>MP.24.xxx.A-5.-.4.</v>
      </c>
      <c r="F47" s="150" t="str">
        <f t="shared" ca="1" si="14"/>
        <v>Einzelabschluss Finanzbuchhaltung (Bilanz, Erfolgsrechnung, Geldflussrechnung) über fünf Jahre. Zur Überprüfung der Abschreibungspraxis, Gestehungskosten u.a.</v>
      </c>
      <c r="G47" s="491"/>
      <c r="H47" s="53"/>
      <c r="I47" s="151" t="s">
        <v>184</v>
      </c>
      <c r="J47" s="151" t="s">
        <v>184</v>
      </c>
      <c r="K47" s="136"/>
      <c r="L47" s="150" t="str">
        <f t="shared" ca="1" si="15"/>
        <v>Einzelabschluss Finanzbuchhaltung (Bilanz, Erfolgsrechnung, Geldflussrechnung) über fünf Jahre. Zur Überprüfung der Abschreibungspraxis, Gestehungskosten u.a.</v>
      </c>
    </row>
    <row r="48" spans="1:12" ht="52.8" outlineLevel="1" x14ac:dyDescent="0.25">
      <c r="A48" s="297" t="str">
        <f t="shared" ca="1" si="12"/>
        <v>A / 5.-.5</v>
      </c>
      <c r="B48" s="541" t="str">
        <f ca="1">CONCATENATE("5.",A43,".",ROW($A$5))</f>
        <v>5.-.5</v>
      </c>
      <c r="C48" s="136" t="str">
        <f t="shared" ref="C48:D49" ca="1" si="18">C38</f>
        <v>Kraftwerksplan</v>
      </c>
      <c r="D48" s="150" t="str">
        <f t="shared" ca="1" si="18"/>
        <v>in jedem Fall</v>
      </c>
      <c r="E48" s="298" t="str">
        <f t="shared" ca="1" si="11"/>
        <v>MP.24.xxx.A-5.-.5.</v>
      </c>
      <c r="F48" s="150" t="str">
        <f t="shared" ca="1" si="14"/>
        <v>Übersichtsplan oder Schema, wo alle wichtigen und im Gesuch aufgeführten Elemente ersichtlich sind. Zur Überprüfung einer allfälligen hydraulischen Verknüpfung u.a.</v>
      </c>
      <c r="G48" s="491"/>
      <c r="H48" s="53"/>
      <c r="I48" s="151" t="s">
        <v>184</v>
      </c>
      <c r="J48" s="151" t="s">
        <v>184</v>
      </c>
      <c r="K48" s="136"/>
      <c r="L48" s="150" t="str">
        <f t="shared" ca="1" si="15"/>
        <v>Übersichtsplan oder Schema, wo alle wichtigen und im Gesuch aufgeführten Elemente ersichtlich sind. Zur Überprüfung einer allfälligen hydraulischen Verknüpfung u.a.</v>
      </c>
    </row>
    <row r="49" spans="1:12" ht="81" customHeight="1" outlineLevel="1" x14ac:dyDescent="0.25">
      <c r="A49" s="297" t="str">
        <f t="shared" ca="1" si="12"/>
        <v>A / 5.-.6</v>
      </c>
      <c r="B49" s="541" t="str">
        <f ca="1">CONCATENATE("5.",A43,".",ROW($A$6))</f>
        <v>5.-.6</v>
      </c>
      <c r="C49" s="150" t="str">
        <f ca="1">C39</f>
        <v>Bescheinigungen über (kostendeckende) Einspeisevergütung, Investitionsbeiträge, Mehrkostenfinanzierungen, Entschädigungen Sanierungen Gewässerschutz und weitere Vergütungen der öffentlichen Hand</v>
      </c>
      <c r="D49" s="150" t="str">
        <f t="shared" ca="1" si="18"/>
        <v>falls solche Beträge im Ge-suchsformular eingetragen wurden</v>
      </c>
      <c r="E49" s="298" t="str">
        <f t="shared" ca="1" si="11"/>
        <v>MP.24.xxx.A-5.-.6.</v>
      </c>
      <c r="F49" s="150" t="str">
        <f t="shared" ca="1" si="14"/>
        <v>Überprüfung Erlöse aus Fördersystemen der öffentlichen Hand.</v>
      </c>
      <c r="G49" s="491"/>
      <c r="H49" s="53"/>
      <c r="I49" s="151" t="s">
        <v>184</v>
      </c>
      <c r="J49" s="151" t="s">
        <v>184</v>
      </c>
      <c r="K49" s="136"/>
      <c r="L49" s="150" t="str">
        <f t="shared" ca="1" si="15"/>
        <v>Nur notwendig, wenn solche Erlöse im Gesuchsformular eingetragen wurden (Ziffern KW-x/36, KW-x/38 oder KW-x/40)</v>
      </c>
    </row>
    <row r="50" spans="1:12" ht="80.25" customHeight="1" outlineLevel="1" x14ac:dyDescent="0.25">
      <c r="A50" s="719" t="str">
        <f ca="1">CONCATENATE("A / ",B50)</f>
        <v>A / 5.-.7</v>
      </c>
      <c r="B50" s="721" t="str">
        <f ca="1">CONCATENATE("5.",A43,".",ROW($A$7))</f>
        <v>5.-.7</v>
      </c>
      <c r="C50" s="723" t="str">
        <f ca="1">C40</f>
        <v>Erläuterungen zu Gestehungskosten gemäss Geschäftsbericht 
(Excel Anhang-Formular A-5.x.7)</v>
      </c>
      <c r="D50" s="725" t="str">
        <f ca="1">D40</f>
        <v>falls die Angaben im Gesuchs-formular vom Geschäfts-bericht abweichen</v>
      </c>
      <c r="E50" s="727" t="str">
        <f t="shared" ca="1" si="11"/>
        <v>MP.24.xxx.A-5.-.7.</v>
      </c>
      <c r="F50" s="307" t="str">
        <f ca="1">F40</f>
        <v>Die Angaben zu den Gestehungskosten im Blatt dieses Kraftwerkes müssen anhand der testierten Abschlüsse oder anhand des dazugehörigen Anhangformulars eindeutig nachvollziehbar sein. Bitte den folgenden  Link anklicken, um das Anhangsformular herunterzuladen:</v>
      </c>
      <c r="G50" s="729"/>
      <c r="H50" s="730"/>
      <c r="I50" s="731" t="s">
        <v>184</v>
      </c>
      <c r="J50" s="731" t="s">
        <v>184</v>
      </c>
      <c r="K50" s="716"/>
      <c r="L50" s="717" t="str">
        <f ca="1">L40</f>
        <v>Die Angaben zu den Gestehungskosten im Blatt KW-1 müssen anhand der testierten Abschlüsse oder anhand des Anhangformulars A / 5.1.7 eindeutig nachvollziehbar sein.</v>
      </c>
    </row>
    <row r="51" spans="1:12" outlineLevel="1" x14ac:dyDescent="0.25">
      <c r="A51" s="720"/>
      <c r="B51" s="722"/>
      <c r="C51" s="724"/>
      <c r="D51" s="726"/>
      <c r="E51" s="728"/>
      <c r="F51" s="308" t="s">
        <v>613</v>
      </c>
      <c r="G51" s="729"/>
      <c r="H51" s="730"/>
      <c r="I51" s="731"/>
      <c r="J51" s="731"/>
      <c r="K51" s="716"/>
      <c r="L51" s="718"/>
    </row>
    <row r="52" spans="1:12" ht="26.4" outlineLevel="1" x14ac:dyDescent="0.25">
      <c r="A52" s="297" t="str">
        <f t="shared" ref="A52" ca="1" si="19">CONCATENATE("A / ",B52)</f>
        <v>A / 5.-.9</v>
      </c>
      <c r="B52" s="541" t="str">
        <f ca="1">CONCATENATE("5.",A43,".",ROW($A$9))</f>
        <v>5.-.9</v>
      </c>
      <c r="C52" s="510" t="str">
        <f ca="1">C42</f>
        <v>Energieproduktion und Pumpenergie
(Excel Anhang-Formular A-5.x.8)</v>
      </c>
      <c r="D52" s="150" t="str">
        <f ca="1">D42</f>
        <v>in jedem Fall</v>
      </c>
      <c r="E52" s="514" t="str">
        <f ca="1">CONCATENATE($B$4,$C$4,".A-",B52,".")</f>
        <v>MP.24.xxx.A-5.-.9.</v>
      </c>
      <c r="F52" s="136" t="str">
        <f ca="1">F42</f>
        <v>Gemäss Art. 89, Abs. 2 der EnFV sind die stündlichen Produktionsdaten anzugeben.</v>
      </c>
      <c r="G52" s="491"/>
      <c r="H52" s="317"/>
      <c r="I52" s="151" t="s">
        <v>184</v>
      </c>
      <c r="J52" s="151" t="s">
        <v>184</v>
      </c>
      <c r="K52" s="318"/>
      <c r="L52" s="511" t="str">
        <f ca="1">L42</f>
        <v>Stundenwerte für jede Zentrale zwingend, auch für Pumpzentralen und KEV-Anlagen.</v>
      </c>
    </row>
    <row r="53" spans="1:12" x14ac:dyDescent="0.25">
      <c r="A53" s="300" t="str">
        <f ca="1">IF(ISERROR(MID(INDEX(Blätter,ROW(A13)),FIND("]",INDEX(Blätter,ROW(A13)))+1,99)),"-",IF(LEN(MID(INDEX(Blätter,ROW(A13)),FIND("]",INDEX(Blätter,ROW(A13)))+1,99))&gt;3,"-",MID(INDEX(Blätter,ROW(A13)),FIND("]",INDEX(Blätter,ROW(A13)))+1,99)))</f>
        <v>-</v>
      </c>
      <c r="B53" s="315" t="str">
        <f ca="1">CONCATENATE("5.",A53)</f>
        <v>5.-</v>
      </c>
      <c r="C53" s="320" t="str">
        <f ca="1">IFERROR(IF(INDIRECT(CONCATENATE(A53,"!d13"))=Dropdown!$AI$6,"-",INDIRECT(CONCATENATE(A53,"!D13"))),"-")</f>
        <v>-</v>
      </c>
      <c r="D53" s="305"/>
      <c r="E53" s="302"/>
      <c r="F53" s="301"/>
      <c r="G53" s="313"/>
      <c r="H53" s="314"/>
      <c r="I53" s="314"/>
      <c r="J53" s="314"/>
      <c r="K53" s="314"/>
      <c r="L53" s="301"/>
    </row>
    <row r="54" spans="1:12" ht="63" customHeight="1" outlineLevel="1" x14ac:dyDescent="0.25">
      <c r="A54" s="297" t="str">
        <f ca="1">CONCATENATE("A / ",B54)</f>
        <v>A / 5.-.1</v>
      </c>
      <c r="B54" s="541" t="str">
        <f ca="1">CONCATENATE("5.",A53,".",ROW($A$1))</f>
        <v>5.-.1</v>
      </c>
      <c r="C54" s="136" t="str">
        <f ca="1">C44</f>
        <v>Vertrag Nutzungsrecht</v>
      </c>
      <c r="D54" s="150" t="str">
        <f ca="1">D44</f>
        <v>in jedem Fall</v>
      </c>
      <c r="E54" s="298" t="str">
        <f t="shared" ref="E54:E60" ca="1" si="20">CONCATENATE($B$4,$C$4,".A-",B54,".")</f>
        <v>MP.24.xxx.A-5.-.1.</v>
      </c>
      <c r="F54" s="150" t="str">
        <f ca="1">F44</f>
        <v>Bspw. Wasserrechtsurkunde, Konzessionsvertrag
zur Überprüfung von Konzessionsleistungen, Kraftwerks-parameter, Eigentumsverhältnisse u.a.</v>
      </c>
      <c r="G54" s="491"/>
      <c r="H54" s="53"/>
      <c r="I54" s="151" t="s">
        <v>184</v>
      </c>
      <c r="J54" s="151" t="s">
        <v>184</v>
      </c>
      <c r="K54" s="136"/>
      <c r="L54" s="150" t="str">
        <f ca="1">L44</f>
        <v>bspw. Wasserrechtsurkunde, Konzessionsvertrag
zur Überprüfung von Konzessionsleistungen, Kraftwerks-parameter, Eigentumsverhältnisse u.a.</v>
      </c>
    </row>
    <row r="55" spans="1:12" ht="26.4" outlineLevel="1" x14ac:dyDescent="0.25">
      <c r="A55" s="297" t="str">
        <f t="shared" ref="A55:A59" ca="1" si="21">CONCATENATE("A / ",B55)</f>
        <v>A / 5.-.2</v>
      </c>
      <c r="B55" s="541" t="str">
        <f ca="1">CONCATENATE("5.",A53,".",ROW($A$2))</f>
        <v>5.-.2</v>
      </c>
      <c r="C55" s="136" t="str">
        <f t="shared" ref="C55" ca="1" si="22">C45</f>
        <v>Bescheinigung Risikotragung aller in Berechtigungskaskade obenliegenden Parteien</v>
      </c>
      <c r="D55" s="150" t="str">
        <f ca="1">D45</f>
        <v>wenn Gesuchsteller selber nicht Betreiber dieser Anlage</v>
      </c>
      <c r="E55" s="298" t="str">
        <f t="shared" ca="1" si="20"/>
        <v>MP.24.xxx.A-5.-.2.</v>
      </c>
      <c r="F55" s="150" t="str">
        <f t="shared" ref="F55:F59" ca="1" si="23">F45</f>
        <v>Überprüfung Träger des wirtschaftlichen Risikos.</v>
      </c>
      <c r="G55" s="491"/>
      <c r="H55" s="53"/>
      <c r="I55" s="151" t="s">
        <v>184</v>
      </c>
      <c r="J55" s="151" t="s">
        <v>184</v>
      </c>
      <c r="K55" s="136"/>
      <c r="L55" s="150" t="str">
        <f t="shared" ref="L55:L59" ca="1" si="24">L45</f>
        <v>nicht notwendiog, wenn Gesuchsteller = Betreiber dieser Anlage, d.h. zuoberst in der "Berechtigungskaskade"</v>
      </c>
    </row>
    <row r="56" spans="1:12" ht="70.5" customHeight="1" outlineLevel="1" x14ac:dyDescent="0.25">
      <c r="A56" s="297" t="str">
        <f t="shared" ca="1" si="21"/>
        <v>A / 5.-.3</v>
      </c>
      <c r="B56" s="541" t="str">
        <f ca="1">CONCATENATE("5.",A53,".",ROW($A$3))</f>
        <v>5.-.3</v>
      </c>
      <c r="C56" s="136" t="str">
        <f t="shared" ref="C56:D56" ca="1" si="25">C46</f>
        <v>Falls EVU mit Abnahme Energie: Abnahmevertrag (resp. Stromliefervertrag) Energie</v>
      </c>
      <c r="D56" s="150" t="str">
        <f t="shared" ca="1" si="25"/>
        <v>falls Gesuchsteller EVU mit Verpflichtung zur Abnahme von Energie aus dieser Anlage</v>
      </c>
      <c r="E56" s="298" t="str">
        <f t="shared" ca="1" si="20"/>
        <v>MP.24.xxx.A-5.-.3.</v>
      </c>
      <c r="F56" s="150" t="str">
        <f t="shared" ca="1" si="23"/>
        <v>Überprüfung, ob Abnahmevertrag gemäss Verordnung akzeptiert werden kann.</v>
      </c>
      <c r="G56" s="491"/>
      <c r="H56" s="53"/>
      <c r="I56" s="151" t="s">
        <v>184</v>
      </c>
      <c r="J56" s="151" t="s">
        <v>184</v>
      </c>
      <c r="K56" s="136"/>
      <c r="L56" s="150" t="str">
        <f t="shared" ca="1" si="24"/>
        <v>nicht notwendiog, wenn Gesuchsteller = Betreiber oder (Mit-)Eigentümer / Partner dieser Anlage ist</v>
      </c>
    </row>
    <row r="57" spans="1:12" ht="52.8" outlineLevel="1" x14ac:dyDescent="0.25">
      <c r="A57" s="297" t="str">
        <f t="shared" ca="1" si="21"/>
        <v>A / 5.-.4</v>
      </c>
      <c r="B57" s="541" t="str">
        <f ca="1">CONCATENATE("5.",A53,".",ROW($A$4))</f>
        <v>5.-.4</v>
      </c>
      <c r="C57" s="136" t="str">
        <f t="shared" ref="C57:D57" ca="1" si="26">C47</f>
        <v>Testierte Abschlüsse Stufe Kraftwerk 2019 - 2023 (nur Abschlüsse die nicht bereits im Vorjahr eingereicht wurden)</v>
      </c>
      <c r="D57" s="150" t="str">
        <f t="shared" ca="1" si="26"/>
        <v>in jedem Fall</v>
      </c>
      <c r="E57" s="298" t="str">
        <f t="shared" ca="1" si="20"/>
        <v>MP.24.xxx.A-5.-.4.</v>
      </c>
      <c r="F57" s="150" t="str">
        <f t="shared" ca="1" si="23"/>
        <v>Einzelabschluss Finanzbuchhaltung (Bilanz, Erfolgsrechnung, Geldflussrechnung) über fünf Jahre. Zur Überprüfung der Abschreibungspraxis, Gestehungskosten u.a.</v>
      </c>
      <c r="G57" s="491"/>
      <c r="H57" s="53"/>
      <c r="I57" s="151" t="s">
        <v>184</v>
      </c>
      <c r="J57" s="151" t="s">
        <v>184</v>
      </c>
      <c r="K57" s="136"/>
      <c r="L57" s="150" t="str">
        <f t="shared" ca="1" si="24"/>
        <v>Einzelabschluss Finanzbuchhaltung (Bilanz, Erfolgsrechnung, Geldflussrechnung) über fünf Jahre. Zur Überprüfung der Abschreibungspraxis, Gestehungskosten u.a.</v>
      </c>
    </row>
    <row r="58" spans="1:12" ht="52.8" outlineLevel="1" x14ac:dyDescent="0.25">
      <c r="A58" s="297" t="str">
        <f t="shared" ca="1" si="21"/>
        <v>A / 5.-.5</v>
      </c>
      <c r="B58" s="541" t="str">
        <f ca="1">CONCATENATE("5.",A53,".",ROW($A$5))</f>
        <v>5.-.5</v>
      </c>
      <c r="C58" s="136" t="str">
        <f t="shared" ref="C58:D59" ca="1" si="27">C48</f>
        <v>Kraftwerksplan</v>
      </c>
      <c r="D58" s="150" t="str">
        <f t="shared" ca="1" si="27"/>
        <v>in jedem Fall</v>
      </c>
      <c r="E58" s="298" t="str">
        <f t="shared" ca="1" si="20"/>
        <v>MP.24.xxx.A-5.-.5.</v>
      </c>
      <c r="F58" s="150" t="str">
        <f t="shared" ca="1" si="23"/>
        <v>Übersichtsplan oder Schema, wo alle wichtigen und im Gesuch aufgeführten Elemente ersichtlich sind. Zur Überprüfung einer allfälligen hydraulischen Verknüpfung u.a.</v>
      </c>
      <c r="G58" s="491"/>
      <c r="H58" s="53"/>
      <c r="I58" s="151" t="s">
        <v>184</v>
      </c>
      <c r="J58" s="151" t="s">
        <v>184</v>
      </c>
      <c r="K58" s="136"/>
      <c r="L58" s="150" t="str">
        <f t="shared" ca="1" si="24"/>
        <v>Übersichtsplan oder Schema, wo alle wichtigen und im Gesuch aufgeführten Elemente ersichtlich sind. Zur Überprüfung einer allfälligen hydraulischen Verknüpfung u.a.</v>
      </c>
    </row>
    <row r="59" spans="1:12" ht="87.75" customHeight="1" outlineLevel="1" x14ac:dyDescent="0.25">
      <c r="A59" s="297" t="str">
        <f t="shared" ca="1" si="21"/>
        <v>A / 5.-.6</v>
      </c>
      <c r="B59" s="541" t="str">
        <f ca="1">CONCATENATE("5.",A53,".",ROW($A$6))</f>
        <v>5.-.6</v>
      </c>
      <c r="C59" s="150" t="str">
        <f ca="1">C49</f>
        <v>Bescheinigungen über (kostendeckende) Einspeisevergütung, Investitionsbeiträge, Mehrkostenfinanzierungen, Entschädigungen Sanierungen Gewässerschutz und weitere Vergütungen der öffentlichen Hand</v>
      </c>
      <c r="D59" s="150" t="str">
        <f t="shared" ca="1" si="27"/>
        <v>falls solche Beträge im Ge-suchsformular eingetragen wurden</v>
      </c>
      <c r="E59" s="298" t="str">
        <f t="shared" ca="1" si="20"/>
        <v>MP.24.xxx.A-5.-.6.</v>
      </c>
      <c r="F59" s="150" t="str">
        <f t="shared" ca="1" si="23"/>
        <v>Überprüfung Erlöse aus Fördersystemen der öffentlichen Hand.</v>
      </c>
      <c r="G59" s="491"/>
      <c r="H59" s="53"/>
      <c r="I59" s="151" t="s">
        <v>184</v>
      </c>
      <c r="J59" s="151" t="s">
        <v>184</v>
      </c>
      <c r="K59" s="136"/>
      <c r="L59" s="150" t="str">
        <f t="shared" ca="1" si="24"/>
        <v>Nur notwendig, wenn solche Erlöse im Gesuchsformular eingetragen wurden (Ziffern KW-x/36, KW-x/38 oder KW-x/40)</v>
      </c>
    </row>
    <row r="60" spans="1:12" ht="78.75" customHeight="1" outlineLevel="1" x14ac:dyDescent="0.25">
      <c r="A60" s="719" t="str">
        <f ca="1">CONCATENATE("A / ",B60)</f>
        <v>A / 5.-.7</v>
      </c>
      <c r="B60" s="721" t="str">
        <f ca="1">CONCATENATE("5.",A53,".",ROW($A$7))</f>
        <v>5.-.7</v>
      </c>
      <c r="C60" s="723" t="str">
        <f ca="1">C50</f>
        <v>Erläuterungen zu Gestehungskosten gemäss Geschäftsbericht 
(Excel Anhang-Formular A-5.x.7)</v>
      </c>
      <c r="D60" s="725" t="str">
        <f ca="1">D50</f>
        <v>falls die Angaben im Gesuchs-formular vom Geschäfts-bericht abweichen</v>
      </c>
      <c r="E60" s="727" t="str">
        <f t="shared" ca="1" si="20"/>
        <v>MP.24.xxx.A-5.-.7.</v>
      </c>
      <c r="F60" s="307" t="str">
        <f ca="1">F50</f>
        <v>Die Angaben zu den Gestehungskosten im Blatt dieses Kraftwerkes müssen anhand der testierten Abschlüsse oder anhand des dazugehörigen Anhangformulars eindeutig nachvollziehbar sein. Bitte den folgenden  Link anklicken, um das Anhangsformular herunterzuladen:</v>
      </c>
      <c r="G60" s="729"/>
      <c r="H60" s="730"/>
      <c r="I60" s="731" t="s">
        <v>184</v>
      </c>
      <c r="J60" s="731" t="s">
        <v>184</v>
      </c>
      <c r="K60" s="716"/>
      <c r="L60" s="717" t="str">
        <f ca="1">L50</f>
        <v>Die Angaben zu den Gestehungskosten im Blatt KW-1 müssen anhand der testierten Abschlüsse oder anhand des Anhangformulars A / 5.1.7 eindeutig nachvollziehbar sein.</v>
      </c>
    </row>
    <row r="61" spans="1:12" outlineLevel="1" x14ac:dyDescent="0.25">
      <c r="A61" s="720"/>
      <c r="B61" s="722"/>
      <c r="C61" s="724"/>
      <c r="D61" s="726"/>
      <c r="E61" s="728"/>
      <c r="F61" s="308" t="s">
        <v>613</v>
      </c>
      <c r="G61" s="729"/>
      <c r="H61" s="730"/>
      <c r="I61" s="731"/>
      <c r="J61" s="731"/>
      <c r="K61" s="716"/>
      <c r="L61" s="718"/>
    </row>
    <row r="62" spans="1:12" ht="26.4" outlineLevel="1" x14ac:dyDescent="0.25">
      <c r="A62" s="297" t="str">
        <f t="shared" ref="A62" ca="1" si="28">CONCATENATE("A / ",B62)</f>
        <v>A / 5.-.9</v>
      </c>
      <c r="B62" s="541" t="str">
        <f ca="1">CONCATENATE("5.",A53,".",ROW($A$9))</f>
        <v>5.-.9</v>
      </c>
      <c r="C62" s="510" t="str">
        <f ca="1">C52</f>
        <v>Energieproduktion und Pumpenergie
(Excel Anhang-Formular A-5.x.8)</v>
      </c>
      <c r="D62" s="150" t="str">
        <f ca="1">D52</f>
        <v>in jedem Fall</v>
      </c>
      <c r="E62" s="514" t="str">
        <f ca="1">CONCATENATE($B$4,$C$4,".A-",B62,".")</f>
        <v>MP.24.xxx.A-5.-.9.</v>
      </c>
      <c r="F62" s="136" t="str">
        <f ca="1">F52</f>
        <v>Gemäss Art. 89, Abs. 2 der EnFV sind die stündlichen Produktionsdaten anzugeben.</v>
      </c>
      <c r="G62" s="491"/>
      <c r="H62" s="317"/>
      <c r="I62" s="151" t="s">
        <v>184</v>
      </c>
      <c r="J62" s="151" t="s">
        <v>184</v>
      </c>
      <c r="K62" s="318"/>
      <c r="L62" s="511" t="str">
        <f ca="1">L52</f>
        <v>Stundenwerte für jede Zentrale zwingend, auch für Pumpzentralen und KEV-Anlagen.</v>
      </c>
    </row>
    <row r="63" spans="1:12" x14ac:dyDescent="0.25">
      <c r="A63" s="300" t="str">
        <f ca="1">IF(ISERROR(MID(INDEX(Blätter,ROW(A14)),FIND("]",INDEX(Blätter,ROW(A14)))+1,99)),"-",IF(LEN(MID(INDEX(Blätter,ROW(A14)),FIND("]",INDEX(Blätter,ROW(A14)))+1,99))&gt;3,"-",MID(INDEX(Blätter,ROW(A14)),FIND("]",INDEX(Blätter,ROW(A14)))+1,99)))</f>
        <v>-</v>
      </c>
      <c r="B63" s="315" t="str">
        <f ca="1">CONCATENATE("5.",A63)</f>
        <v>5.-</v>
      </c>
      <c r="C63" s="320" t="str">
        <f ca="1">IFERROR(IF(INDIRECT(CONCATENATE(A63,"!d13"))=Dropdown!$AI$6,"-",INDIRECT(CONCATENATE(A63,"!D13"))),"-")</f>
        <v>-</v>
      </c>
      <c r="D63" s="305"/>
      <c r="E63" s="302"/>
      <c r="F63" s="301"/>
      <c r="G63" s="313"/>
      <c r="H63" s="314"/>
      <c r="I63" s="314"/>
      <c r="J63" s="314"/>
      <c r="K63" s="314"/>
      <c r="L63" s="301"/>
    </row>
    <row r="64" spans="1:12" ht="63.75" customHeight="1" outlineLevel="1" x14ac:dyDescent="0.25">
      <c r="A64" s="297" t="str">
        <f ca="1">CONCATENATE("A / ",B64)</f>
        <v>A / 5.-.1</v>
      </c>
      <c r="B64" s="541" t="str">
        <f ca="1">CONCATENATE("5.",A63,".",ROW($A$1))</f>
        <v>5.-.1</v>
      </c>
      <c r="C64" s="136" t="str">
        <f ca="1">C54</f>
        <v>Vertrag Nutzungsrecht</v>
      </c>
      <c r="D64" s="150" t="str">
        <f ca="1">D54</f>
        <v>in jedem Fall</v>
      </c>
      <c r="E64" s="298" t="str">
        <f t="shared" ref="E64:E70" ca="1" si="29">CONCATENATE($B$4,$C$4,".A-",B64,".")</f>
        <v>MP.24.xxx.A-5.-.1.</v>
      </c>
      <c r="F64" s="150" t="str">
        <f ca="1">F54</f>
        <v>Bspw. Wasserrechtsurkunde, Konzessionsvertrag
zur Überprüfung von Konzessionsleistungen, Kraftwerks-parameter, Eigentumsverhältnisse u.a.</v>
      </c>
      <c r="G64" s="491"/>
      <c r="H64" s="53"/>
      <c r="I64" s="151" t="s">
        <v>184</v>
      </c>
      <c r="J64" s="151" t="s">
        <v>184</v>
      </c>
      <c r="K64" s="136"/>
      <c r="L64" s="150" t="str">
        <f ca="1">L54</f>
        <v>bspw. Wasserrechtsurkunde, Konzessionsvertrag
zur Überprüfung von Konzessionsleistungen, Kraftwerks-parameter, Eigentumsverhältnisse u.a.</v>
      </c>
    </row>
    <row r="65" spans="1:12" ht="26.4" outlineLevel="1" x14ac:dyDescent="0.25">
      <c r="A65" s="297" t="str">
        <f t="shared" ref="A65:A69" ca="1" si="30">CONCATENATE("A / ",B65)</f>
        <v>A / 5.-.2</v>
      </c>
      <c r="B65" s="541" t="str">
        <f ca="1">CONCATENATE("5.",A63,".",ROW($A$2))</f>
        <v>5.-.2</v>
      </c>
      <c r="C65" s="136" t="str">
        <f t="shared" ref="C65" ca="1" si="31">C55</f>
        <v>Bescheinigung Risikotragung aller in Berechtigungskaskade obenliegenden Parteien</v>
      </c>
      <c r="D65" s="150" t="str">
        <f ca="1">D55</f>
        <v>wenn Gesuchsteller selber nicht Betreiber dieser Anlage</v>
      </c>
      <c r="E65" s="298" t="str">
        <f t="shared" ca="1" si="29"/>
        <v>MP.24.xxx.A-5.-.2.</v>
      </c>
      <c r="F65" s="150" t="str">
        <f t="shared" ref="F65:F69" ca="1" si="32">F55</f>
        <v>Überprüfung Träger des wirtschaftlichen Risikos.</v>
      </c>
      <c r="G65" s="491"/>
      <c r="H65" s="53"/>
      <c r="I65" s="151" t="s">
        <v>184</v>
      </c>
      <c r="J65" s="151" t="s">
        <v>184</v>
      </c>
      <c r="K65" s="136"/>
      <c r="L65" s="150" t="str">
        <f t="shared" ref="L65:L69" ca="1" si="33">L55</f>
        <v>nicht notwendiog, wenn Gesuchsteller = Betreiber dieser Anlage, d.h. zuoberst in der "Berechtigungskaskade"</v>
      </c>
    </row>
    <row r="66" spans="1:12" ht="62.25" customHeight="1" outlineLevel="1" x14ac:dyDescent="0.25">
      <c r="A66" s="297" t="str">
        <f t="shared" ca="1" si="30"/>
        <v>A / 5.-.3</v>
      </c>
      <c r="B66" s="541" t="str">
        <f ca="1">CONCATENATE("5.",A63,".",ROW($A$3))</f>
        <v>5.-.3</v>
      </c>
      <c r="C66" s="136" t="str">
        <f t="shared" ref="C66:D66" ca="1" si="34">C56</f>
        <v>Falls EVU mit Abnahme Energie: Abnahmevertrag (resp. Stromliefervertrag) Energie</v>
      </c>
      <c r="D66" s="150" t="str">
        <f t="shared" ca="1" si="34"/>
        <v>falls Gesuchsteller EVU mit Verpflichtung zur Abnahme von Energie aus dieser Anlage</v>
      </c>
      <c r="E66" s="298" t="str">
        <f t="shared" ca="1" si="29"/>
        <v>MP.24.xxx.A-5.-.3.</v>
      </c>
      <c r="F66" s="150" t="str">
        <f t="shared" ca="1" si="32"/>
        <v>Überprüfung, ob Abnahmevertrag gemäss Verordnung akzeptiert werden kann.</v>
      </c>
      <c r="G66" s="491"/>
      <c r="H66" s="53"/>
      <c r="I66" s="151" t="s">
        <v>184</v>
      </c>
      <c r="J66" s="151" t="s">
        <v>184</v>
      </c>
      <c r="K66" s="136"/>
      <c r="L66" s="150" t="str">
        <f t="shared" ca="1" si="33"/>
        <v>nicht notwendiog, wenn Gesuchsteller = Betreiber oder (Mit-)Eigentümer / Partner dieser Anlage ist</v>
      </c>
    </row>
    <row r="67" spans="1:12" ht="52.8" outlineLevel="1" x14ac:dyDescent="0.25">
      <c r="A67" s="297" t="str">
        <f t="shared" ca="1" si="30"/>
        <v>A / 5.-.4</v>
      </c>
      <c r="B67" s="541" t="str">
        <f ca="1">CONCATENATE("5.",A63,".",ROW($A$4))</f>
        <v>5.-.4</v>
      </c>
      <c r="C67" s="136" t="str">
        <f t="shared" ref="C67:D67" ca="1" si="35">C57</f>
        <v>Testierte Abschlüsse Stufe Kraftwerk 2019 - 2023 (nur Abschlüsse die nicht bereits im Vorjahr eingereicht wurden)</v>
      </c>
      <c r="D67" s="150" t="str">
        <f t="shared" ca="1" si="35"/>
        <v>in jedem Fall</v>
      </c>
      <c r="E67" s="298" t="str">
        <f t="shared" ca="1" si="29"/>
        <v>MP.24.xxx.A-5.-.4.</v>
      </c>
      <c r="F67" s="150" t="str">
        <f t="shared" ca="1" si="32"/>
        <v>Einzelabschluss Finanzbuchhaltung (Bilanz, Erfolgsrechnung, Geldflussrechnung) über fünf Jahre. Zur Überprüfung der Abschreibungspraxis, Gestehungskosten u.a.</v>
      </c>
      <c r="G67" s="491"/>
      <c r="H67" s="53"/>
      <c r="I67" s="151" t="s">
        <v>184</v>
      </c>
      <c r="J67" s="151" t="s">
        <v>184</v>
      </c>
      <c r="K67" s="136"/>
      <c r="L67" s="150" t="str">
        <f t="shared" ca="1" si="33"/>
        <v>Einzelabschluss Finanzbuchhaltung (Bilanz, Erfolgsrechnung, Geldflussrechnung) über fünf Jahre. Zur Überprüfung der Abschreibungspraxis, Gestehungskosten u.a.</v>
      </c>
    </row>
    <row r="68" spans="1:12" ht="52.8" outlineLevel="1" x14ac:dyDescent="0.25">
      <c r="A68" s="297" t="str">
        <f t="shared" ca="1" si="30"/>
        <v>A / 5.-.5</v>
      </c>
      <c r="B68" s="541" t="str">
        <f ca="1">CONCATENATE("5.",A63,".",ROW($A$5))</f>
        <v>5.-.5</v>
      </c>
      <c r="C68" s="136" t="str">
        <f t="shared" ref="C68:D69" ca="1" si="36">C58</f>
        <v>Kraftwerksplan</v>
      </c>
      <c r="D68" s="150" t="str">
        <f t="shared" ca="1" si="36"/>
        <v>in jedem Fall</v>
      </c>
      <c r="E68" s="298" t="str">
        <f t="shared" ca="1" si="29"/>
        <v>MP.24.xxx.A-5.-.5.</v>
      </c>
      <c r="F68" s="150" t="str">
        <f t="shared" ca="1" si="32"/>
        <v>Übersichtsplan oder Schema, wo alle wichtigen und im Gesuch aufgeführten Elemente ersichtlich sind. Zur Überprüfung einer allfälligen hydraulischen Verknüpfung u.a.</v>
      </c>
      <c r="G68" s="491"/>
      <c r="H68" s="53"/>
      <c r="I68" s="151" t="s">
        <v>184</v>
      </c>
      <c r="J68" s="151" t="s">
        <v>184</v>
      </c>
      <c r="K68" s="136"/>
      <c r="L68" s="150" t="str">
        <f t="shared" ca="1" si="33"/>
        <v>Übersichtsplan oder Schema, wo alle wichtigen und im Gesuch aufgeführten Elemente ersichtlich sind. Zur Überprüfung einer allfälligen hydraulischen Verknüpfung u.a.</v>
      </c>
    </row>
    <row r="69" spans="1:12" ht="87" customHeight="1" outlineLevel="1" x14ac:dyDescent="0.25">
      <c r="A69" s="297" t="str">
        <f t="shared" ca="1" si="30"/>
        <v>A / 5.-.6</v>
      </c>
      <c r="B69" s="541" t="str">
        <f ca="1">CONCATENATE("5.",A63,".",ROW($A$6))</f>
        <v>5.-.6</v>
      </c>
      <c r="C69" s="150" t="str">
        <f ca="1">C59</f>
        <v>Bescheinigungen über (kostendeckende) Einspeisevergütung, Investitionsbeiträge, Mehrkostenfinanzierungen, Entschädigungen Sanierungen Gewässerschutz und weitere Vergütungen der öffentlichen Hand</v>
      </c>
      <c r="D69" s="150" t="str">
        <f t="shared" ca="1" si="36"/>
        <v>falls solche Beträge im Ge-suchsformular eingetragen wurden</v>
      </c>
      <c r="E69" s="298" t="str">
        <f t="shared" ca="1" si="29"/>
        <v>MP.24.xxx.A-5.-.6.</v>
      </c>
      <c r="F69" s="150" t="str">
        <f t="shared" ca="1" si="32"/>
        <v>Überprüfung Erlöse aus Fördersystemen der öffentlichen Hand.</v>
      </c>
      <c r="G69" s="491"/>
      <c r="H69" s="53"/>
      <c r="I69" s="151" t="s">
        <v>184</v>
      </c>
      <c r="J69" s="151" t="s">
        <v>184</v>
      </c>
      <c r="K69" s="136"/>
      <c r="L69" s="150" t="str">
        <f t="shared" ca="1" si="33"/>
        <v>Nur notwendig, wenn solche Erlöse im Gesuchsformular eingetragen wurden (Ziffern KW-x/36, KW-x/38 oder KW-x/40)</v>
      </c>
    </row>
    <row r="70" spans="1:12" ht="78" customHeight="1" outlineLevel="1" x14ac:dyDescent="0.25">
      <c r="A70" s="719" t="str">
        <f ca="1">CONCATENATE("A / ",B70)</f>
        <v>A / 5.-.7</v>
      </c>
      <c r="B70" s="721" t="str">
        <f ca="1">CONCATENATE("5.",A63,".",ROW($A$7))</f>
        <v>5.-.7</v>
      </c>
      <c r="C70" s="723" t="str">
        <f ca="1">C60</f>
        <v>Erläuterungen zu Gestehungskosten gemäss Geschäftsbericht 
(Excel Anhang-Formular A-5.x.7)</v>
      </c>
      <c r="D70" s="725" t="str">
        <f ca="1">D60</f>
        <v>falls die Angaben im Gesuchs-formular vom Geschäfts-bericht abweichen</v>
      </c>
      <c r="E70" s="727" t="str">
        <f t="shared" ca="1" si="29"/>
        <v>MP.24.xxx.A-5.-.7.</v>
      </c>
      <c r="F70" s="307" t="str">
        <f ca="1">F60</f>
        <v>Die Angaben zu den Gestehungskosten im Blatt dieses Kraftwerkes müssen anhand der testierten Abschlüsse oder anhand des dazugehörigen Anhangformulars eindeutig nachvollziehbar sein. Bitte den folgenden  Link anklicken, um das Anhangsformular herunterzuladen:</v>
      </c>
      <c r="G70" s="729"/>
      <c r="H70" s="730"/>
      <c r="I70" s="731" t="s">
        <v>184</v>
      </c>
      <c r="J70" s="731" t="s">
        <v>184</v>
      </c>
      <c r="K70" s="716"/>
      <c r="L70" s="717" t="str">
        <f ca="1">L60</f>
        <v>Die Angaben zu den Gestehungskosten im Blatt KW-1 müssen anhand der testierten Abschlüsse oder anhand des Anhangformulars A / 5.1.7 eindeutig nachvollziehbar sein.</v>
      </c>
    </row>
    <row r="71" spans="1:12" outlineLevel="1" x14ac:dyDescent="0.25">
      <c r="A71" s="720"/>
      <c r="B71" s="722"/>
      <c r="C71" s="724"/>
      <c r="D71" s="726"/>
      <c r="E71" s="728"/>
      <c r="F71" s="308" t="s">
        <v>613</v>
      </c>
      <c r="G71" s="729"/>
      <c r="H71" s="730"/>
      <c r="I71" s="731"/>
      <c r="J71" s="731"/>
      <c r="K71" s="716"/>
      <c r="L71" s="718"/>
    </row>
    <row r="72" spans="1:12" ht="26.4" outlineLevel="1" x14ac:dyDescent="0.25">
      <c r="A72" s="297" t="str">
        <f t="shared" ref="A72" ca="1" si="37">CONCATENATE("A / ",B72)</f>
        <v>A / 5.-.9</v>
      </c>
      <c r="B72" s="541" t="str">
        <f ca="1">CONCATENATE("5.",A63,".",ROW($A$9))</f>
        <v>5.-.9</v>
      </c>
      <c r="C72" s="510" t="str">
        <f ca="1">C62</f>
        <v>Energieproduktion und Pumpenergie
(Excel Anhang-Formular A-5.x.8)</v>
      </c>
      <c r="D72" s="150" t="str">
        <f ca="1">D62</f>
        <v>in jedem Fall</v>
      </c>
      <c r="E72" s="514" t="str">
        <f ca="1">CONCATENATE($B$4,$C$4,".A-",B72,".")</f>
        <v>MP.24.xxx.A-5.-.9.</v>
      </c>
      <c r="F72" s="136" t="str">
        <f ca="1">F62</f>
        <v>Gemäss Art. 89, Abs. 2 der EnFV sind die stündlichen Produktionsdaten anzugeben.</v>
      </c>
      <c r="G72" s="491"/>
      <c r="H72" s="317"/>
      <c r="I72" s="151" t="s">
        <v>184</v>
      </c>
      <c r="J72" s="151" t="s">
        <v>184</v>
      </c>
      <c r="K72" s="318"/>
      <c r="L72" s="511" t="str">
        <f ca="1">L62</f>
        <v>Stundenwerte für jede Zentrale zwingend, auch für Pumpzentralen und KEV-Anlagen.</v>
      </c>
    </row>
    <row r="73" spans="1:12" x14ac:dyDescent="0.25">
      <c r="A73" s="300" t="str">
        <f ca="1">IF(ISERROR(MID(INDEX(Blätter,ROW(A15)),FIND("]",INDEX(Blätter,ROW(A15)))+1,99)),"-",IF(LEN(MID(INDEX(Blätter,ROW(A15)),FIND("]",INDEX(Blätter,ROW(A15)))+1,99))&gt;3,"-",MID(INDEX(Blätter,ROW(A15)),FIND("]",INDEX(Blätter,ROW(A15)))+1,99)))</f>
        <v>-</v>
      </c>
      <c r="B73" s="315" t="str">
        <f ca="1">CONCATENATE("5.",A73)</f>
        <v>5.-</v>
      </c>
      <c r="C73" s="320" t="str">
        <f ca="1">IFERROR(IF(INDIRECT(CONCATENATE(A73,"!d13"))=Dropdown!$AI$6,"-",INDIRECT(CONCATENATE(A73,"!D13"))),"-")</f>
        <v>-</v>
      </c>
      <c r="D73" s="305"/>
      <c r="E73" s="302"/>
      <c r="F73" s="301"/>
      <c r="G73" s="313"/>
      <c r="H73" s="314"/>
      <c r="I73" s="314"/>
      <c r="J73" s="314"/>
      <c r="K73" s="314"/>
      <c r="L73" s="301"/>
    </row>
    <row r="74" spans="1:12" ht="55.5" customHeight="1" outlineLevel="1" x14ac:dyDescent="0.25">
      <c r="A74" s="297" t="str">
        <f ca="1">CONCATENATE("A / ",B74)</f>
        <v>A / 5.-.1</v>
      </c>
      <c r="B74" s="541" t="str">
        <f ca="1">CONCATENATE("5.",A73,".",ROW($A$1))</f>
        <v>5.-.1</v>
      </c>
      <c r="C74" s="136" t="str">
        <f ca="1">C64</f>
        <v>Vertrag Nutzungsrecht</v>
      </c>
      <c r="D74" s="150" t="str">
        <f ca="1">D64</f>
        <v>in jedem Fall</v>
      </c>
      <c r="E74" s="298" t="str">
        <f t="shared" ref="E74:E80" ca="1" si="38">CONCATENATE($B$4,$C$4,".A-",B74,".")</f>
        <v>MP.24.xxx.A-5.-.1.</v>
      </c>
      <c r="F74" s="150" t="str">
        <f ca="1">F64</f>
        <v>Bspw. Wasserrechtsurkunde, Konzessionsvertrag
zur Überprüfung von Konzessionsleistungen, Kraftwerks-parameter, Eigentumsverhältnisse u.a.</v>
      </c>
      <c r="G74" s="491"/>
      <c r="H74" s="53"/>
      <c r="I74" s="151" t="s">
        <v>184</v>
      </c>
      <c r="J74" s="151" t="s">
        <v>184</v>
      </c>
      <c r="K74" s="136"/>
      <c r="L74" s="150" t="str">
        <f ca="1">L64</f>
        <v>bspw. Wasserrechtsurkunde, Konzessionsvertrag
zur Überprüfung von Konzessionsleistungen, Kraftwerks-parameter, Eigentumsverhältnisse u.a.</v>
      </c>
    </row>
    <row r="75" spans="1:12" ht="26.4" outlineLevel="1" x14ac:dyDescent="0.25">
      <c r="A75" s="297" t="str">
        <f t="shared" ref="A75:A79" ca="1" si="39">CONCATENATE("A / ",B75)</f>
        <v>A / 5.-.2</v>
      </c>
      <c r="B75" s="541" t="str">
        <f ca="1">CONCATENATE("5.",A73,".",ROW($A$2))</f>
        <v>5.-.2</v>
      </c>
      <c r="C75" s="136" t="str">
        <f t="shared" ref="C75" ca="1" si="40">C65</f>
        <v>Bescheinigung Risikotragung aller in Berechtigungskaskade obenliegenden Parteien</v>
      </c>
      <c r="D75" s="150" t="str">
        <f ca="1">D65</f>
        <v>wenn Gesuchsteller selber nicht Betreiber dieser Anlage</v>
      </c>
      <c r="E75" s="298" t="str">
        <f t="shared" ca="1" si="38"/>
        <v>MP.24.xxx.A-5.-.2.</v>
      </c>
      <c r="F75" s="150" t="str">
        <f t="shared" ref="F75:F79" ca="1" si="41">F65</f>
        <v>Überprüfung Träger des wirtschaftlichen Risikos.</v>
      </c>
      <c r="G75" s="491"/>
      <c r="H75" s="53"/>
      <c r="I75" s="151" t="s">
        <v>184</v>
      </c>
      <c r="J75" s="151" t="s">
        <v>184</v>
      </c>
      <c r="K75" s="136"/>
      <c r="L75" s="150" t="str">
        <f t="shared" ref="L75:L79" ca="1" si="42">L65</f>
        <v>nicht notwendiog, wenn Gesuchsteller = Betreiber dieser Anlage, d.h. zuoberst in der "Berechtigungskaskade"</v>
      </c>
    </row>
    <row r="76" spans="1:12" ht="67.5" customHeight="1" outlineLevel="1" x14ac:dyDescent="0.25">
      <c r="A76" s="297" t="str">
        <f t="shared" ca="1" si="39"/>
        <v>A / 5.-.3</v>
      </c>
      <c r="B76" s="541" t="str">
        <f ca="1">CONCATENATE("5.",A73,".",ROW($A$3))</f>
        <v>5.-.3</v>
      </c>
      <c r="C76" s="136" t="str">
        <f t="shared" ref="C76:D76" ca="1" si="43">C66</f>
        <v>Falls EVU mit Abnahme Energie: Abnahmevertrag (resp. Stromliefervertrag) Energie</v>
      </c>
      <c r="D76" s="150" t="str">
        <f t="shared" ca="1" si="43"/>
        <v>falls Gesuchsteller EVU mit Verpflichtung zur Abnahme von Energie aus dieser Anlage</v>
      </c>
      <c r="E76" s="298" t="str">
        <f t="shared" ca="1" si="38"/>
        <v>MP.24.xxx.A-5.-.3.</v>
      </c>
      <c r="F76" s="150" t="str">
        <f t="shared" ca="1" si="41"/>
        <v>Überprüfung, ob Abnahmevertrag gemäss Verordnung akzeptiert werden kann.</v>
      </c>
      <c r="G76" s="491"/>
      <c r="H76" s="53"/>
      <c r="I76" s="151" t="s">
        <v>184</v>
      </c>
      <c r="J76" s="151" t="s">
        <v>184</v>
      </c>
      <c r="K76" s="136"/>
      <c r="L76" s="150" t="str">
        <f t="shared" ca="1" si="42"/>
        <v>nicht notwendiog, wenn Gesuchsteller = Betreiber oder (Mit-)Eigentümer / Partner dieser Anlage ist</v>
      </c>
    </row>
    <row r="77" spans="1:12" ht="52.8" outlineLevel="1" x14ac:dyDescent="0.25">
      <c r="A77" s="297" t="str">
        <f t="shared" ca="1" si="39"/>
        <v>A / 5.-.4</v>
      </c>
      <c r="B77" s="541" t="str">
        <f ca="1">CONCATENATE("5.",A73,".",ROW($A$4))</f>
        <v>5.-.4</v>
      </c>
      <c r="C77" s="136" t="str">
        <f t="shared" ref="C77:D77" ca="1" si="44">C67</f>
        <v>Testierte Abschlüsse Stufe Kraftwerk 2019 - 2023 (nur Abschlüsse die nicht bereits im Vorjahr eingereicht wurden)</v>
      </c>
      <c r="D77" s="150" t="str">
        <f t="shared" ca="1" si="44"/>
        <v>in jedem Fall</v>
      </c>
      <c r="E77" s="298" t="str">
        <f t="shared" ca="1" si="38"/>
        <v>MP.24.xxx.A-5.-.4.</v>
      </c>
      <c r="F77" s="150" t="str">
        <f t="shared" ca="1" si="41"/>
        <v>Einzelabschluss Finanzbuchhaltung (Bilanz, Erfolgsrechnung, Geldflussrechnung) über fünf Jahre. Zur Überprüfung der Abschreibungspraxis, Gestehungskosten u.a.</v>
      </c>
      <c r="G77" s="491"/>
      <c r="H77" s="53"/>
      <c r="I77" s="151" t="s">
        <v>184</v>
      </c>
      <c r="J77" s="151" t="s">
        <v>184</v>
      </c>
      <c r="K77" s="136"/>
      <c r="L77" s="150" t="str">
        <f t="shared" ca="1" si="42"/>
        <v>Einzelabschluss Finanzbuchhaltung (Bilanz, Erfolgsrechnung, Geldflussrechnung) über fünf Jahre. Zur Überprüfung der Abschreibungspraxis, Gestehungskosten u.a.</v>
      </c>
    </row>
    <row r="78" spans="1:12" ht="52.8" outlineLevel="1" x14ac:dyDescent="0.25">
      <c r="A78" s="297" t="str">
        <f t="shared" ca="1" si="39"/>
        <v>A / 5.-.5</v>
      </c>
      <c r="B78" s="541" t="str">
        <f ca="1">CONCATENATE("5.",A73,".",ROW($A$5))</f>
        <v>5.-.5</v>
      </c>
      <c r="C78" s="136" t="str">
        <f t="shared" ref="C78:D79" ca="1" si="45">C68</f>
        <v>Kraftwerksplan</v>
      </c>
      <c r="D78" s="150" t="str">
        <f t="shared" ca="1" si="45"/>
        <v>in jedem Fall</v>
      </c>
      <c r="E78" s="298" t="str">
        <f t="shared" ca="1" si="38"/>
        <v>MP.24.xxx.A-5.-.5.</v>
      </c>
      <c r="F78" s="150" t="str">
        <f t="shared" ca="1" si="41"/>
        <v>Übersichtsplan oder Schema, wo alle wichtigen und im Gesuch aufgeführten Elemente ersichtlich sind. Zur Überprüfung einer allfälligen hydraulischen Verknüpfung u.a.</v>
      </c>
      <c r="G78" s="491"/>
      <c r="H78" s="53"/>
      <c r="I78" s="151" t="s">
        <v>184</v>
      </c>
      <c r="J78" s="151" t="s">
        <v>184</v>
      </c>
      <c r="K78" s="136"/>
      <c r="L78" s="150" t="str">
        <f t="shared" ca="1" si="42"/>
        <v>Übersichtsplan oder Schema, wo alle wichtigen und im Gesuch aufgeführten Elemente ersichtlich sind. Zur Überprüfung einer allfälligen hydraulischen Verknüpfung u.a.</v>
      </c>
    </row>
    <row r="79" spans="1:12" ht="81" customHeight="1" outlineLevel="1" x14ac:dyDescent="0.25">
      <c r="A79" s="297" t="str">
        <f t="shared" ca="1" si="39"/>
        <v>A / 5.-.6</v>
      </c>
      <c r="B79" s="541" t="str">
        <f ca="1">CONCATENATE("5.",A73,".",ROW($A$6))</f>
        <v>5.-.6</v>
      </c>
      <c r="C79" s="150" t="str">
        <f ca="1">C69</f>
        <v>Bescheinigungen über (kostendeckende) Einspeisevergütung, Investitionsbeiträge, Mehrkostenfinanzierungen, Entschädigungen Sanierungen Gewässerschutz und weitere Vergütungen der öffentlichen Hand</v>
      </c>
      <c r="D79" s="150" t="str">
        <f t="shared" ca="1" si="45"/>
        <v>falls solche Beträge im Ge-suchsformular eingetragen wurden</v>
      </c>
      <c r="E79" s="298" t="str">
        <f t="shared" ca="1" si="38"/>
        <v>MP.24.xxx.A-5.-.6.</v>
      </c>
      <c r="F79" s="150" t="str">
        <f t="shared" ca="1" si="41"/>
        <v>Überprüfung Erlöse aus Fördersystemen der öffentlichen Hand.</v>
      </c>
      <c r="G79" s="491"/>
      <c r="H79" s="53"/>
      <c r="I79" s="151" t="s">
        <v>184</v>
      </c>
      <c r="J79" s="151" t="s">
        <v>184</v>
      </c>
      <c r="K79" s="136"/>
      <c r="L79" s="150" t="str">
        <f t="shared" ca="1" si="42"/>
        <v>Nur notwendig, wenn solche Erlöse im Gesuchsformular eingetragen wurden (Ziffern KW-x/36, KW-x/38 oder KW-x/40)</v>
      </c>
    </row>
    <row r="80" spans="1:12" ht="76.5" customHeight="1" outlineLevel="1" x14ac:dyDescent="0.25">
      <c r="A80" s="719" t="str">
        <f ca="1">CONCATENATE("A / ",B80)</f>
        <v>A / 5.-.7</v>
      </c>
      <c r="B80" s="721" t="str">
        <f ca="1">CONCATENATE("5.",A73,".",ROW($A$7))</f>
        <v>5.-.7</v>
      </c>
      <c r="C80" s="723" t="str">
        <f ca="1">C70</f>
        <v>Erläuterungen zu Gestehungskosten gemäss Geschäftsbericht 
(Excel Anhang-Formular A-5.x.7)</v>
      </c>
      <c r="D80" s="725" t="str">
        <f ca="1">D70</f>
        <v>falls die Angaben im Gesuchs-formular vom Geschäfts-bericht abweichen</v>
      </c>
      <c r="E80" s="727" t="str">
        <f t="shared" ca="1" si="38"/>
        <v>MP.24.xxx.A-5.-.7.</v>
      </c>
      <c r="F80" s="307" t="str">
        <f ca="1">F70</f>
        <v>Die Angaben zu den Gestehungskosten im Blatt dieses Kraftwerkes müssen anhand der testierten Abschlüsse oder anhand des dazugehörigen Anhangformulars eindeutig nachvollziehbar sein. Bitte den folgenden  Link anklicken, um das Anhangsformular herunterzuladen:</v>
      </c>
      <c r="G80" s="729"/>
      <c r="H80" s="730"/>
      <c r="I80" s="731" t="s">
        <v>184</v>
      </c>
      <c r="J80" s="731" t="s">
        <v>184</v>
      </c>
      <c r="K80" s="716"/>
      <c r="L80" s="717" t="str">
        <f ca="1">L70</f>
        <v>Die Angaben zu den Gestehungskosten im Blatt KW-1 müssen anhand der testierten Abschlüsse oder anhand des Anhangformulars A / 5.1.7 eindeutig nachvollziehbar sein.</v>
      </c>
    </row>
    <row r="81" spans="1:12" outlineLevel="1" x14ac:dyDescent="0.25">
      <c r="A81" s="720"/>
      <c r="B81" s="722"/>
      <c r="C81" s="724"/>
      <c r="D81" s="726"/>
      <c r="E81" s="728"/>
      <c r="F81" s="308" t="s">
        <v>613</v>
      </c>
      <c r="G81" s="729"/>
      <c r="H81" s="730"/>
      <c r="I81" s="731"/>
      <c r="J81" s="731"/>
      <c r="K81" s="716"/>
      <c r="L81" s="718"/>
    </row>
    <row r="82" spans="1:12" ht="26.4" outlineLevel="1" x14ac:dyDescent="0.25">
      <c r="A82" s="297" t="str">
        <f t="shared" ref="A82" ca="1" si="46">CONCATENATE("A / ",B82)</f>
        <v>A / 5.-.9</v>
      </c>
      <c r="B82" s="541" t="str">
        <f ca="1">CONCATENATE("5.",A73,".",ROW($A$9))</f>
        <v>5.-.9</v>
      </c>
      <c r="C82" s="510" t="str">
        <f ca="1">C72</f>
        <v>Energieproduktion und Pumpenergie
(Excel Anhang-Formular A-5.x.8)</v>
      </c>
      <c r="D82" s="150" t="str">
        <f ca="1">D72</f>
        <v>in jedem Fall</v>
      </c>
      <c r="E82" s="514" t="str">
        <f ca="1">CONCATENATE($B$4,$C$4,".A-",B82,".")</f>
        <v>MP.24.xxx.A-5.-.9.</v>
      </c>
      <c r="F82" s="136" t="str">
        <f ca="1">F72</f>
        <v>Gemäss Art. 89, Abs. 2 der EnFV sind die stündlichen Produktionsdaten anzugeben.</v>
      </c>
      <c r="G82" s="491"/>
      <c r="H82" s="317"/>
      <c r="I82" s="151" t="s">
        <v>184</v>
      </c>
      <c r="J82" s="151" t="s">
        <v>184</v>
      </c>
      <c r="K82" s="318"/>
      <c r="L82" s="511" t="str">
        <f ca="1">L72</f>
        <v>Stundenwerte für jede Zentrale zwingend, auch für Pumpzentralen und KEV-Anlagen.</v>
      </c>
    </row>
    <row r="83" spans="1:12" x14ac:dyDescent="0.25">
      <c r="A83" s="300" t="str">
        <f ca="1">IF(ISERROR(MID(INDEX(Blätter,ROW(A16)),FIND("]",INDEX(Blätter,ROW(A16)))+1,99)),"-",IF(LEN(MID(INDEX(Blätter,ROW(A16)),FIND("]",INDEX(Blätter,ROW(A16)))+1,99))&gt;3,"-",MID(INDEX(Blätter,ROW(A16)),FIND("]",INDEX(Blätter,ROW(A16)))+1,99)))</f>
        <v>-</v>
      </c>
      <c r="B83" s="315" t="str">
        <f ca="1">CONCATENATE("5.",A83)</f>
        <v>5.-</v>
      </c>
      <c r="C83" s="320" t="str">
        <f ca="1">IFERROR(IF(INDIRECT(CONCATENATE(A83,"!d13"))=Dropdown!$AI$6,"-",INDIRECT(CONCATENATE(A83,"!D13"))),"-")</f>
        <v>-</v>
      </c>
      <c r="D83" s="305"/>
      <c r="E83" s="302"/>
      <c r="F83" s="301"/>
      <c r="G83" s="313"/>
      <c r="H83" s="314"/>
      <c r="I83" s="314"/>
      <c r="J83" s="314"/>
      <c r="K83" s="314"/>
      <c r="L83" s="301"/>
    </row>
    <row r="84" spans="1:12" ht="63" customHeight="1" outlineLevel="1" x14ac:dyDescent="0.25">
      <c r="A84" s="297" t="str">
        <f ca="1">CONCATENATE("A / ",B84)</f>
        <v>A / 5.-.1</v>
      </c>
      <c r="B84" s="541" t="str">
        <f ca="1">CONCATENATE("5.",A83,".",ROW($A$1))</f>
        <v>5.-.1</v>
      </c>
      <c r="C84" s="136" t="str">
        <f ca="1">C74</f>
        <v>Vertrag Nutzungsrecht</v>
      </c>
      <c r="D84" s="150" t="str">
        <f ca="1">D74</f>
        <v>in jedem Fall</v>
      </c>
      <c r="E84" s="298" t="str">
        <f t="shared" ref="E84:E90" ca="1" si="47">CONCATENATE($B$4,$C$4,".A-",B84,".")</f>
        <v>MP.24.xxx.A-5.-.1.</v>
      </c>
      <c r="F84" s="150" t="str">
        <f ca="1">F74</f>
        <v>Bspw. Wasserrechtsurkunde, Konzessionsvertrag
zur Überprüfung von Konzessionsleistungen, Kraftwerks-parameter, Eigentumsverhältnisse u.a.</v>
      </c>
      <c r="G84" s="491"/>
      <c r="H84" s="53"/>
      <c r="I84" s="151" t="s">
        <v>184</v>
      </c>
      <c r="J84" s="151" t="s">
        <v>184</v>
      </c>
      <c r="K84" s="136"/>
      <c r="L84" s="150" t="str">
        <f ca="1">L74</f>
        <v>bspw. Wasserrechtsurkunde, Konzessionsvertrag
zur Überprüfung von Konzessionsleistungen, Kraftwerks-parameter, Eigentumsverhältnisse u.a.</v>
      </c>
    </row>
    <row r="85" spans="1:12" ht="26.4" outlineLevel="1" x14ac:dyDescent="0.25">
      <c r="A85" s="297" t="str">
        <f t="shared" ref="A85:A89" ca="1" si="48">CONCATENATE("A / ",B85)</f>
        <v>A / 5.-.2</v>
      </c>
      <c r="B85" s="541" t="str">
        <f ca="1">CONCATENATE("5.",A83,".",ROW($A$2))</f>
        <v>5.-.2</v>
      </c>
      <c r="C85" s="136" t="str">
        <f t="shared" ref="C85" ca="1" si="49">C75</f>
        <v>Bescheinigung Risikotragung aller in Berechtigungskaskade obenliegenden Parteien</v>
      </c>
      <c r="D85" s="150" t="str">
        <f ca="1">D75</f>
        <v>wenn Gesuchsteller selber nicht Betreiber dieser Anlage</v>
      </c>
      <c r="E85" s="298" t="str">
        <f t="shared" ca="1" si="47"/>
        <v>MP.24.xxx.A-5.-.2.</v>
      </c>
      <c r="F85" s="150" t="str">
        <f t="shared" ref="F85:F89" ca="1" si="50">F75</f>
        <v>Überprüfung Träger des wirtschaftlichen Risikos.</v>
      </c>
      <c r="G85" s="491"/>
      <c r="H85" s="53"/>
      <c r="I85" s="151" t="s">
        <v>184</v>
      </c>
      <c r="J85" s="151" t="s">
        <v>184</v>
      </c>
      <c r="K85" s="136"/>
      <c r="L85" s="150" t="str">
        <f t="shared" ref="L85:L89" ca="1" si="51">L75</f>
        <v>nicht notwendiog, wenn Gesuchsteller = Betreiber dieser Anlage, d.h. zuoberst in der "Berechtigungskaskade"</v>
      </c>
    </row>
    <row r="86" spans="1:12" ht="63" customHeight="1" outlineLevel="1" x14ac:dyDescent="0.25">
      <c r="A86" s="297" t="str">
        <f t="shared" ca="1" si="48"/>
        <v>A / 5.-.3</v>
      </c>
      <c r="B86" s="541" t="str">
        <f ca="1">CONCATENATE("5.",A83,".",ROW($A$3))</f>
        <v>5.-.3</v>
      </c>
      <c r="C86" s="136" t="str">
        <f t="shared" ref="C86:D86" ca="1" si="52">C76</f>
        <v>Falls EVU mit Abnahme Energie: Abnahmevertrag (resp. Stromliefervertrag) Energie</v>
      </c>
      <c r="D86" s="150" t="str">
        <f t="shared" ca="1" si="52"/>
        <v>falls Gesuchsteller EVU mit Verpflichtung zur Abnahme von Energie aus dieser Anlage</v>
      </c>
      <c r="E86" s="298" t="str">
        <f t="shared" ca="1" si="47"/>
        <v>MP.24.xxx.A-5.-.3.</v>
      </c>
      <c r="F86" s="150" t="str">
        <f t="shared" ca="1" si="50"/>
        <v>Überprüfung, ob Abnahmevertrag gemäss Verordnung akzeptiert werden kann.</v>
      </c>
      <c r="G86" s="491"/>
      <c r="H86" s="53"/>
      <c r="I86" s="151" t="s">
        <v>184</v>
      </c>
      <c r="J86" s="151" t="s">
        <v>184</v>
      </c>
      <c r="K86" s="136"/>
      <c r="L86" s="150" t="str">
        <f t="shared" ca="1" si="51"/>
        <v>nicht notwendiog, wenn Gesuchsteller = Betreiber oder (Mit-)Eigentümer / Partner dieser Anlage ist</v>
      </c>
    </row>
    <row r="87" spans="1:12" ht="52.8" outlineLevel="1" x14ac:dyDescent="0.25">
      <c r="A87" s="297" t="str">
        <f t="shared" ca="1" si="48"/>
        <v>A / 5.-.4</v>
      </c>
      <c r="B87" s="541" t="str">
        <f ca="1">CONCATENATE("5.",A83,".",ROW($A$4))</f>
        <v>5.-.4</v>
      </c>
      <c r="C87" s="136" t="str">
        <f t="shared" ref="C87:D87" ca="1" si="53">C77</f>
        <v>Testierte Abschlüsse Stufe Kraftwerk 2019 - 2023 (nur Abschlüsse die nicht bereits im Vorjahr eingereicht wurden)</v>
      </c>
      <c r="D87" s="150" t="str">
        <f t="shared" ca="1" si="53"/>
        <v>in jedem Fall</v>
      </c>
      <c r="E87" s="298" t="str">
        <f t="shared" ca="1" si="47"/>
        <v>MP.24.xxx.A-5.-.4.</v>
      </c>
      <c r="F87" s="150" t="str">
        <f t="shared" ca="1" si="50"/>
        <v>Einzelabschluss Finanzbuchhaltung (Bilanz, Erfolgsrechnung, Geldflussrechnung) über fünf Jahre. Zur Überprüfung der Abschreibungspraxis, Gestehungskosten u.a.</v>
      </c>
      <c r="G87" s="491"/>
      <c r="H87" s="53"/>
      <c r="I87" s="151" t="s">
        <v>184</v>
      </c>
      <c r="J87" s="151" t="s">
        <v>184</v>
      </c>
      <c r="K87" s="136"/>
      <c r="L87" s="150" t="str">
        <f t="shared" ca="1" si="51"/>
        <v>Einzelabschluss Finanzbuchhaltung (Bilanz, Erfolgsrechnung, Geldflussrechnung) über fünf Jahre. Zur Überprüfung der Abschreibungspraxis, Gestehungskosten u.a.</v>
      </c>
    </row>
    <row r="88" spans="1:12" ht="52.8" outlineLevel="1" x14ac:dyDescent="0.25">
      <c r="A88" s="297" t="str">
        <f t="shared" ca="1" si="48"/>
        <v>A / 5.-.5</v>
      </c>
      <c r="B88" s="541" t="str">
        <f ca="1">CONCATENATE("5.",A83,".",ROW($A$5))</f>
        <v>5.-.5</v>
      </c>
      <c r="C88" s="136" t="str">
        <f t="shared" ref="C88:D89" ca="1" si="54">C78</f>
        <v>Kraftwerksplan</v>
      </c>
      <c r="D88" s="150" t="str">
        <f t="shared" ca="1" si="54"/>
        <v>in jedem Fall</v>
      </c>
      <c r="E88" s="298" t="str">
        <f t="shared" ca="1" si="47"/>
        <v>MP.24.xxx.A-5.-.5.</v>
      </c>
      <c r="F88" s="150" t="str">
        <f t="shared" ca="1" si="50"/>
        <v>Übersichtsplan oder Schema, wo alle wichtigen und im Gesuch aufgeführten Elemente ersichtlich sind. Zur Überprüfung einer allfälligen hydraulischen Verknüpfung u.a.</v>
      </c>
      <c r="G88" s="491"/>
      <c r="H88" s="53"/>
      <c r="I88" s="151" t="s">
        <v>184</v>
      </c>
      <c r="J88" s="151" t="s">
        <v>184</v>
      </c>
      <c r="K88" s="136"/>
      <c r="L88" s="150" t="str">
        <f t="shared" ca="1" si="51"/>
        <v>Übersichtsplan oder Schema, wo alle wichtigen und im Gesuch aufgeführten Elemente ersichtlich sind. Zur Überprüfung einer allfälligen hydraulischen Verknüpfung u.a.</v>
      </c>
    </row>
    <row r="89" spans="1:12" ht="88.5" customHeight="1" outlineLevel="1" x14ac:dyDescent="0.25">
      <c r="A89" s="297" t="str">
        <f t="shared" ca="1" si="48"/>
        <v>A / 5.-.6</v>
      </c>
      <c r="B89" s="541" t="str">
        <f ca="1">CONCATENATE("5.",A83,".",ROW($A$6))</f>
        <v>5.-.6</v>
      </c>
      <c r="C89" s="150" t="str">
        <f ca="1">C79</f>
        <v>Bescheinigungen über (kostendeckende) Einspeisevergütung, Investitionsbeiträge, Mehrkostenfinanzierungen, Entschädigungen Sanierungen Gewässerschutz und weitere Vergütungen der öffentlichen Hand</v>
      </c>
      <c r="D89" s="150" t="str">
        <f t="shared" ca="1" si="54"/>
        <v>falls solche Beträge im Ge-suchsformular eingetragen wurden</v>
      </c>
      <c r="E89" s="298" t="str">
        <f t="shared" ca="1" si="47"/>
        <v>MP.24.xxx.A-5.-.6.</v>
      </c>
      <c r="F89" s="150" t="str">
        <f t="shared" ca="1" si="50"/>
        <v>Überprüfung Erlöse aus Fördersystemen der öffentlichen Hand.</v>
      </c>
      <c r="G89" s="491"/>
      <c r="H89" s="53"/>
      <c r="I89" s="151" t="s">
        <v>184</v>
      </c>
      <c r="J89" s="151" t="s">
        <v>184</v>
      </c>
      <c r="K89" s="136"/>
      <c r="L89" s="150" t="str">
        <f t="shared" ca="1" si="51"/>
        <v>Nur notwendig, wenn solche Erlöse im Gesuchsformular eingetragen wurden (Ziffern KW-x/36, KW-x/38 oder KW-x/40)</v>
      </c>
    </row>
    <row r="90" spans="1:12" ht="78" customHeight="1" outlineLevel="1" x14ac:dyDescent="0.25">
      <c r="A90" s="719" t="str">
        <f ca="1">CONCATENATE("A / ",B90)</f>
        <v>A / 5.-.7</v>
      </c>
      <c r="B90" s="721" t="str">
        <f ca="1">CONCATENATE("5.",A83,".",ROW($A$7))</f>
        <v>5.-.7</v>
      </c>
      <c r="C90" s="723" t="str">
        <f ca="1">C80</f>
        <v>Erläuterungen zu Gestehungskosten gemäss Geschäftsbericht 
(Excel Anhang-Formular A-5.x.7)</v>
      </c>
      <c r="D90" s="725" t="str">
        <f ca="1">D80</f>
        <v>falls die Angaben im Gesuchs-formular vom Geschäfts-bericht abweichen</v>
      </c>
      <c r="E90" s="727" t="str">
        <f t="shared" ca="1" si="47"/>
        <v>MP.24.xxx.A-5.-.7.</v>
      </c>
      <c r="F90" s="307" t="str">
        <f ca="1">F80</f>
        <v>Die Angaben zu den Gestehungskosten im Blatt dieses Kraftwerkes müssen anhand der testierten Abschlüsse oder anhand des dazugehörigen Anhangformulars eindeutig nachvollziehbar sein. Bitte den folgenden  Link anklicken, um das Anhangsformular herunterzuladen:</v>
      </c>
      <c r="G90" s="729"/>
      <c r="H90" s="730"/>
      <c r="I90" s="731" t="s">
        <v>184</v>
      </c>
      <c r="J90" s="731" t="s">
        <v>184</v>
      </c>
      <c r="K90" s="716"/>
      <c r="L90" s="717" t="str">
        <f ca="1">L80</f>
        <v>Die Angaben zu den Gestehungskosten im Blatt KW-1 müssen anhand der testierten Abschlüsse oder anhand des Anhangformulars A / 5.1.7 eindeutig nachvollziehbar sein.</v>
      </c>
    </row>
    <row r="91" spans="1:12" outlineLevel="1" x14ac:dyDescent="0.25">
      <c r="A91" s="720"/>
      <c r="B91" s="722"/>
      <c r="C91" s="724"/>
      <c r="D91" s="726"/>
      <c r="E91" s="728"/>
      <c r="F91" s="308" t="s">
        <v>613</v>
      </c>
      <c r="G91" s="729"/>
      <c r="H91" s="730"/>
      <c r="I91" s="731"/>
      <c r="J91" s="731"/>
      <c r="K91" s="716"/>
      <c r="L91" s="718"/>
    </row>
    <row r="92" spans="1:12" ht="26.4" outlineLevel="1" x14ac:dyDescent="0.25">
      <c r="A92" s="297" t="str">
        <f t="shared" ref="A92" ca="1" si="55">CONCATENATE("A / ",B92)</f>
        <v>A / 5.-.9</v>
      </c>
      <c r="B92" s="541" t="str">
        <f ca="1">CONCATENATE("5.",A83,".",ROW($A$9))</f>
        <v>5.-.9</v>
      </c>
      <c r="C92" s="510" t="str">
        <f ca="1">C82</f>
        <v>Energieproduktion und Pumpenergie
(Excel Anhang-Formular A-5.x.8)</v>
      </c>
      <c r="D92" s="150" t="str">
        <f ca="1">D82</f>
        <v>in jedem Fall</v>
      </c>
      <c r="E92" s="514" t="str">
        <f ca="1">CONCATENATE($B$4,$C$4,".A-",B92,".")</f>
        <v>MP.24.xxx.A-5.-.9.</v>
      </c>
      <c r="F92" s="136" t="str">
        <f ca="1">F82</f>
        <v>Gemäss Art. 89, Abs. 2 der EnFV sind die stündlichen Produktionsdaten anzugeben.</v>
      </c>
      <c r="G92" s="491"/>
      <c r="H92" s="317"/>
      <c r="I92" s="151" t="s">
        <v>184</v>
      </c>
      <c r="J92" s="151" t="s">
        <v>184</v>
      </c>
      <c r="K92" s="318"/>
      <c r="L92" s="511" t="str">
        <f ca="1">L82</f>
        <v>Stundenwerte für jede Zentrale zwingend, auch für Pumpzentralen und KEV-Anlagen.</v>
      </c>
    </row>
    <row r="93" spans="1:12" x14ac:dyDescent="0.25">
      <c r="A93" s="300" t="str">
        <f ca="1">IF(ISERROR(MID(INDEX(Blätter,ROW(A17)),FIND("]",INDEX(Blätter,ROW(A17)))+1,99)),"-",IF(LEN(MID(INDEX(Blätter,ROW(A17)),FIND("]",INDEX(Blätter,ROW(A17)))+1,99))&gt;3,"-",MID(INDEX(Blätter,ROW(A17)),FIND("]",INDEX(Blätter,ROW(A17)))+1,99)))</f>
        <v>-</v>
      </c>
      <c r="B93" s="315" t="str">
        <f ca="1">CONCATENATE("5.",A93)</f>
        <v>5.-</v>
      </c>
      <c r="C93" s="320" t="str">
        <f ca="1">IFERROR(IF(INDIRECT(CONCATENATE(A93,"!d13"))=Dropdown!$AI$6,"-",INDIRECT(CONCATENATE(A93,"!D13"))),"-")</f>
        <v>-</v>
      </c>
      <c r="D93" s="305"/>
      <c r="E93" s="302"/>
      <c r="F93" s="301"/>
      <c r="G93" s="313"/>
      <c r="H93" s="314"/>
      <c r="I93" s="314"/>
      <c r="J93" s="314"/>
      <c r="K93" s="314"/>
      <c r="L93" s="301"/>
    </row>
    <row r="94" spans="1:12" ht="69.75" customHeight="1" outlineLevel="1" x14ac:dyDescent="0.25">
      <c r="A94" s="297" t="str">
        <f ca="1">CONCATENATE("A / ",B94)</f>
        <v>A / 5.-.1</v>
      </c>
      <c r="B94" s="541" t="str">
        <f ca="1">CONCATENATE("5.",A93,".",ROW($A$1))</f>
        <v>5.-.1</v>
      </c>
      <c r="C94" s="136" t="str">
        <f ca="1">C84</f>
        <v>Vertrag Nutzungsrecht</v>
      </c>
      <c r="D94" s="150" t="str">
        <f ca="1">D84</f>
        <v>in jedem Fall</v>
      </c>
      <c r="E94" s="298" t="str">
        <f t="shared" ref="E94:E100" ca="1" si="56">CONCATENATE($B$4,$C$4,".A-",B94,".")</f>
        <v>MP.24.xxx.A-5.-.1.</v>
      </c>
      <c r="F94" s="150" t="str">
        <f ca="1">F84</f>
        <v>Bspw. Wasserrechtsurkunde, Konzessionsvertrag
zur Überprüfung von Konzessionsleistungen, Kraftwerks-parameter, Eigentumsverhältnisse u.a.</v>
      </c>
      <c r="G94" s="491"/>
      <c r="H94" s="53"/>
      <c r="I94" s="151" t="s">
        <v>184</v>
      </c>
      <c r="J94" s="151" t="s">
        <v>184</v>
      </c>
      <c r="K94" s="136"/>
      <c r="L94" s="150" t="str">
        <f ca="1">L84</f>
        <v>bspw. Wasserrechtsurkunde, Konzessionsvertrag
zur Überprüfung von Konzessionsleistungen, Kraftwerks-parameter, Eigentumsverhältnisse u.a.</v>
      </c>
    </row>
    <row r="95" spans="1:12" ht="26.4" outlineLevel="1" x14ac:dyDescent="0.25">
      <c r="A95" s="297" t="str">
        <f t="shared" ref="A95:A99" ca="1" si="57">CONCATENATE("A / ",B95)</f>
        <v>A / 5.-.2</v>
      </c>
      <c r="B95" s="541" t="str">
        <f ca="1">CONCATENATE("5.",A93,".",ROW($A$2))</f>
        <v>5.-.2</v>
      </c>
      <c r="C95" s="136" t="str">
        <f t="shared" ref="C95" ca="1" si="58">C85</f>
        <v>Bescheinigung Risikotragung aller in Berechtigungskaskade obenliegenden Parteien</v>
      </c>
      <c r="D95" s="150" t="str">
        <f ca="1">D85</f>
        <v>wenn Gesuchsteller selber nicht Betreiber dieser Anlage</v>
      </c>
      <c r="E95" s="298" t="str">
        <f t="shared" ca="1" si="56"/>
        <v>MP.24.xxx.A-5.-.2.</v>
      </c>
      <c r="F95" s="150" t="str">
        <f t="shared" ref="F95:F99" ca="1" si="59">F85</f>
        <v>Überprüfung Träger des wirtschaftlichen Risikos.</v>
      </c>
      <c r="G95" s="491"/>
      <c r="H95" s="53"/>
      <c r="I95" s="151" t="s">
        <v>184</v>
      </c>
      <c r="J95" s="151" t="s">
        <v>184</v>
      </c>
      <c r="K95" s="136"/>
      <c r="L95" s="150" t="str">
        <f t="shared" ref="L95:L99" ca="1" si="60">L85</f>
        <v>nicht notwendiog, wenn Gesuchsteller = Betreiber dieser Anlage, d.h. zuoberst in der "Berechtigungskaskade"</v>
      </c>
    </row>
    <row r="96" spans="1:12" ht="70.5" customHeight="1" outlineLevel="1" x14ac:dyDescent="0.25">
      <c r="A96" s="297" t="str">
        <f t="shared" ca="1" si="57"/>
        <v>A / 5.-.3</v>
      </c>
      <c r="B96" s="541" t="str">
        <f ca="1">CONCATENATE("5.",A93,".",ROW($A$3))</f>
        <v>5.-.3</v>
      </c>
      <c r="C96" s="136" t="str">
        <f t="shared" ref="C96:D96" ca="1" si="61">C86</f>
        <v>Falls EVU mit Abnahme Energie: Abnahmevertrag (resp. Stromliefervertrag) Energie</v>
      </c>
      <c r="D96" s="150" t="str">
        <f t="shared" ca="1" si="61"/>
        <v>falls Gesuchsteller EVU mit Verpflichtung zur Abnahme von Energie aus dieser Anlage</v>
      </c>
      <c r="E96" s="298" t="str">
        <f t="shared" ca="1" si="56"/>
        <v>MP.24.xxx.A-5.-.3.</v>
      </c>
      <c r="F96" s="150" t="str">
        <f t="shared" ca="1" si="59"/>
        <v>Überprüfung, ob Abnahmevertrag gemäss Verordnung akzeptiert werden kann.</v>
      </c>
      <c r="G96" s="491"/>
      <c r="H96" s="53"/>
      <c r="I96" s="151" t="s">
        <v>184</v>
      </c>
      <c r="J96" s="151" t="s">
        <v>184</v>
      </c>
      <c r="K96" s="136"/>
      <c r="L96" s="150" t="str">
        <f t="shared" ca="1" si="60"/>
        <v>nicht notwendiog, wenn Gesuchsteller = Betreiber oder (Mit-)Eigentümer / Partner dieser Anlage ist</v>
      </c>
    </row>
    <row r="97" spans="1:12" ht="52.8" outlineLevel="1" x14ac:dyDescent="0.25">
      <c r="A97" s="297" t="str">
        <f t="shared" ca="1" si="57"/>
        <v>A / 5.-.4</v>
      </c>
      <c r="B97" s="541" t="str">
        <f ca="1">CONCATENATE("5.",A93,".",ROW($A$4))</f>
        <v>5.-.4</v>
      </c>
      <c r="C97" s="136" t="str">
        <f t="shared" ref="C97:D97" ca="1" si="62">C87</f>
        <v>Testierte Abschlüsse Stufe Kraftwerk 2019 - 2023 (nur Abschlüsse die nicht bereits im Vorjahr eingereicht wurden)</v>
      </c>
      <c r="D97" s="150" t="str">
        <f t="shared" ca="1" si="62"/>
        <v>in jedem Fall</v>
      </c>
      <c r="E97" s="298" t="str">
        <f t="shared" ca="1" si="56"/>
        <v>MP.24.xxx.A-5.-.4.</v>
      </c>
      <c r="F97" s="150" t="str">
        <f t="shared" ca="1" si="59"/>
        <v>Einzelabschluss Finanzbuchhaltung (Bilanz, Erfolgsrechnung, Geldflussrechnung) über fünf Jahre. Zur Überprüfung der Abschreibungspraxis, Gestehungskosten u.a.</v>
      </c>
      <c r="G97" s="491"/>
      <c r="H97" s="53"/>
      <c r="I97" s="151" t="s">
        <v>184</v>
      </c>
      <c r="J97" s="151" t="s">
        <v>184</v>
      </c>
      <c r="K97" s="136"/>
      <c r="L97" s="150" t="str">
        <f t="shared" ca="1" si="60"/>
        <v>Einzelabschluss Finanzbuchhaltung (Bilanz, Erfolgsrechnung, Geldflussrechnung) über fünf Jahre. Zur Überprüfung der Abschreibungspraxis, Gestehungskosten u.a.</v>
      </c>
    </row>
    <row r="98" spans="1:12" ht="52.8" outlineLevel="1" x14ac:dyDescent="0.25">
      <c r="A98" s="297" t="str">
        <f t="shared" ca="1" si="57"/>
        <v>A / 5.-.5</v>
      </c>
      <c r="B98" s="541" t="str">
        <f ca="1">CONCATENATE("5.",A93,".",ROW($A$5))</f>
        <v>5.-.5</v>
      </c>
      <c r="C98" s="136" t="str">
        <f t="shared" ref="C98:D99" ca="1" si="63">C88</f>
        <v>Kraftwerksplan</v>
      </c>
      <c r="D98" s="150" t="str">
        <f t="shared" ca="1" si="63"/>
        <v>in jedem Fall</v>
      </c>
      <c r="E98" s="298" t="str">
        <f t="shared" ca="1" si="56"/>
        <v>MP.24.xxx.A-5.-.5.</v>
      </c>
      <c r="F98" s="150" t="str">
        <f t="shared" ca="1" si="59"/>
        <v>Übersichtsplan oder Schema, wo alle wichtigen und im Gesuch aufgeführten Elemente ersichtlich sind. Zur Überprüfung einer allfälligen hydraulischen Verknüpfung u.a.</v>
      </c>
      <c r="G98" s="491"/>
      <c r="H98" s="53"/>
      <c r="I98" s="151" t="s">
        <v>184</v>
      </c>
      <c r="J98" s="151" t="s">
        <v>184</v>
      </c>
      <c r="K98" s="136"/>
      <c r="L98" s="150" t="str">
        <f t="shared" ca="1" si="60"/>
        <v>Übersichtsplan oder Schema, wo alle wichtigen und im Gesuch aufgeführten Elemente ersichtlich sind. Zur Überprüfung einer allfälligen hydraulischen Verknüpfung u.a.</v>
      </c>
    </row>
    <row r="99" spans="1:12" ht="90" customHeight="1" outlineLevel="1" x14ac:dyDescent="0.25">
      <c r="A99" s="297" t="str">
        <f t="shared" ca="1" si="57"/>
        <v>A / 5.-.6</v>
      </c>
      <c r="B99" s="541" t="str">
        <f ca="1">CONCATENATE("5.",A93,".",ROW($A$6))</f>
        <v>5.-.6</v>
      </c>
      <c r="C99" s="150" t="str">
        <f ca="1">C89</f>
        <v>Bescheinigungen über (kostendeckende) Einspeisevergütung, Investitionsbeiträge, Mehrkostenfinanzierungen, Entschädigungen Sanierungen Gewässerschutz und weitere Vergütungen der öffentlichen Hand</v>
      </c>
      <c r="D99" s="150" t="str">
        <f t="shared" ca="1" si="63"/>
        <v>falls solche Beträge im Ge-suchsformular eingetragen wurden</v>
      </c>
      <c r="E99" s="298" t="str">
        <f t="shared" ca="1" si="56"/>
        <v>MP.24.xxx.A-5.-.6.</v>
      </c>
      <c r="F99" s="150" t="str">
        <f t="shared" ca="1" si="59"/>
        <v>Überprüfung Erlöse aus Fördersystemen der öffentlichen Hand.</v>
      </c>
      <c r="G99" s="491"/>
      <c r="H99" s="53"/>
      <c r="I99" s="151" t="s">
        <v>184</v>
      </c>
      <c r="J99" s="151" t="s">
        <v>184</v>
      </c>
      <c r="K99" s="136"/>
      <c r="L99" s="150" t="str">
        <f t="shared" ca="1" si="60"/>
        <v>Nur notwendig, wenn solche Erlöse im Gesuchsformular eingetragen wurden (Ziffern KW-x/36, KW-x/38 oder KW-x/40)</v>
      </c>
    </row>
    <row r="100" spans="1:12" ht="79.5" customHeight="1" outlineLevel="1" x14ac:dyDescent="0.25">
      <c r="A100" s="719" t="str">
        <f ca="1">CONCATENATE("A / ",B100)</f>
        <v>A / 5.-.7</v>
      </c>
      <c r="B100" s="721" t="str">
        <f ca="1">CONCATENATE("5.",A93,".",ROW($A$7))</f>
        <v>5.-.7</v>
      </c>
      <c r="C100" s="723" t="str">
        <f ca="1">C90</f>
        <v>Erläuterungen zu Gestehungskosten gemäss Geschäftsbericht 
(Excel Anhang-Formular A-5.x.7)</v>
      </c>
      <c r="D100" s="725" t="str">
        <f ca="1">D90</f>
        <v>falls die Angaben im Gesuchs-formular vom Geschäfts-bericht abweichen</v>
      </c>
      <c r="E100" s="727" t="str">
        <f t="shared" ca="1" si="56"/>
        <v>MP.24.xxx.A-5.-.7.</v>
      </c>
      <c r="F100" s="307" t="str">
        <f ca="1">F90</f>
        <v>Die Angaben zu den Gestehungskosten im Blatt dieses Kraftwerkes müssen anhand der testierten Abschlüsse oder anhand des dazugehörigen Anhangformulars eindeutig nachvollziehbar sein. Bitte den folgenden  Link anklicken, um das Anhangsformular herunterzuladen:</v>
      </c>
      <c r="G100" s="729"/>
      <c r="H100" s="733"/>
      <c r="I100" s="731" t="s">
        <v>184</v>
      </c>
      <c r="J100" s="731" t="s">
        <v>184</v>
      </c>
      <c r="K100" s="716"/>
      <c r="L100" s="717" t="str">
        <f ca="1">L90</f>
        <v>Die Angaben zu den Gestehungskosten im Blatt KW-1 müssen anhand der testierten Abschlüsse oder anhand des Anhangformulars A / 5.1.7 eindeutig nachvollziehbar sein.</v>
      </c>
    </row>
    <row r="101" spans="1:12" outlineLevel="1" x14ac:dyDescent="0.25">
      <c r="A101" s="720"/>
      <c r="B101" s="722"/>
      <c r="C101" s="724"/>
      <c r="D101" s="726"/>
      <c r="E101" s="728"/>
      <c r="F101" s="308" t="s">
        <v>613</v>
      </c>
      <c r="G101" s="729"/>
      <c r="H101" s="734"/>
      <c r="I101" s="731"/>
      <c r="J101" s="731"/>
      <c r="K101" s="716"/>
      <c r="L101" s="718"/>
    </row>
    <row r="102" spans="1:12" ht="26.4" outlineLevel="1" x14ac:dyDescent="0.25">
      <c r="A102" s="297" t="str">
        <f t="shared" ref="A102" ca="1" si="64">CONCATENATE("A / ",B102)</f>
        <v>A / 5.-.9</v>
      </c>
      <c r="B102" s="541" t="str">
        <f ca="1">CONCATENATE("5.",A93,".",ROW($A$9))</f>
        <v>5.-.9</v>
      </c>
      <c r="C102" s="510" t="str">
        <f ca="1">C92</f>
        <v>Energieproduktion und Pumpenergie
(Excel Anhang-Formular A-5.x.8)</v>
      </c>
      <c r="D102" s="150" t="str">
        <f ca="1">D92</f>
        <v>in jedem Fall</v>
      </c>
      <c r="E102" s="514" t="str">
        <f ca="1">CONCATENATE($B$4,$C$4,".A-",B102,".")</f>
        <v>MP.24.xxx.A-5.-.9.</v>
      </c>
      <c r="F102" s="136" t="str">
        <f ca="1">F92</f>
        <v>Gemäss Art. 89, Abs. 2 der EnFV sind die stündlichen Produktionsdaten anzugeben.</v>
      </c>
      <c r="G102" s="491"/>
      <c r="H102" s="317"/>
      <c r="I102" s="151" t="s">
        <v>184</v>
      </c>
      <c r="J102" s="151" t="s">
        <v>184</v>
      </c>
      <c r="K102" s="318"/>
      <c r="L102" s="511" t="str">
        <f ca="1">L92</f>
        <v>Stundenwerte für jede Zentrale zwingend, auch für Pumpzentralen und KEV-Anlagen.</v>
      </c>
    </row>
    <row r="103" spans="1:12" x14ac:dyDescent="0.25">
      <c r="A103" s="300" t="str">
        <f ca="1">IF(ISERROR(MID(INDEX(Blätter,ROW(A18)),FIND("]",INDEX(Blätter,ROW(A18)))+1,99)),"-",IF(LEN(MID(INDEX(Blätter,ROW(A18)),FIND("]",INDEX(Blätter,ROW(A18)))+1,99))&gt;3,"-",MID(INDEX(Blätter,ROW(A18)),FIND("]",INDEX(Blätter,ROW(A18)))+1,99)))</f>
        <v>-</v>
      </c>
      <c r="B103" s="315" t="str">
        <f ca="1">CONCATENATE("5.",A103)</f>
        <v>5.-</v>
      </c>
      <c r="C103" s="320" t="str">
        <f ca="1">IFERROR(IF(INDIRECT(CONCATENATE(A103,"!d13"))=Dropdown!$AI$6,"-",INDIRECT(CONCATENATE(A103,"!D13"))),"-")</f>
        <v>-</v>
      </c>
      <c r="D103" s="305"/>
      <c r="E103" s="302"/>
      <c r="F103" s="301"/>
      <c r="G103" s="313"/>
      <c r="H103" s="314"/>
      <c r="I103" s="314"/>
      <c r="J103" s="314"/>
      <c r="K103" s="314"/>
      <c r="L103" s="301"/>
    </row>
    <row r="104" spans="1:12" ht="62.25" customHeight="1" outlineLevel="1" x14ac:dyDescent="0.25">
      <c r="A104" s="297" t="str">
        <f ca="1">CONCATENATE("A / ",B104)</f>
        <v>A / 5.-.1</v>
      </c>
      <c r="B104" s="541" t="str">
        <f ca="1">CONCATENATE("5.",A103,".",ROW($A$1))</f>
        <v>5.-.1</v>
      </c>
      <c r="C104" s="136" t="str">
        <f ca="1">C94</f>
        <v>Vertrag Nutzungsrecht</v>
      </c>
      <c r="D104" s="150" t="str">
        <f ca="1">D94</f>
        <v>in jedem Fall</v>
      </c>
      <c r="E104" s="298" t="str">
        <f t="shared" ref="E104:E110" ca="1" si="65">CONCATENATE($B$4,$C$4,".A-",B104,".")</f>
        <v>MP.24.xxx.A-5.-.1.</v>
      </c>
      <c r="F104" s="150" t="str">
        <f ca="1">F94</f>
        <v>Bspw. Wasserrechtsurkunde, Konzessionsvertrag
zur Überprüfung von Konzessionsleistungen, Kraftwerks-parameter, Eigentumsverhältnisse u.a.</v>
      </c>
      <c r="G104" s="491"/>
      <c r="H104" s="53"/>
      <c r="I104" s="151" t="s">
        <v>184</v>
      </c>
      <c r="J104" s="151" t="s">
        <v>184</v>
      </c>
      <c r="K104" s="136"/>
      <c r="L104" s="150" t="str">
        <f ca="1">L94</f>
        <v>bspw. Wasserrechtsurkunde, Konzessionsvertrag
zur Überprüfung von Konzessionsleistungen, Kraftwerks-parameter, Eigentumsverhältnisse u.a.</v>
      </c>
    </row>
    <row r="105" spans="1:12" ht="26.4" outlineLevel="1" x14ac:dyDescent="0.25">
      <c r="A105" s="297" t="str">
        <f t="shared" ref="A105:A109" ca="1" si="66">CONCATENATE("A / ",B105)</f>
        <v>A / 5.-.2</v>
      </c>
      <c r="B105" s="541" t="str">
        <f ca="1">CONCATENATE("5.",A103,".",ROW($A$2))</f>
        <v>5.-.2</v>
      </c>
      <c r="C105" s="136" t="str">
        <f t="shared" ref="C105" ca="1" si="67">C95</f>
        <v>Bescheinigung Risikotragung aller in Berechtigungskaskade obenliegenden Parteien</v>
      </c>
      <c r="D105" s="150" t="str">
        <f ca="1">D95</f>
        <v>wenn Gesuchsteller selber nicht Betreiber dieser Anlage</v>
      </c>
      <c r="E105" s="298" t="str">
        <f t="shared" ca="1" si="65"/>
        <v>MP.24.xxx.A-5.-.2.</v>
      </c>
      <c r="F105" s="150" t="str">
        <f t="shared" ref="F105:F109" ca="1" si="68">F95</f>
        <v>Überprüfung Träger des wirtschaftlichen Risikos.</v>
      </c>
      <c r="G105" s="491"/>
      <c r="H105" s="53"/>
      <c r="I105" s="151" t="s">
        <v>184</v>
      </c>
      <c r="J105" s="151" t="s">
        <v>184</v>
      </c>
      <c r="K105" s="136"/>
      <c r="L105" s="150" t="str">
        <f t="shared" ref="L105:L109" ca="1" si="69">L95</f>
        <v>nicht notwendiog, wenn Gesuchsteller = Betreiber dieser Anlage, d.h. zuoberst in der "Berechtigungskaskade"</v>
      </c>
    </row>
    <row r="106" spans="1:12" ht="73.5" customHeight="1" outlineLevel="1" x14ac:dyDescent="0.25">
      <c r="A106" s="297" t="str">
        <f t="shared" ca="1" si="66"/>
        <v>A / 5.-.3</v>
      </c>
      <c r="B106" s="541" t="str">
        <f ca="1">CONCATENATE("5.",A103,".",ROW($A$3))</f>
        <v>5.-.3</v>
      </c>
      <c r="C106" s="136" t="str">
        <f t="shared" ref="C106:D106" ca="1" si="70">C96</f>
        <v>Falls EVU mit Abnahme Energie: Abnahmevertrag (resp. Stromliefervertrag) Energie</v>
      </c>
      <c r="D106" s="150" t="str">
        <f t="shared" ca="1" si="70"/>
        <v>falls Gesuchsteller EVU mit Verpflichtung zur Abnahme von Energie aus dieser Anlage</v>
      </c>
      <c r="E106" s="298" t="str">
        <f t="shared" ca="1" si="65"/>
        <v>MP.24.xxx.A-5.-.3.</v>
      </c>
      <c r="F106" s="150" t="str">
        <f t="shared" ca="1" si="68"/>
        <v>Überprüfung, ob Abnahmevertrag gemäss Verordnung akzeptiert werden kann.</v>
      </c>
      <c r="G106" s="491"/>
      <c r="H106" s="53"/>
      <c r="I106" s="151" t="s">
        <v>184</v>
      </c>
      <c r="J106" s="151" t="s">
        <v>184</v>
      </c>
      <c r="K106" s="136"/>
      <c r="L106" s="150" t="str">
        <f t="shared" ca="1" si="69"/>
        <v>nicht notwendiog, wenn Gesuchsteller = Betreiber oder (Mit-)Eigentümer / Partner dieser Anlage ist</v>
      </c>
    </row>
    <row r="107" spans="1:12" ht="52.8" outlineLevel="1" x14ac:dyDescent="0.25">
      <c r="A107" s="297" t="str">
        <f t="shared" ca="1" si="66"/>
        <v>A / 5.-.4</v>
      </c>
      <c r="B107" s="541" t="str">
        <f ca="1">CONCATENATE("5.",A103,".",ROW($A$4))</f>
        <v>5.-.4</v>
      </c>
      <c r="C107" s="136" t="str">
        <f t="shared" ref="C107:D107" ca="1" si="71">C97</f>
        <v>Testierte Abschlüsse Stufe Kraftwerk 2019 - 2023 (nur Abschlüsse die nicht bereits im Vorjahr eingereicht wurden)</v>
      </c>
      <c r="D107" s="150" t="str">
        <f t="shared" ca="1" si="71"/>
        <v>in jedem Fall</v>
      </c>
      <c r="E107" s="298" t="str">
        <f t="shared" ca="1" si="65"/>
        <v>MP.24.xxx.A-5.-.4.</v>
      </c>
      <c r="F107" s="150" t="str">
        <f t="shared" ca="1" si="68"/>
        <v>Einzelabschluss Finanzbuchhaltung (Bilanz, Erfolgsrechnung, Geldflussrechnung) über fünf Jahre. Zur Überprüfung der Abschreibungspraxis, Gestehungskosten u.a.</v>
      </c>
      <c r="G107" s="491"/>
      <c r="H107" s="53"/>
      <c r="I107" s="151" t="s">
        <v>184</v>
      </c>
      <c r="J107" s="151" t="s">
        <v>184</v>
      </c>
      <c r="K107" s="136"/>
      <c r="L107" s="150" t="str">
        <f t="shared" ca="1" si="69"/>
        <v>Einzelabschluss Finanzbuchhaltung (Bilanz, Erfolgsrechnung, Geldflussrechnung) über fünf Jahre. Zur Überprüfung der Abschreibungspraxis, Gestehungskosten u.a.</v>
      </c>
    </row>
    <row r="108" spans="1:12" ht="52.8" outlineLevel="1" x14ac:dyDescent="0.25">
      <c r="A108" s="297" t="str">
        <f t="shared" ca="1" si="66"/>
        <v>A / 5.-.5</v>
      </c>
      <c r="B108" s="541" t="str">
        <f ca="1">CONCATENATE("5.",A103,".",ROW($A$5))</f>
        <v>5.-.5</v>
      </c>
      <c r="C108" s="136" t="str">
        <f t="shared" ref="C108:D109" ca="1" si="72">C98</f>
        <v>Kraftwerksplan</v>
      </c>
      <c r="D108" s="150" t="str">
        <f t="shared" ca="1" si="72"/>
        <v>in jedem Fall</v>
      </c>
      <c r="E108" s="298" t="str">
        <f t="shared" ca="1" si="65"/>
        <v>MP.24.xxx.A-5.-.5.</v>
      </c>
      <c r="F108" s="150" t="str">
        <f t="shared" ca="1" si="68"/>
        <v>Übersichtsplan oder Schema, wo alle wichtigen und im Gesuch aufgeführten Elemente ersichtlich sind. Zur Überprüfung einer allfälligen hydraulischen Verknüpfung u.a.</v>
      </c>
      <c r="G108" s="491"/>
      <c r="H108" s="53"/>
      <c r="I108" s="151" t="s">
        <v>184</v>
      </c>
      <c r="J108" s="151" t="s">
        <v>184</v>
      </c>
      <c r="K108" s="136"/>
      <c r="L108" s="150" t="str">
        <f t="shared" ca="1" si="69"/>
        <v>Übersichtsplan oder Schema, wo alle wichtigen und im Gesuch aufgeführten Elemente ersichtlich sind. Zur Überprüfung einer allfälligen hydraulischen Verknüpfung u.a.</v>
      </c>
    </row>
    <row r="109" spans="1:12" ht="88.5" customHeight="1" outlineLevel="1" x14ac:dyDescent="0.25">
      <c r="A109" s="297" t="str">
        <f t="shared" ca="1" si="66"/>
        <v>A / 5.-.6</v>
      </c>
      <c r="B109" s="541" t="str">
        <f ca="1">CONCATENATE("5.",A103,".",ROW($A$6))</f>
        <v>5.-.6</v>
      </c>
      <c r="C109" s="150" t="str">
        <f ca="1">C99</f>
        <v>Bescheinigungen über (kostendeckende) Einspeisevergütung, Investitionsbeiträge, Mehrkostenfinanzierungen, Entschädigungen Sanierungen Gewässerschutz und weitere Vergütungen der öffentlichen Hand</v>
      </c>
      <c r="D109" s="150" t="str">
        <f t="shared" ca="1" si="72"/>
        <v>falls solche Beträge im Ge-suchsformular eingetragen wurden</v>
      </c>
      <c r="E109" s="298" t="str">
        <f t="shared" ca="1" si="65"/>
        <v>MP.24.xxx.A-5.-.6.</v>
      </c>
      <c r="F109" s="150" t="str">
        <f t="shared" ca="1" si="68"/>
        <v>Überprüfung Erlöse aus Fördersystemen der öffentlichen Hand.</v>
      </c>
      <c r="G109" s="491"/>
      <c r="H109" s="53"/>
      <c r="I109" s="151" t="s">
        <v>184</v>
      </c>
      <c r="J109" s="151" t="s">
        <v>184</v>
      </c>
      <c r="K109" s="136"/>
      <c r="L109" s="150" t="str">
        <f t="shared" ca="1" si="69"/>
        <v>Nur notwendig, wenn solche Erlöse im Gesuchsformular eingetragen wurden (Ziffern KW-x/36, KW-x/38 oder KW-x/40)</v>
      </c>
    </row>
    <row r="110" spans="1:12" ht="83.25" customHeight="1" outlineLevel="1" x14ac:dyDescent="0.25">
      <c r="A110" s="719" t="str">
        <f ca="1">CONCATENATE("A / ",B110)</f>
        <v>A / 5.-.7</v>
      </c>
      <c r="B110" s="721" t="str">
        <f ca="1">CONCATENATE("5.",A103,".",ROW($A$7))</f>
        <v>5.-.7</v>
      </c>
      <c r="C110" s="723" t="str">
        <f ca="1">C100</f>
        <v>Erläuterungen zu Gestehungskosten gemäss Geschäftsbericht 
(Excel Anhang-Formular A-5.x.7)</v>
      </c>
      <c r="D110" s="725" t="str">
        <f ca="1">D100</f>
        <v>falls die Angaben im Gesuchs-formular vom Geschäfts-bericht abweichen</v>
      </c>
      <c r="E110" s="727" t="str">
        <f t="shared" ca="1" si="65"/>
        <v>MP.24.xxx.A-5.-.7.</v>
      </c>
      <c r="F110" s="307" t="str">
        <f ca="1">F100</f>
        <v>Die Angaben zu den Gestehungskosten im Blatt dieses Kraftwerkes müssen anhand der testierten Abschlüsse oder anhand des dazugehörigen Anhangformulars eindeutig nachvollziehbar sein. Bitte den folgenden  Link anklicken, um das Anhangsformular herunterzuladen:</v>
      </c>
      <c r="G110" s="729"/>
      <c r="H110" s="730"/>
      <c r="I110" s="731" t="s">
        <v>184</v>
      </c>
      <c r="J110" s="731" t="s">
        <v>184</v>
      </c>
      <c r="K110" s="716"/>
      <c r="L110" s="717" t="str">
        <f ca="1">L100</f>
        <v>Die Angaben zu den Gestehungskosten im Blatt KW-1 müssen anhand der testierten Abschlüsse oder anhand des Anhangformulars A / 5.1.7 eindeutig nachvollziehbar sein.</v>
      </c>
    </row>
    <row r="111" spans="1:12" outlineLevel="1" x14ac:dyDescent="0.25">
      <c r="A111" s="720"/>
      <c r="B111" s="722"/>
      <c r="C111" s="724"/>
      <c r="D111" s="726"/>
      <c r="E111" s="728"/>
      <c r="F111" s="308" t="s">
        <v>613</v>
      </c>
      <c r="G111" s="729"/>
      <c r="H111" s="730"/>
      <c r="I111" s="731"/>
      <c r="J111" s="731"/>
      <c r="K111" s="716"/>
      <c r="L111" s="718"/>
    </row>
    <row r="112" spans="1:12" ht="26.4" outlineLevel="1" x14ac:dyDescent="0.25">
      <c r="A112" s="297" t="str">
        <f t="shared" ref="A112" ca="1" si="73">CONCATENATE("A / ",B112)</f>
        <v>A / 5.-.9</v>
      </c>
      <c r="B112" s="541" t="str">
        <f ca="1">CONCATENATE("5.",A103,".",ROW($A$9))</f>
        <v>5.-.9</v>
      </c>
      <c r="C112" s="510" t="str">
        <f ca="1">C102</f>
        <v>Energieproduktion und Pumpenergie
(Excel Anhang-Formular A-5.x.8)</v>
      </c>
      <c r="D112" s="150" t="str">
        <f ca="1">D102</f>
        <v>in jedem Fall</v>
      </c>
      <c r="E112" s="514" t="str">
        <f ca="1">CONCATENATE($B$4,$C$4,".A-",B112,".")</f>
        <v>MP.24.xxx.A-5.-.9.</v>
      </c>
      <c r="F112" s="136" t="str">
        <f ca="1">F102</f>
        <v>Gemäss Art. 89, Abs. 2 der EnFV sind die stündlichen Produktionsdaten anzugeben.</v>
      </c>
      <c r="G112" s="491"/>
      <c r="H112" s="317"/>
      <c r="I112" s="151" t="s">
        <v>184</v>
      </c>
      <c r="J112" s="151" t="s">
        <v>184</v>
      </c>
      <c r="K112" s="318"/>
      <c r="L112" s="511" t="str">
        <f ca="1">L102</f>
        <v>Stundenwerte für jede Zentrale zwingend, auch für Pumpzentralen und KEV-Anlagen.</v>
      </c>
    </row>
    <row r="113" spans="1:12" x14ac:dyDescent="0.25">
      <c r="A113" s="300" t="str">
        <f ca="1">IF(ISERROR(MID(INDEX(Blätter,ROW(A19)),FIND("]",INDEX(Blätter,ROW(A19)))+1,99)),"-",IF(LEN(MID(INDEX(Blätter,ROW(A19)),FIND("]",INDEX(Blätter,ROW(A19)))+1,99))&gt;4,"-",MID(INDEX(Blätter,ROW(A19)),FIND("]",INDEX(Blätter,ROW(A19)))+1,99)))</f>
        <v>-</v>
      </c>
      <c r="B113" s="315" t="str">
        <f ca="1">CONCATENATE("5.",A113)</f>
        <v>5.-</v>
      </c>
      <c r="C113" s="320" t="str">
        <f ca="1">IFERROR(IF(INDIRECT(CONCATENATE(A113,"!d13"))=Dropdown!$AI$6,"-",INDIRECT(CONCATENATE(A113,"!D13"))),"-")</f>
        <v>-</v>
      </c>
      <c r="D113" s="305"/>
      <c r="E113" s="302"/>
      <c r="F113" s="301"/>
      <c r="G113" s="313"/>
      <c r="H113" s="314"/>
      <c r="I113" s="314"/>
      <c r="J113" s="314"/>
      <c r="K113" s="314"/>
      <c r="L113" s="301"/>
    </row>
    <row r="114" spans="1:12" ht="62.25" customHeight="1" outlineLevel="1" x14ac:dyDescent="0.25">
      <c r="A114" s="297" t="str">
        <f ca="1">CONCATENATE("A / ",B114)</f>
        <v>A / 5.-.1</v>
      </c>
      <c r="B114" s="541" t="str">
        <f ca="1">CONCATENATE("5.",A113,".",ROW($A$1))</f>
        <v>5.-.1</v>
      </c>
      <c r="C114" s="136" t="str">
        <f ca="1">C104</f>
        <v>Vertrag Nutzungsrecht</v>
      </c>
      <c r="D114" s="150" t="str">
        <f ca="1">D104</f>
        <v>in jedem Fall</v>
      </c>
      <c r="E114" s="298" t="str">
        <f t="shared" ref="E114:E120" ca="1" si="74">CONCATENATE($B$4,$C$4,".A-",B114,".")</f>
        <v>MP.24.xxx.A-5.-.1.</v>
      </c>
      <c r="F114" s="150" t="str">
        <f ca="1">F104</f>
        <v>Bspw. Wasserrechtsurkunde, Konzessionsvertrag
zur Überprüfung von Konzessionsleistungen, Kraftwerks-parameter, Eigentumsverhältnisse u.a.</v>
      </c>
      <c r="G114" s="491"/>
      <c r="H114" s="53"/>
      <c r="I114" s="151" t="s">
        <v>184</v>
      </c>
      <c r="J114" s="151" t="s">
        <v>184</v>
      </c>
      <c r="K114" s="136"/>
      <c r="L114" s="150" t="str">
        <f ca="1">L104</f>
        <v>bspw. Wasserrechtsurkunde, Konzessionsvertrag
zur Überprüfung von Konzessionsleistungen, Kraftwerks-parameter, Eigentumsverhältnisse u.a.</v>
      </c>
    </row>
    <row r="115" spans="1:12" ht="26.4" outlineLevel="1" x14ac:dyDescent="0.25">
      <c r="A115" s="297" t="str">
        <f t="shared" ref="A115:A119" ca="1" si="75">CONCATENATE("A / ",B115)</f>
        <v>A / 5.-.2</v>
      </c>
      <c r="B115" s="541" t="str">
        <f ca="1">CONCATENATE("5.",A113,".",ROW($A$2))</f>
        <v>5.-.2</v>
      </c>
      <c r="C115" s="136" t="str">
        <f t="shared" ref="C115" ca="1" si="76">C105</f>
        <v>Bescheinigung Risikotragung aller in Berechtigungskaskade obenliegenden Parteien</v>
      </c>
      <c r="D115" s="150" t="str">
        <f ca="1">D105</f>
        <v>wenn Gesuchsteller selber nicht Betreiber dieser Anlage</v>
      </c>
      <c r="E115" s="298" t="str">
        <f t="shared" ca="1" si="74"/>
        <v>MP.24.xxx.A-5.-.2.</v>
      </c>
      <c r="F115" s="150" t="str">
        <f t="shared" ref="F115:F119" ca="1" si="77">F105</f>
        <v>Überprüfung Träger des wirtschaftlichen Risikos.</v>
      </c>
      <c r="G115" s="491"/>
      <c r="H115" s="53"/>
      <c r="I115" s="151" t="s">
        <v>184</v>
      </c>
      <c r="J115" s="151" t="s">
        <v>184</v>
      </c>
      <c r="K115" s="136"/>
      <c r="L115" s="150" t="str">
        <f t="shared" ref="L115:L119" ca="1" si="78">L105</f>
        <v>nicht notwendiog, wenn Gesuchsteller = Betreiber dieser Anlage, d.h. zuoberst in der "Berechtigungskaskade"</v>
      </c>
    </row>
    <row r="116" spans="1:12" ht="72.75" customHeight="1" outlineLevel="1" x14ac:dyDescent="0.25">
      <c r="A116" s="297" t="str">
        <f t="shared" ca="1" si="75"/>
        <v>A / 5.-.3</v>
      </c>
      <c r="B116" s="541" t="str">
        <f ca="1">CONCATENATE("5.",A113,".",ROW($A$3))</f>
        <v>5.-.3</v>
      </c>
      <c r="C116" s="136" t="str">
        <f t="shared" ref="C116:D116" ca="1" si="79">C106</f>
        <v>Falls EVU mit Abnahme Energie: Abnahmevertrag (resp. Stromliefervertrag) Energie</v>
      </c>
      <c r="D116" s="150" t="str">
        <f t="shared" ca="1" si="79"/>
        <v>falls Gesuchsteller EVU mit Verpflichtung zur Abnahme von Energie aus dieser Anlage</v>
      </c>
      <c r="E116" s="298" t="str">
        <f t="shared" ca="1" si="74"/>
        <v>MP.24.xxx.A-5.-.3.</v>
      </c>
      <c r="F116" s="150" t="str">
        <f t="shared" ca="1" si="77"/>
        <v>Überprüfung, ob Abnahmevertrag gemäss Verordnung akzeptiert werden kann.</v>
      </c>
      <c r="G116" s="491"/>
      <c r="H116" s="53"/>
      <c r="I116" s="151" t="s">
        <v>184</v>
      </c>
      <c r="J116" s="151" t="s">
        <v>184</v>
      </c>
      <c r="K116" s="136"/>
      <c r="L116" s="150" t="str">
        <f t="shared" ca="1" si="78"/>
        <v>nicht notwendiog, wenn Gesuchsteller = Betreiber oder (Mit-)Eigentümer / Partner dieser Anlage ist</v>
      </c>
    </row>
    <row r="117" spans="1:12" ht="52.8" outlineLevel="1" x14ac:dyDescent="0.25">
      <c r="A117" s="297" t="str">
        <f t="shared" ca="1" si="75"/>
        <v>A / 5.-.4</v>
      </c>
      <c r="B117" s="541" t="str">
        <f ca="1">CONCATENATE("5.",A113,".",ROW($A$4))</f>
        <v>5.-.4</v>
      </c>
      <c r="C117" s="136" t="str">
        <f t="shared" ref="C117:D117" ca="1" si="80">C107</f>
        <v>Testierte Abschlüsse Stufe Kraftwerk 2019 - 2023 (nur Abschlüsse die nicht bereits im Vorjahr eingereicht wurden)</v>
      </c>
      <c r="D117" s="150" t="str">
        <f t="shared" ca="1" si="80"/>
        <v>in jedem Fall</v>
      </c>
      <c r="E117" s="298" t="str">
        <f t="shared" ca="1" si="74"/>
        <v>MP.24.xxx.A-5.-.4.</v>
      </c>
      <c r="F117" s="150" t="str">
        <f t="shared" ca="1" si="77"/>
        <v>Einzelabschluss Finanzbuchhaltung (Bilanz, Erfolgsrechnung, Geldflussrechnung) über fünf Jahre. Zur Überprüfung der Abschreibungspraxis, Gestehungskosten u.a.</v>
      </c>
      <c r="G117" s="491"/>
      <c r="H117" s="53"/>
      <c r="I117" s="151" t="s">
        <v>184</v>
      </c>
      <c r="J117" s="151" t="s">
        <v>184</v>
      </c>
      <c r="K117" s="136"/>
      <c r="L117" s="150" t="str">
        <f t="shared" ca="1" si="78"/>
        <v>Einzelabschluss Finanzbuchhaltung (Bilanz, Erfolgsrechnung, Geldflussrechnung) über fünf Jahre. Zur Überprüfung der Abschreibungspraxis, Gestehungskosten u.a.</v>
      </c>
    </row>
    <row r="118" spans="1:12" ht="52.8" outlineLevel="1" x14ac:dyDescent="0.25">
      <c r="A118" s="297" t="str">
        <f t="shared" ca="1" si="75"/>
        <v>A / 5.-.5</v>
      </c>
      <c r="B118" s="541" t="str">
        <f ca="1">CONCATENATE("5.",A113,".",ROW($A$5))</f>
        <v>5.-.5</v>
      </c>
      <c r="C118" s="136" t="str">
        <f t="shared" ref="C118:D119" ca="1" si="81">C108</f>
        <v>Kraftwerksplan</v>
      </c>
      <c r="D118" s="150" t="str">
        <f t="shared" ca="1" si="81"/>
        <v>in jedem Fall</v>
      </c>
      <c r="E118" s="298" t="str">
        <f t="shared" ca="1" si="74"/>
        <v>MP.24.xxx.A-5.-.5.</v>
      </c>
      <c r="F118" s="150" t="str">
        <f t="shared" ca="1" si="77"/>
        <v>Übersichtsplan oder Schema, wo alle wichtigen und im Gesuch aufgeführten Elemente ersichtlich sind. Zur Überprüfung einer allfälligen hydraulischen Verknüpfung u.a.</v>
      </c>
      <c r="G118" s="491"/>
      <c r="H118" s="53"/>
      <c r="I118" s="151" t="s">
        <v>184</v>
      </c>
      <c r="J118" s="151" t="s">
        <v>184</v>
      </c>
      <c r="K118" s="136"/>
      <c r="L118" s="150" t="str">
        <f t="shared" ca="1" si="78"/>
        <v>Übersichtsplan oder Schema, wo alle wichtigen und im Gesuch aufgeführten Elemente ersichtlich sind. Zur Überprüfung einer allfälligen hydraulischen Verknüpfung u.a.</v>
      </c>
    </row>
    <row r="119" spans="1:12" ht="87.75" customHeight="1" outlineLevel="1" x14ac:dyDescent="0.25">
      <c r="A119" s="297" t="str">
        <f t="shared" ca="1" si="75"/>
        <v>A / 5.-.6</v>
      </c>
      <c r="B119" s="541" t="str">
        <f ca="1">CONCATENATE("5.",A113,".",ROW($A$6))</f>
        <v>5.-.6</v>
      </c>
      <c r="C119" s="150" t="str">
        <f ca="1">C109</f>
        <v>Bescheinigungen über (kostendeckende) Einspeisevergütung, Investitionsbeiträge, Mehrkostenfinanzierungen, Entschädigungen Sanierungen Gewässerschutz und weitere Vergütungen der öffentlichen Hand</v>
      </c>
      <c r="D119" s="150" t="str">
        <f t="shared" ca="1" si="81"/>
        <v>falls solche Beträge im Ge-suchsformular eingetragen wurden</v>
      </c>
      <c r="E119" s="298" t="str">
        <f t="shared" ca="1" si="74"/>
        <v>MP.24.xxx.A-5.-.6.</v>
      </c>
      <c r="F119" s="150" t="str">
        <f t="shared" ca="1" si="77"/>
        <v>Überprüfung Erlöse aus Fördersystemen der öffentlichen Hand.</v>
      </c>
      <c r="G119" s="491"/>
      <c r="H119" s="53"/>
      <c r="I119" s="151" t="s">
        <v>184</v>
      </c>
      <c r="J119" s="151" t="s">
        <v>184</v>
      </c>
      <c r="K119" s="136"/>
      <c r="L119" s="150" t="str">
        <f t="shared" ca="1" si="78"/>
        <v>Nur notwendig, wenn solche Erlöse im Gesuchsformular eingetragen wurden (Ziffern KW-x/36, KW-x/38 oder KW-x/40)</v>
      </c>
    </row>
    <row r="120" spans="1:12" ht="81.75" customHeight="1" outlineLevel="1" x14ac:dyDescent="0.25">
      <c r="A120" s="719" t="str">
        <f ca="1">CONCATENATE("A / ",B120)</f>
        <v>A / 5.-.7</v>
      </c>
      <c r="B120" s="721" t="str">
        <f ca="1">CONCATENATE("5.",A113,".",ROW($A$7))</f>
        <v>5.-.7</v>
      </c>
      <c r="C120" s="723" t="str">
        <f ca="1">C110</f>
        <v>Erläuterungen zu Gestehungskosten gemäss Geschäftsbericht 
(Excel Anhang-Formular A-5.x.7)</v>
      </c>
      <c r="D120" s="725" t="str">
        <f ca="1">D110</f>
        <v>falls die Angaben im Gesuchs-formular vom Geschäfts-bericht abweichen</v>
      </c>
      <c r="E120" s="727" t="str">
        <f t="shared" ca="1" si="74"/>
        <v>MP.24.xxx.A-5.-.7.</v>
      </c>
      <c r="F120" s="307" t="str">
        <f ca="1">F110</f>
        <v>Die Angaben zu den Gestehungskosten im Blatt dieses Kraftwerkes müssen anhand der testierten Abschlüsse oder anhand des dazugehörigen Anhangformulars eindeutig nachvollziehbar sein. Bitte den folgenden  Link anklicken, um das Anhangsformular herunterzuladen:</v>
      </c>
      <c r="G120" s="729"/>
      <c r="H120" s="730"/>
      <c r="I120" s="731" t="s">
        <v>184</v>
      </c>
      <c r="J120" s="731" t="s">
        <v>184</v>
      </c>
      <c r="K120" s="716"/>
      <c r="L120" s="717" t="str">
        <f ca="1">L110</f>
        <v>Die Angaben zu den Gestehungskosten im Blatt KW-1 müssen anhand der testierten Abschlüsse oder anhand des Anhangformulars A / 5.1.7 eindeutig nachvollziehbar sein.</v>
      </c>
    </row>
    <row r="121" spans="1:12" outlineLevel="1" x14ac:dyDescent="0.25">
      <c r="A121" s="720"/>
      <c r="B121" s="722"/>
      <c r="C121" s="724"/>
      <c r="D121" s="726"/>
      <c r="E121" s="728"/>
      <c r="F121" s="308" t="s">
        <v>613</v>
      </c>
      <c r="G121" s="729"/>
      <c r="H121" s="730"/>
      <c r="I121" s="731"/>
      <c r="J121" s="731"/>
      <c r="K121" s="716"/>
      <c r="L121" s="718"/>
    </row>
    <row r="122" spans="1:12" ht="26.4" outlineLevel="1" x14ac:dyDescent="0.25">
      <c r="A122" s="297" t="str">
        <f t="shared" ref="A122" ca="1" si="82">CONCATENATE("A / ",B122)</f>
        <v>A / 5.-.9</v>
      </c>
      <c r="B122" s="541" t="str">
        <f ca="1">CONCATENATE("5.",A113,".",ROW($A$9))</f>
        <v>5.-.9</v>
      </c>
      <c r="C122" s="510" t="str">
        <f ca="1">C112</f>
        <v>Energieproduktion und Pumpenergie
(Excel Anhang-Formular A-5.x.8)</v>
      </c>
      <c r="D122" s="150" t="str">
        <f ca="1">D112</f>
        <v>in jedem Fall</v>
      </c>
      <c r="E122" s="514" t="str">
        <f ca="1">CONCATENATE($B$4,$C$4,".A-",B122,".")</f>
        <v>MP.24.xxx.A-5.-.9.</v>
      </c>
      <c r="F122" s="136" t="str">
        <f ca="1">F112</f>
        <v>Gemäss Art. 89, Abs. 2 der EnFV sind die stündlichen Produktionsdaten anzugeben.</v>
      </c>
      <c r="G122" s="491"/>
      <c r="H122" s="317"/>
      <c r="I122" s="151" t="s">
        <v>184</v>
      </c>
      <c r="J122" s="151" t="s">
        <v>184</v>
      </c>
      <c r="K122" s="318"/>
      <c r="L122" s="511" t="str">
        <f ca="1">L112</f>
        <v>Stundenwerte für jede Zentrale zwingend, auch für Pumpzentralen und KEV-Anlagen.</v>
      </c>
    </row>
    <row r="123" spans="1:12" hidden="1" x14ac:dyDescent="0.25">
      <c r="A123" s="300" t="str">
        <f ca="1">IF(ISERROR(MID(INDEX(Blätter,ROW(A20)),FIND("]",INDEX(Blätter,ROW(A20)))+1,99)),"-",IF(LEN(MID(INDEX(Blätter,ROW(A20)),FIND("]",INDEX(Blätter,ROW(A20)))+1,99))&gt;4,"-",MID(INDEX(Blätter,ROW(A20)),FIND("]",INDEX(Blätter,ROW(A20)))+1,99)))</f>
        <v>-</v>
      </c>
      <c r="B123" s="315" t="str">
        <f ca="1">CONCATENATE("5.",A123)</f>
        <v>5.-</v>
      </c>
      <c r="C123" s="320" t="str">
        <f ca="1">IFERROR(IF(INDIRECT(CONCATENATE(A123,"!d13"))=Dropdown!$AI$6,"-",INDIRECT(CONCATENATE(A123,"!D13"))),"-")</f>
        <v>-</v>
      </c>
      <c r="D123" s="305"/>
      <c r="E123" s="302"/>
      <c r="F123" s="301"/>
      <c r="G123" s="313"/>
      <c r="H123" s="314"/>
      <c r="I123" s="314"/>
      <c r="J123" s="314"/>
      <c r="K123" s="314"/>
      <c r="L123" s="301"/>
    </row>
    <row r="124" spans="1:12" ht="54" hidden="1" customHeight="1" outlineLevel="1" x14ac:dyDescent="0.25">
      <c r="A124" s="297" t="str">
        <f ca="1">CONCATENATE("A / ",B124)</f>
        <v>A / 5.-.1</v>
      </c>
      <c r="B124" s="541" t="str">
        <f ca="1">CONCATENATE("5.",A123,".",ROW($A$1))</f>
        <v>5.-.1</v>
      </c>
      <c r="C124" s="136" t="str">
        <f ca="1">C114</f>
        <v>Vertrag Nutzungsrecht</v>
      </c>
      <c r="D124" s="150" t="str">
        <f ca="1">D114</f>
        <v>in jedem Fall</v>
      </c>
      <c r="E124" s="298" t="str">
        <f t="shared" ref="E124:E130" ca="1" si="83">CONCATENATE($B$4,$C$4,".A-",B124,".")</f>
        <v>MP.24.xxx.A-5.-.1.</v>
      </c>
      <c r="F124" s="150" t="str">
        <f ca="1">F114</f>
        <v>Bspw. Wasserrechtsurkunde, Konzessionsvertrag
zur Überprüfung von Konzessionsleistungen, Kraftwerks-parameter, Eigentumsverhältnisse u.a.</v>
      </c>
      <c r="G124" s="608"/>
      <c r="H124" s="53"/>
      <c r="I124" s="151" t="s">
        <v>184</v>
      </c>
      <c r="J124" s="151" t="s">
        <v>184</v>
      </c>
      <c r="K124" s="136"/>
      <c r="L124" s="150" t="str">
        <f ca="1">L114</f>
        <v>bspw. Wasserrechtsurkunde, Konzessionsvertrag
zur Überprüfung von Konzessionsleistungen, Kraftwerks-parameter, Eigentumsverhältnisse u.a.</v>
      </c>
    </row>
    <row r="125" spans="1:12" ht="26.4" hidden="1" outlineLevel="1" x14ac:dyDescent="0.25">
      <c r="A125" s="297" t="str">
        <f t="shared" ref="A125:A129" ca="1" si="84">CONCATENATE("A / ",B125)</f>
        <v>A / 5.-.2</v>
      </c>
      <c r="B125" s="541" t="str">
        <f ca="1">CONCATENATE("5.",A123,".",ROW($A$2))</f>
        <v>5.-.2</v>
      </c>
      <c r="C125" s="136" t="str">
        <f t="shared" ref="C125" ca="1" si="85">C115</f>
        <v>Bescheinigung Risikotragung aller in Berechtigungskaskade obenliegenden Parteien</v>
      </c>
      <c r="D125" s="150" t="str">
        <f ca="1">D115</f>
        <v>wenn Gesuchsteller selber nicht Betreiber dieser Anlage</v>
      </c>
      <c r="E125" s="298" t="str">
        <f t="shared" ca="1" si="83"/>
        <v>MP.24.xxx.A-5.-.2.</v>
      </c>
      <c r="F125" s="150" t="str">
        <f t="shared" ref="F125:F129" ca="1" si="86">F115</f>
        <v>Überprüfung Träger des wirtschaftlichen Risikos.</v>
      </c>
      <c r="G125" s="608"/>
      <c r="H125" s="53"/>
      <c r="I125" s="151" t="s">
        <v>184</v>
      </c>
      <c r="J125" s="151" t="s">
        <v>184</v>
      </c>
      <c r="K125" s="136"/>
      <c r="L125" s="150" t="str">
        <f t="shared" ref="L125:L129" ca="1" si="87">L115</f>
        <v>nicht notwendiog, wenn Gesuchsteller = Betreiber dieser Anlage, d.h. zuoberst in der "Berechtigungskaskade"</v>
      </c>
    </row>
    <row r="126" spans="1:12" ht="66.75" hidden="1" customHeight="1" outlineLevel="1" x14ac:dyDescent="0.25">
      <c r="A126" s="297" t="str">
        <f t="shared" ca="1" si="84"/>
        <v>A / 5.-.3</v>
      </c>
      <c r="B126" s="541" t="str">
        <f ca="1">CONCATENATE("5.",A123,".",ROW($A$3))</f>
        <v>5.-.3</v>
      </c>
      <c r="C126" s="136" t="str">
        <f t="shared" ref="C126:D126" ca="1" si="88">C116</f>
        <v>Falls EVU mit Abnahme Energie: Abnahmevertrag (resp. Stromliefervertrag) Energie</v>
      </c>
      <c r="D126" s="150" t="str">
        <f t="shared" ca="1" si="88"/>
        <v>falls Gesuchsteller EVU mit Verpflichtung zur Abnahme von Energie aus dieser Anlage</v>
      </c>
      <c r="E126" s="298" t="str">
        <f t="shared" ca="1" si="83"/>
        <v>MP.24.xxx.A-5.-.3.</v>
      </c>
      <c r="F126" s="150" t="str">
        <f t="shared" ca="1" si="86"/>
        <v>Überprüfung, ob Abnahmevertrag gemäss Verordnung akzeptiert werden kann.</v>
      </c>
      <c r="G126" s="608"/>
      <c r="H126" s="53"/>
      <c r="I126" s="151" t="s">
        <v>184</v>
      </c>
      <c r="J126" s="151" t="s">
        <v>184</v>
      </c>
      <c r="K126" s="136"/>
      <c r="L126" s="150" t="str">
        <f t="shared" ca="1" si="87"/>
        <v>nicht notwendiog, wenn Gesuchsteller = Betreiber oder (Mit-)Eigentümer / Partner dieser Anlage ist</v>
      </c>
    </row>
    <row r="127" spans="1:12" ht="52.8" hidden="1" outlineLevel="1" x14ac:dyDescent="0.25">
      <c r="A127" s="297" t="str">
        <f t="shared" ca="1" si="84"/>
        <v>A / 5.-.4</v>
      </c>
      <c r="B127" s="541" t="str">
        <f ca="1">CONCATENATE("5.",A123,".",ROW($A$4))</f>
        <v>5.-.4</v>
      </c>
      <c r="C127" s="136" t="str">
        <f t="shared" ref="C127:D127" ca="1" si="89">C117</f>
        <v>Testierte Abschlüsse Stufe Kraftwerk 2019 - 2023 (nur Abschlüsse die nicht bereits im Vorjahr eingereicht wurden)</v>
      </c>
      <c r="D127" s="150" t="str">
        <f t="shared" ca="1" si="89"/>
        <v>in jedem Fall</v>
      </c>
      <c r="E127" s="298" t="str">
        <f t="shared" ca="1" si="83"/>
        <v>MP.24.xxx.A-5.-.4.</v>
      </c>
      <c r="F127" s="150" t="str">
        <f t="shared" ca="1" si="86"/>
        <v>Einzelabschluss Finanzbuchhaltung (Bilanz, Erfolgsrechnung, Geldflussrechnung) über fünf Jahre. Zur Überprüfung der Abschreibungspraxis, Gestehungskosten u.a.</v>
      </c>
      <c r="G127" s="608"/>
      <c r="H127" s="53"/>
      <c r="I127" s="151" t="s">
        <v>184</v>
      </c>
      <c r="J127" s="151" t="s">
        <v>184</v>
      </c>
      <c r="K127" s="136"/>
      <c r="L127" s="150" t="str">
        <f t="shared" ca="1" si="87"/>
        <v>Einzelabschluss Finanzbuchhaltung (Bilanz, Erfolgsrechnung, Geldflussrechnung) über fünf Jahre. Zur Überprüfung der Abschreibungspraxis, Gestehungskosten u.a.</v>
      </c>
    </row>
    <row r="128" spans="1:12" ht="52.8" hidden="1" outlineLevel="1" x14ac:dyDescent="0.25">
      <c r="A128" s="297" t="str">
        <f t="shared" ca="1" si="84"/>
        <v>A / 5.-.5</v>
      </c>
      <c r="B128" s="541" t="str">
        <f ca="1">CONCATENATE("5.",A123,".",ROW($A$5))</f>
        <v>5.-.5</v>
      </c>
      <c r="C128" s="136" t="str">
        <f t="shared" ref="C128:D128" ca="1" si="90">C118</f>
        <v>Kraftwerksplan</v>
      </c>
      <c r="D128" s="150" t="str">
        <f t="shared" ca="1" si="90"/>
        <v>in jedem Fall</v>
      </c>
      <c r="E128" s="298" t="str">
        <f t="shared" ca="1" si="83"/>
        <v>MP.24.xxx.A-5.-.5.</v>
      </c>
      <c r="F128" s="150" t="str">
        <f t="shared" ca="1" si="86"/>
        <v>Übersichtsplan oder Schema, wo alle wichtigen und im Gesuch aufgeführten Elemente ersichtlich sind. Zur Überprüfung einer allfälligen hydraulischen Verknüpfung u.a.</v>
      </c>
      <c r="G128" s="608"/>
      <c r="H128" s="53"/>
      <c r="I128" s="151" t="s">
        <v>184</v>
      </c>
      <c r="J128" s="151" t="s">
        <v>184</v>
      </c>
      <c r="K128" s="136"/>
      <c r="L128" s="150" t="str">
        <f t="shared" ca="1" si="87"/>
        <v>Übersichtsplan oder Schema, wo alle wichtigen und im Gesuch aufgeführten Elemente ersichtlich sind. Zur Überprüfung einer allfälligen hydraulischen Verknüpfung u.a.</v>
      </c>
    </row>
    <row r="129" spans="1:12" ht="86.25" hidden="1" customHeight="1" outlineLevel="1" x14ac:dyDescent="0.25">
      <c r="A129" s="297" t="str">
        <f t="shared" ca="1" si="84"/>
        <v>A / 5.-.6</v>
      </c>
      <c r="B129" s="541" t="str">
        <f ca="1">CONCATENATE("5.",A123,".",ROW($A$6))</f>
        <v>5.-.6</v>
      </c>
      <c r="C129" s="150" t="str">
        <f ca="1">C119</f>
        <v>Bescheinigungen über (kostendeckende) Einspeisevergütung, Investitionsbeiträge, Mehrkostenfinanzierungen, Entschädigungen Sanierungen Gewässerschutz und weitere Vergütungen der öffentlichen Hand</v>
      </c>
      <c r="D129" s="150" t="str">
        <f t="shared" ref="D129" ca="1" si="91">D119</f>
        <v>falls solche Beträge im Ge-suchsformular eingetragen wurden</v>
      </c>
      <c r="E129" s="298" t="str">
        <f t="shared" ca="1" si="83"/>
        <v>MP.24.xxx.A-5.-.6.</v>
      </c>
      <c r="F129" s="150" t="str">
        <f t="shared" ca="1" si="86"/>
        <v>Überprüfung Erlöse aus Fördersystemen der öffentlichen Hand.</v>
      </c>
      <c r="G129" s="608"/>
      <c r="H129" s="53"/>
      <c r="I129" s="151" t="s">
        <v>184</v>
      </c>
      <c r="J129" s="151" t="s">
        <v>184</v>
      </c>
      <c r="K129" s="136"/>
      <c r="L129" s="150" t="str">
        <f t="shared" ca="1" si="87"/>
        <v>Nur notwendig, wenn solche Erlöse im Gesuchsformular eingetragen wurden (Ziffern KW-x/36, KW-x/38 oder KW-x/40)</v>
      </c>
    </row>
    <row r="130" spans="1:12" ht="81.75" hidden="1" customHeight="1" outlineLevel="1" x14ac:dyDescent="0.25">
      <c r="A130" s="719" t="str">
        <f ca="1">CONCATENATE("A / ",B130)</f>
        <v>A / 5.-.7</v>
      </c>
      <c r="B130" s="721" t="str">
        <f ca="1">CONCATENATE("5.",A123,".",ROW($A$7))</f>
        <v>5.-.7</v>
      </c>
      <c r="C130" s="723" t="str">
        <f ca="1">C120</f>
        <v>Erläuterungen zu Gestehungskosten gemäss Geschäftsbericht 
(Excel Anhang-Formular A-5.x.7)</v>
      </c>
      <c r="D130" s="725" t="str">
        <f ca="1">D120</f>
        <v>falls die Angaben im Gesuchs-formular vom Geschäfts-bericht abweichen</v>
      </c>
      <c r="E130" s="727" t="str">
        <f t="shared" ca="1" si="83"/>
        <v>MP.24.xxx.A-5.-.7.</v>
      </c>
      <c r="F130" s="307" t="str">
        <f ca="1">F120</f>
        <v>Die Angaben zu den Gestehungskosten im Blatt dieses Kraftwerkes müssen anhand der testierten Abschlüsse oder anhand des dazugehörigen Anhangformulars eindeutig nachvollziehbar sein. Bitte den folgenden  Link anklicken, um das Anhangsformular herunterzuladen:</v>
      </c>
      <c r="G130" s="729"/>
      <c r="H130" s="730"/>
      <c r="I130" s="731" t="s">
        <v>184</v>
      </c>
      <c r="J130" s="731" t="s">
        <v>184</v>
      </c>
      <c r="K130" s="716"/>
      <c r="L130" s="717" t="str">
        <f ca="1">L120</f>
        <v>Die Angaben zu den Gestehungskosten im Blatt KW-1 müssen anhand der testierten Abschlüsse oder anhand des Anhangformulars A / 5.1.7 eindeutig nachvollziehbar sein.</v>
      </c>
    </row>
    <row r="131" spans="1:12" hidden="1" outlineLevel="1" x14ac:dyDescent="0.25">
      <c r="A131" s="720"/>
      <c r="B131" s="722"/>
      <c r="C131" s="724"/>
      <c r="D131" s="726"/>
      <c r="E131" s="728"/>
      <c r="F131" s="308" t="s">
        <v>613</v>
      </c>
      <c r="G131" s="729"/>
      <c r="H131" s="730"/>
      <c r="I131" s="731"/>
      <c r="J131" s="731"/>
      <c r="K131" s="716"/>
      <c r="L131" s="718"/>
    </row>
    <row r="132" spans="1:12" ht="26.4" hidden="1" outlineLevel="1" x14ac:dyDescent="0.25">
      <c r="A132" s="297" t="str">
        <f t="shared" ref="A132" ca="1" si="92">CONCATENATE("A / ",B132)</f>
        <v>A / 5.-.9</v>
      </c>
      <c r="B132" s="541" t="str">
        <f ca="1">CONCATENATE("5.",A123,".",ROW($A$9))</f>
        <v>5.-.9</v>
      </c>
      <c r="C132" s="610" t="str">
        <f ca="1">C122</f>
        <v>Energieproduktion und Pumpenergie
(Excel Anhang-Formular A-5.x.8)</v>
      </c>
      <c r="D132" s="150" t="str">
        <f ca="1">D122</f>
        <v>in jedem Fall</v>
      </c>
      <c r="E132" s="611" t="str">
        <f ca="1">CONCATENATE($B$4,$C$4,".A-",B132,".")</f>
        <v>MP.24.xxx.A-5.-.9.</v>
      </c>
      <c r="F132" s="136" t="str">
        <f ca="1">F122</f>
        <v>Gemäss Art. 89, Abs. 2 der EnFV sind die stündlichen Produktionsdaten anzugeben.</v>
      </c>
      <c r="G132" s="608"/>
      <c r="H132" s="317"/>
      <c r="I132" s="151" t="s">
        <v>184</v>
      </c>
      <c r="J132" s="151" t="s">
        <v>184</v>
      </c>
      <c r="K132" s="609"/>
      <c r="L132" s="612" t="str">
        <f ca="1">L122</f>
        <v>Stundenwerte für jede Zentrale zwingend, auch für Pumpzentralen und KEV-Anlagen.</v>
      </c>
    </row>
    <row r="133" spans="1:12" hidden="1" collapsed="1" x14ac:dyDescent="0.25">
      <c r="A133" s="300" t="str">
        <f ca="1">IF(ISERROR(MID(INDEX(Blätter,ROW(A21)),FIND("]",INDEX(Blätter,ROW(A21)))+1,99)),"-",IF(LEN(MID(INDEX(Blätter,ROW(A21)),FIND("]",INDEX(Blätter,ROW(A21)))+1,99))&gt;4,"-",MID(INDEX(Blätter,ROW(A21)),FIND("]",INDEX(Blätter,ROW(A21)))+1,99)))</f>
        <v>-</v>
      </c>
      <c r="B133" s="315" t="str">
        <f ca="1">CONCATENATE("5.",A133)</f>
        <v>5.-</v>
      </c>
      <c r="C133" s="320" t="str">
        <f ca="1">IFERROR(IF(INDIRECT(CONCATENATE(A133,"!d13"))=Dropdown!$AI$6,"-",INDIRECT(CONCATENATE(A133,"!D13"))),"-")</f>
        <v>-</v>
      </c>
      <c r="D133" s="305"/>
      <c r="E133" s="302"/>
      <c r="F133" s="301"/>
      <c r="G133" s="313"/>
      <c r="H133" s="314"/>
      <c r="I133" s="314"/>
      <c r="J133" s="314"/>
      <c r="K133" s="314"/>
      <c r="L133" s="301"/>
    </row>
    <row r="134" spans="1:12" ht="61.5" hidden="1" customHeight="1" outlineLevel="1" x14ac:dyDescent="0.25">
      <c r="A134" s="297" t="str">
        <f ca="1">CONCATENATE("A / ",B134)</f>
        <v>A / 5.-.1</v>
      </c>
      <c r="B134" s="541" t="str">
        <f ca="1">CONCATENATE("5.",A133,".",ROW($A$1))</f>
        <v>5.-.1</v>
      </c>
      <c r="C134" s="136" t="str">
        <f ca="1">C124</f>
        <v>Vertrag Nutzungsrecht</v>
      </c>
      <c r="D134" s="150" t="str">
        <f ca="1">D124</f>
        <v>in jedem Fall</v>
      </c>
      <c r="E134" s="298" t="str">
        <f t="shared" ref="E134:E140" ca="1" si="93">CONCATENATE($B$4,$C$4,".A-",B134,".")</f>
        <v>MP.24.xxx.A-5.-.1.</v>
      </c>
      <c r="F134" s="150" t="str">
        <f ca="1">F124</f>
        <v>Bspw. Wasserrechtsurkunde, Konzessionsvertrag
zur Überprüfung von Konzessionsleistungen, Kraftwerks-parameter, Eigentumsverhältnisse u.a.</v>
      </c>
      <c r="G134" s="608"/>
      <c r="H134" s="53"/>
      <c r="I134" s="151" t="s">
        <v>184</v>
      </c>
      <c r="J134" s="151" t="s">
        <v>184</v>
      </c>
      <c r="K134" s="136"/>
      <c r="L134" s="150" t="str">
        <f ca="1">L124</f>
        <v>bspw. Wasserrechtsurkunde, Konzessionsvertrag
zur Überprüfung von Konzessionsleistungen, Kraftwerks-parameter, Eigentumsverhältnisse u.a.</v>
      </c>
    </row>
    <row r="135" spans="1:12" ht="26.4" hidden="1" outlineLevel="1" x14ac:dyDescent="0.25">
      <c r="A135" s="297" t="str">
        <f t="shared" ref="A135:A139" ca="1" si="94">CONCATENATE("A / ",B135)</f>
        <v>A / 5.-.2</v>
      </c>
      <c r="B135" s="541" t="str">
        <f ca="1">CONCATENATE("5.",A133,".",ROW($A$2))</f>
        <v>5.-.2</v>
      </c>
      <c r="C135" s="136" t="str">
        <f t="shared" ref="C135" ca="1" si="95">C125</f>
        <v>Bescheinigung Risikotragung aller in Berechtigungskaskade obenliegenden Parteien</v>
      </c>
      <c r="D135" s="150" t="str">
        <f ca="1">D125</f>
        <v>wenn Gesuchsteller selber nicht Betreiber dieser Anlage</v>
      </c>
      <c r="E135" s="298" t="str">
        <f t="shared" ca="1" si="93"/>
        <v>MP.24.xxx.A-5.-.2.</v>
      </c>
      <c r="F135" s="150" t="str">
        <f t="shared" ref="F135:F139" ca="1" si="96">F125</f>
        <v>Überprüfung Träger des wirtschaftlichen Risikos.</v>
      </c>
      <c r="G135" s="608"/>
      <c r="H135" s="53"/>
      <c r="I135" s="151" t="s">
        <v>184</v>
      </c>
      <c r="J135" s="151" t="s">
        <v>184</v>
      </c>
      <c r="K135" s="136"/>
      <c r="L135" s="150" t="str">
        <f t="shared" ref="L135:L139" ca="1" si="97">L125</f>
        <v>nicht notwendiog, wenn Gesuchsteller = Betreiber dieser Anlage, d.h. zuoberst in der "Berechtigungskaskade"</v>
      </c>
    </row>
    <row r="136" spans="1:12" ht="79.5" hidden="1" customHeight="1" outlineLevel="1" x14ac:dyDescent="0.25">
      <c r="A136" s="297" t="str">
        <f t="shared" ca="1" si="94"/>
        <v>A / 5.-.3</v>
      </c>
      <c r="B136" s="541" t="str">
        <f ca="1">CONCATENATE("5.",A133,".",ROW($A$3))</f>
        <v>5.-.3</v>
      </c>
      <c r="C136" s="136" t="str">
        <f t="shared" ref="C136:D136" ca="1" si="98">C126</f>
        <v>Falls EVU mit Abnahme Energie: Abnahmevertrag (resp. Stromliefervertrag) Energie</v>
      </c>
      <c r="D136" s="150" t="str">
        <f t="shared" ca="1" si="98"/>
        <v>falls Gesuchsteller EVU mit Verpflichtung zur Abnahme von Energie aus dieser Anlage</v>
      </c>
      <c r="E136" s="298" t="str">
        <f t="shared" ca="1" si="93"/>
        <v>MP.24.xxx.A-5.-.3.</v>
      </c>
      <c r="F136" s="150" t="str">
        <f t="shared" ca="1" si="96"/>
        <v>Überprüfung, ob Abnahmevertrag gemäss Verordnung akzeptiert werden kann.</v>
      </c>
      <c r="G136" s="608"/>
      <c r="H136" s="53"/>
      <c r="I136" s="151" t="s">
        <v>184</v>
      </c>
      <c r="J136" s="151" t="s">
        <v>184</v>
      </c>
      <c r="K136" s="136"/>
      <c r="L136" s="150" t="str">
        <f t="shared" ca="1" si="97"/>
        <v>nicht notwendiog, wenn Gesuchsteller = Betreiber oder (Mit-)Eigentümer / Partner dieser Anlage ist</v>
      </c>
    </row>
    <row r="137" spans="1:12" ht="52.8" hidden="1" outlineLevel="1" x14ac:dyDescent="0.25">
      <c r="A137" s="297" t="str">
        <f t="shared" ca="1" si="94"/>
        <v>A / 5.-.4</v>
      </c>
      <c r="B137" s="541" t="str">
        <f ca="1">CONCATENATE("5.",A133,".",ROW($A$4))</f>
        <v>5.-.4</v>
      </c>
      <c r="C137" s="136" t="str">
        <f t="shared" ref="C137:D137" ca="1" si="99">C127</f>
        <v>Testierte Abschlüsse Stufe Kraftwerk 2019 - 2023 (nur Abschlüsse die nicht bereits im Vorjahr eingereicht wurden)</v>
      </c>
      <c r="D137" s="150" t="str">
        <f t="shared" ca="1" si="99"/>
        <v>in jedem Fall</v>
      </c>
      <c r="E137" s="298" t="str">
        <f t="shared" ca="1" si="93"/>
        <v>MP.24.xxx.A-5.-.4.</v>
      </c>
      <c r="F137" s="150" t="str">
        <f t="shared" ca="1" si="96"/>
        <v>Einzelabschluss Finanzbuchhaltung (Bilanz, Erfolgsrechnung, Geldflussrechnung) über fünf Jahre. Zur Überprüfung der Abschreibungspraxis, Gestehungskosten u.a.</v>
      </c>
      <c r="G137" s="608"/>
      <c r="H137" s="53"/>
      <c r="I137" s="151" t="s">
        <v>184</v>
      </c>
      <c r="J137" s="151" t="s">
        <v>184</v>
      </c>
      <c r="K137" s="136"/>
      <c r="L137" s="150" t="str">
        <f t="shared" ca="1" si="97"/>
        <v>Einzelabschluss Finanzbuchhaltung (Bilanz, Erfolgsrechnung, Geldflussrechnung) über fünf Jahre. Zur Überprüfung der Abschreibungspraxis, Gestehungskosten u.a.</v>
      </c>
    </row>
    <row r="138" spans="1:12" ht="52.8" hidden="1" outlineLevel="1" x14ac:dyDescent="0.25">
      <c r="A138" s="297" t="str">
        <f t="shared" ca="1" si="94"/>
        <v>A / 5.-.5</v>
      </c>
      <c r="B138" s="541" t="str">
        <f ca="1">CONCATENATE("5.",A133,".",ROW($A$5))</f>
        <v>5.-.5</v>
      </c>
      <c r="C138" s="136" t="str">
        <f t="shared" ref="C138:D138" ca="1" si="100">C128</f>
        <v>Kraftwerksplan</v>
      </c>
      <c r="D138" s="150" t="str">
        <f t="shared" ca="1" si="100"/>
        <v>in jedem Fall</v>
      </c>
      <c r="E138" s="298" t="str">
        <f t="shared" ca="1" si="93"/>
        <v>MP.24.xxx.A-5.-.5.</v>
      </c>
      <c r="F138" s="150" t="str">
        <f t="shared" ca="1" si="96"/>
        <v>Übersichtsplan oder Schema, wo alle wichtigen und im Gesuch aufgeführten Elemente ersichtlich sind. Zur Überprüfung einer allfälligen hydraulischen Verknüpfung u.a.</v>
      </c>
      <c r="G138" s="608"/>
      <c r="H138" s="53"/>
      <c r="I138" s="151" t="s">
        <v>184</v>
      </c>
      <c r="J138" s="151" t="s">
        <v>184</v>
      </c>
      <c r="K138" s="136"/>
      <c r="L138" s="150" t="str">
        <f t="shared" ca="1" si="97"/>
        <v>Übersichtsplan oder Schema, wo alle wichtigen und im Gesuch aufgeführten Elemente ersichtlich sind. Zur Überprüfung einer allfälligen hydraulischen Verknüpfung u.a.</v>
      </c>
    </row>
    <row r="139" spans="1:12" ht="93" hidden="1" customHeight="1" outlineLevel="1" x14ac:dyDescent="0.25">
      <c r="A139" s="297" t="str">
        <f t="shared" ca="1" si="94"/>
        <v>A / 5.-.6</v>
      </c>
      <c r="B139" s="541" t="str">
        <f ca="1">CONCATENATE("5.",A133,".",ROW($A$6))</f>
        <v>5.-.6</v>
      </c>
      <c r="C139" s="150" t="str">
        <f ca="1">C129</f>
        <v>Bescheinigungen über (kostendeckende) Einspeisevergütung, Investitionsbeiträge, Mehrkostenfinanzierungen, Entschädigungen Sanierungen Gewässerschutz und weitere Vergütungen der öffentlichen Hand</v>
      </c>
      <c r="D139" s="150" t="str">
        <f t="shared" ref="D139" ca="1" si="101">D129</f>
        <v>falls solche Beträge im Ge-suchsformular eingetragen wurden</v>
      </c>
      <c r="E139" s="298" t="str">
        <f t="shared" ca="1" si="93"/>
        <v>MP.24.xxx.A-5.-.6.</v>
      </c>
      <c r="F139" s="150" t="str">
        <f t="shared" ca="1" si="96"/>
        <v>Überprüfung Erlöse aus Fördersystemen der öffentlichen Hand.</v>
      </c>
      <c r="G139" s="608"/>
      <c r="H139" s="53"/>
      <c r="I139" s="151" t="s">
        <v>184</v>
      </c>
      <c r="J139" s="151" t="s">
        <v>184</v>
      </c>
      <c r="K139" s="136"/>
      <c r="L139" s="150" t="str">
        <f t="shared" ca="1" si="97"/>
        <v>Nur notwendig, wenn solche Erlöse im Gesuchsformular eingetragen wurden (Ziffern KW-x/36, KW-x/38 oder KW-x/40)</v>
      </c>
    </row>
    <row r="140" spans="1:12" ht="81" hidden="1" customHeight="1" outlineLevel="1" x14ac:dyDescent="0.25">
      <c r="A140" s="719" t="str">
        <f ca="1">CONCATENATE("A / ",B140)</f>
        <v>A / 5.-.7</v>
      </c>
      <c r="B140" s="721" t="str">
        <f ca="1">CONCATENATE("5.",A133,".",ROW($A$7))</f>
        <v>5.-.7</v>
      </c>
      <c r="C140" s="723" t="str">
        <f ca="1">C130</f>
        <v>Erläuterungen zu Gestehungskosten gemäss Geschäftsbericht 
(Excel Anhang-Formular A-5.x.7)</v>
      </c>
      <c r="D140" s="725" t="str">
        <f ca="1">D130</f>
        <v>falls die Angaben im Gesuchs-formular vom Geschäfts-bericht abweichen</v>
      </c>
      <c r="E140" s="727" t="str">
        <f t="shared" ca="1" si="93"/>
        <v>MP.24.xxx.A-5.-.7.</v>
      </c>
      <c r="F140" s="307" t="str">
        <f ca="1">F130</f>
        <v>Die Angaben zu den Gestehungskosten im Blatt dieses Kraftwerkes müssen anhand der testierten Abschlüsse oder anhand des dazugehörigen Anhangformulars eindeutig nachvollziehbar sein. Bitte den folgenden  Link anklicken, um das Anhangsformular herunterzuladen:</v>
      </c>
      <c r="G140" s="729"/>
      <c r="H140" s="730"/>
      <c r="I140" s="731" t="s">
        <v>184</v>
      </c>
      <c r="J140" s="731" t="s">
        <v>184</v>
      </c>
      <c r="K140" s="716"/>
      <c r="L140" s="717" t="str">
        <f ca="1">L130</f>
        <v>Die Angaben zu den Gestehungskosten im Blatt KW-1 müssen anhand der testierten Abschlüsse oder anhand des Anhangformulars A / 5.1.7 eindeutig nachvollziehbar sein.</v>
      </c>
    </row>
    <row r="141" spans="1:12" hidden="1" outlineLevel="1" x14ac:dyDescent="0.25">
      <c r="A141" s="720"/>
      <c r="B141" s="722"/>
      <c r="C141" s="724"/>
      <c r="D141" s="726"/>
      <c r="E141" s="728"/>
      <c r="F141" s="308" t="s">
        <v>613</v>
      </c>
      <c r="G141" s="729"/>
      <c r="H141" s="730"/>
      <c r="I141" s="731"/>
      <c r="J141" s="731"/>
      <c r="K141" s="716"/>
      <c r="L141" s="718"/>
    </row>
    <row r="142" spans="1:12" ht="26.4" hidden="1" outlineLevel="1" x14ac:dyDescent="0.25">
      <c r="A142" s="297" t="str">
        <f t="shared" ref="A142" ca="1" si="102">CONCATENATE("A / ",B142)</f>
        <v>A / 5.-.9</v>
      </c>
      <c r="B142" s="541" t="str">
        <f ca="1">CONCATENATE("5.",A133,".",ROW($A$9))</f>
        <v>5.-.9</v>
      </c>
      <c r="C142" s="610" t="str">
        <f ca="1">C132</f>
        <v>Energieproduktion und Pumpenergie
(Excel Anhang-Formular A-5.x.8)</v>
      </c>
      <c r="D142" s="150" t="str">
        <f ca="1">D132</f>
        <v>in jedem Fall</v>
      </c>
      <c r="E142" s="611" t="str">
        <f ca="1">CONCATENATE($B$4,$C$4,".A-",B142,".")</f>
        <v>MP.24.xxx.A-5.-.9.</v>
      </c>
      <c r="F142" s="136" t="str">
        <f ca="1">F132</f>
        <v>Gemäss Art. 89, Abs. 2 der EnFV sind die stündlichen Produktionsdaten anzugeben.</v>
      </c>
      <c r="G142" s="608"/>
      <c r="H142" s="317"/>
      <c r="I142" s="151" t="s">
        <v>184</v>
      </c>
      <c r="J142" s="151" t="s">
        <v>184</v>
      </c>
      <c r="K142" s="609"/>
      <c r="L142" s="612" t="str">
        <f ca="1">L132</f>
        <v>Stundenwerte für jede Zentrale zwingend, auch für Pumpzentralen und KEV-Anlagen.</v>
      </c>
    </row>
    <row r="143" spans="1:12" hidden="1" collapsed="1" x14ac:dyDescent="0.25">
      <c r="A143" s="300" t="str">
        <f ca="1">IF(ISERROR(MID(INDEX(Blätter,ROW(A22)),FIND("]",INDEX(Blätter,ROW(A22)))+1,99)),"-",IF(LEN(MID(INDEX(Blätter,ROW(A22)),FIND("]",INDEX(Blätter,ROW(A22)))+1,99))&gt;4,"-",MID(INDEX(Blätter,ROW(A22)),FIND("]",INDEX(Blätter,ROW(A22)))+1,99)))</f>
        <v>-</v>
      </c>
      <c r="B143" s="315" t="str">
        <f ca="1">CONCATENATE("5.",A143)</f>
        <v>5.-</v>
      </c>
      <c r="C143" s="320" t="str">
        <f ca="1">IFERROR(IF(INDIRECT(CONCATENATE(A143,"!d13"))=Dropdown!$AI$6,"-",INDIRECT(CONCATENATE(A143,"!D13"))),"-")</f>
        <v>-</v>
      </c>
      <c r="D143" s="305"/>
      <c r="E143" s="302"/>
      <c r="F143" s="301"/>
      <c r="G143" s="313"/>
      <c r="H143" s="314"/>
      <c r="I143" s="314"/>
      <c r="J143" s="314"/>
      <c r="K143" s="314"/>
      <c r="L143" s="301"/>
    </row>
    <row r="144" spans="1:12" ht="55.5" hidden="1" customHeight="1" outlineLevel="1" x14ac:dyDescent="0.25">
      <c r="A144" s="297" t="str">
        <f ca="1">CONCATENATE("A / ",B144)</f>
        <v>A / 5.-.1</v>
      </c>
      <c r="B144" s="541" t="str">
        <f ca="1">CONCATENATE("5.",A143,".",ROW($A$1))</f>
        <v>5.-.1</v>
      </c>
      <c r="C144" s="136" t="str">
        <f ca="1">C134</f>
        <v>Vertrag Nutzungsrecht</v>
      </c>
      <c r="D144" s="150" t="str">
        <f ca="1">D134</f>
        <v>in jedem Fall</v>
      </c>
      <c r="E144" s="298" t="str">
        <f t="shared" ref="E144:E150" ca="1" si="103">CONCATENATE($B$4,$C$4,".A-",B144,".")</f>
        <v>MP.24.xxx.A-5.-.1.</v>
      </c>
      <c r="F144" s="150" t="str">
        <f ca="1">F134</f>
        <v>Bspw. Wasserrechtsurkunde, Konzessionsvertrag
zur Überprüfung von Konzessionsleistungen, Kraftwerks-parameter, Eigentumsverhältnisse u.a.</v>
      </c>
      <c r="G144" s="608"/>
      <c r="H144" s="53"/>
      <c r="I144" s="151" t="s">
        <v>184</v>
      </c>
      <c r="J144" s="151" t="s">
        <v>184</v>
      </c>
      <c r="K144" s="136"/>
      <c r="L144" s="150" t="str">
        <f ca="1">L134</f>
        <v>bspw. Wasserrechtsurkunde, Konzessionsvertrag
zur Überprüfung von Konzessionsleistungen, Kraftwerks-parameter, Eigentumsverhältnisse u.a.</v>
      </c>
    </row>
    <row r="145" spans="1:12" ht="26.4" hidden="1" outlineLevel="1" x14ac:dyDescent="0.25">
      <c r="A145" s="297" t="str">
        <f t="shared" ref="A145:A149" ca="1" si="104">CONCATENATE("A / ",B145)</f>
        <v>A / 5.-.2</v>
      </c>
      <c r="B145" s="541" t="str">
        <f ca="1">CONCATENATE("5.",A143,".",ROW($A$2))</f>
        <v>5.-.2</v>
      </c>
      <c r="C145" s="136" t="str">
        <f t="shared" ref="C145" ca="1" si="105">C135</f>
        <v>Bescheinigung Risikotragung aller in Berechtigungskaskade obenliegenden Parteien</v>
      </c>
      <c r="D145" s="150" t="str">
        <f ca="1">D135</f>
        <v>wenn Gesuchsteller selber nicht Betreiber dieser Anlage</v>
      </c>
      <c r="E145" s="298" t="str">
        <f t="shared" ca="1" si="103"/>
        <v>MP.24.xxx.A-5.-.2.</v>
      </c>
      <c r="F145" s="150" t="str">
        <f t="shared" ref="F145:F149" ca="1" si="106">F135</f>
        <v>Überprüfung Träger des wirtschaftlichen Risikos.</v>
      </c>
      <c r="G145" s="608"/>
      <c r="H145" s="53"/>
      <c r="I145" s="151" t="s">
        <v>184</v>
      </c>
      <c r="J145" s="151" t="s">
        <v>184</v>
      </c>
      <c r="K145" s="136"/>
      <c r="L145" s="150" t="str">
        <f t="shared" ref="L145:L149" ca="1" si="107">L135</f>
        <v>nicht notwendiog, wenn Gesuchsteller = Betreiber dieser Anlage, d.h. zuoberst in der "Berechtigungskaskade"</v>
      </c>
    </row>
    <row r="146" spans="1:12" ht="74.25" hidden="1" customHeight="1" outlineLevel="1" x14ac:dyDescent="0.25">
      <c r="A146" s="297" t="str">
        <f t="shared" ca="1" si="104"/>
        <v>A / 5.-.3</v>
      </c>
      <c r="B146" s="541" t="str">
        <f ca="1">CONCATENATE("5.",A143,".",ROW($A$3))</f>
        <v>5.-.3</v>
      </c>
      <c r="C146" s="136" t="str">
        <f t="shared" ref="C146:D146" ca="1" si="108">C136</f>
        <v>Falls EVU mit Abnahme Energie: Abnahmevertrag (resp. Stromliefervertrag) Energie</v>
      </c>
      <c r="D146" s="150" t="str">
        <f t="shared" ca="1" si="108"/>
        <v>falls Gesuchsteller EVU mit Verpflichtung zur Abnahme von Energie aus dieser Anlage</v>
      </c>
      <c r="E146" s="298" t="str">
        <f t="shared" ca="1" si="103"/>
        <v>MP.24.xxx.A-5.-.3.</v>
      </c>
      <c r="F146" s="150" t="str">
        <f t="shared" ca="1" si="106"/>
        <v>Überprüfung, ob Abnahmevertrag gemäss Verordnung akzeptiert werden kann.</v>
      </c>
      <c r="G146" s="608"/>
      <c r="H146" s="53"/>
      <c r="I146" s="151" t="s">
        <v>184</v>
      </c>
      <c r="J146" s="151" t="s">
        <v>184</v>
      </c>
      <c r="K146" s="136"/>
      <c r="L146" s="150" t="str">
        <f t="shared" ca="1" si="107"/>
        <v>nicht notwendiog, wenn Gesuchsteller = Betreiber oder (Mit-)Eigentümer / Partner dieser Anlage ist</v>
      </c>
    </row>
    <row r="147" spans="1:12" ht="52.8" hidden="1" outlineLevel="1" x14ac:dyDescent="0.25">
      <c r="A147" s="297" t="str">
        <f t="shared" ca="1" si="104"/>
        <v>A / 5.-.4</v>
      </c>
      <c r="B147" s="541" t="str">
        <f ca="1">CONCATENATE("5.",A143,".",ROW($A$4))</f>
        <v>5.-.4</v>
      </c>
      <c r="C147" s="136" t="str">
        <f t="shared" ref="C147:D147" ca="1" si="109">C137</f>
        <v>Testierte Abschlüsse Stufe Kraftwerk 2019 - 2023 (nur Abschlüsse die nicht bereits im Vorjahr eingereicht wurden)</v>
      </c>
      <c r="D147" s="150" t="str">
        <f t="shared" ca="1" si="109"/>
        <v>in jedem Fall</v>
      </c>
      <c r="E147" s="298" t="str">
        <f t="shared" ca="1" si="103"/>
        <v>MP.24.xxx.A-5.-.4.</v>
      </c>
      <c r="F147" s="150" t="str">
        <f t="shared" ca="1" si="106"/>
        <v>Einzelabschluss Finanzbuchhaltung (Bilanz, Erfolgsrechnung, Geldflussrechnung) über fünf Jahre. Zur Überprüfung der Abschreibungspraxis, Gestehungskosten u.a.</v>
      </c>
      <c r="G147" s="608"/>
      <c r="H147" s="53"/>
      <c r="I147" s="151" t="s">
        <v>184</v>
      </c>
      <c r="J147" s="151" t="s">
        <v>184</v>
      </c>
      <c r="K147" s="136"/>
      <c r="L147" s="150" t="str">
        <f t="shared" ca="1" si="107"/>
        <v>Einzelabschluss Finanzbuchhaltung (Bilanz, Erfolgsrechnung, Geldflussrechnung) über fünf Jahre. Zur Überprüfung der Abschreibungspraxis, Gestehungskosten u.a.</v>
      </c>
    </row>
    <row r="148" spans="1:12" ht="52.8" hidden="1" outlineLevel="1" x14ac:dyDescent="0.25">
      <c r="A148" s="297" t="str">
        <f t="shared" ca="1" si="104"/>
        <v>A / 5.-.5</v>
      </c>
      <c r="B148" s="541" t="str">
        <f ca="1">CONCATENATE("5.",A143,".",ROW($A$5))</f>
        <v>5.-.5</v>
      </c>
      <c r="C148" s="136" t="str">
        <f t="shared" ref="C148:D148" ca="1" si="110">C138</f>
        <v>Kraftwerksplan</v>
      </c>
      <c r="D148" s="150" t="str">
        <f t="shared" ca="1" si="110"/>
        <v>in jedem Fall</v>
      </c>
      <c r="E148" s="298" t="str">
        <f t="shared" ca="1" si="103"/>
        <v>MP.24.xxx.A-5.-.5.</v>
      </c>
      <c r="F148" s="150" t="str">
        <f t="shared" ca="1" si="106"/>
        <v>Übersichtsplan oder Schema, wo alle wichtigen und im Gesuch aufgeführten Elemente ersichtlich sind. Zur Überprüfung einer allfälligen hydraulischen Verknüpfung u.a.</v>
      </c>
      <c r="G148" s="608"/>
      <c r="H148" s="53"/>
      <c r="I148" s="151" t="s">
        <v>184</v>
      </c>
      <c r="J148" s="151" t="s">
        <v>184</v>
      </c>
      <c r="K148" s="136"/>
      <c r="L148" s="150" t="str">
        <f t="shared" ca="1" si="107"/>
        <v>Übersichtsplan oder Schema, wo alle wichtigen und im Gesuch aufgeführten Elemente ersichtlich sind. Zur Überprüfung einer allfälligen hydraulischen Verknüpfung u.a.</v>
      </c>
    </row>
    <row r="149" spans="1:12" ht="93.75" hidden="1" customHeight="1" outlineLevel="1" x14ac:dyDescent="0.25">
      <c r="A149" s="297" t="str">
        <f t="shared" ca="1" si="104"/>
        <v>A / 5.-.6</v>
      </c>
      <c r="B149" s="541" t="str">
        <f ca="1">CONCATENATE("5.",A143,".",ROW($A$6))</f>
        <v>5.-.6</v>
      </c>
      <c r="C149" s="150" t="str">
        <f ca="1">C139</f>
        <v>Bescheinigungen über (kostendeckende) Einspeisevergütung, Investitionsbeiträge, Mehrkostenfinanzierungen, Entschädigungen Sanierungen Gewässerschutz und weitere Vergütungen der öffentlichen Hand</v>
      </c>
      <c r="D149" s="150" t="str">
        <f t="shared" ref="D149" ca="1" si="111">D139</f>
        <v>falls solche Beträge im Ge-suchsformular eingetragen wurden</v>
      </c>
      <c r="E149" s="298" t="str">
        <f t="shared" ca="1" si="103"/>
        <v>MP.24.xxx.A-5.-.6.</v>
      </c>
      <c r="F149" s="150" t="str">
        <f t="shared" ca="1" si="106"/>
        <v>Überprüfung Erlöse aus Fördersystemen der öffentlichen Hand.</v>
      </c>
      <c r="G149" s="608"/>
      <c r="H149" s="53"/>
      <c r="I149" s="151" t="s">
        <v>184</v>
      </c>
      <c r="J149" s="151" t="s">
        <v>184</v>
      </c>
      <c r="K149" s="136"/>
      <c r="L149" s="150" t="str">
        <f t="shared" ca="1" si="107"/>
        <v>Nur notwendig, wenn solche Erlöse im Gesuchsformular eingetragen wurden (Ziffern KW-x/36, KW-x/38 oder KW-x/40)</v>
      </c>
    </row>
    <row r="150" spans="1:12" ht="78.75" hidden="1" customHeight="1" outlineLevel="1" x14ac:dyDescent="0.25">
      <c r="A150" s="719" t="str">
        <f ca="1">CONCATENATE("A / ",B150)</f>
        <v>A / 5.-.7</v>
      </c>
      <c r="B150" s="721" t="str">
        <f ca="1">CONCATENATE("5.",A143,".",ROW($A$7))</f>
        <v>5.-.7</v>
      </c>
      <c r="C150" s="723" t="str">
        <f ca="1">C140</f>
        <v>Erläuterungen zu Gestehungskosten gemäss Geschäftsbericht 
(Excel Anhang-Formular A-5.x.7)</v>
      </c>
      <c r="D150" s="725" t="str">
        <f ca="1">D140</f>
        <v>falls die Angaben im Gesuchs-formular vom Geschäfts-bericht abweichen</v>
      </c>
      <c r="E150" s="727" t="str">
        <f t="shared" ca="1" si="103"/>
        <v>MP.24.xxx.A-5.-.7.</v>
      </c>
      <c r="F150" s="307" t="str">
        <f ca="1">F140</f>
        <v>Die Angaben zu den Gestehungskosten im Blatt dieses Kraftwerkes müssen anhand der testierten Abschlüsse oder anhand des dazugehörigen Anhangformulars eindeutig nachvollziehbar sein. Bitte den folgenden  Link anklicken, um das Anhangsformular herunterzuladen:</v>
      </c>
      <c r="G150" s="729"/>
      <c r="H150" s="730"/>
      <c r="I150" s="731" t="s">
        <v>184</v>
      </c>
      <c r="J150" s="731" t="s">
        <v>184</v>
      </c>
      <c r="K150" s="716"/>
      <c r="L150" s="717" t="str">
        <f ca="1">L140</f>
        <v>Die Angaben zu den Gestehungskosten im Blatt KW-1 müssen anhand der testierten Abschlüsse oder anhand des Anhangformulars A / 5.1.7 eindeutig nachvollziehbar sein.</v>
      </c>
    </row>
    <row r="151" spans="1:12" hidden="1" outlineLevel="1" x14ac:dyDescent="0.25">
      <c r="A151" s="720"/>
      <c r="B151" s="722"/>
      <c r="C151" s="724"/>
      <c r="D151" s="726"/>
      <c r="E151" s="728"/>
      <c r="F151" s="308" t="s">
        <v>613</v>
      </c>
      <c r="G151" s="729"/>
      <c r="H151" s="730"/>
      <c r="I151" s="731"/>
      <c r="J151" s="731"/>
      <c r="K151" s="716"/>
      <c r="L151" s="718"/>
    </row>
    <row r="152" spans="1:12" ht="26.4" hidden="1" outlineLevel="1" x14ac:dyDescent="0.25">
      <c r="A152" s="297" t="str">
        <f t="shared" ref="A152" ca="1" si="112">CONCATENATE("A / ",B152)</f>
        <v>A / 5.-.9</v>
      </c>
      <c r="B152" s="541" t="str">
        <f ca="1">CONCATENATE("5.",A143,".",ROW($A$9))</f>
        <v>5.-.9</v>
      </c>
      <c r="C152" s="610" t="str">
        <f ca="1">C142</f>
        <v>Energieproduktion und Pumpenergie
(Excel Anhang-Formular A-5.x.8)</v>
      </c>
      <c r="D152" s="150" t="str">
        <f ca="1">D142</f>
        <v>in jedem Fall</v>
      </c>
      <c r="E152" s="611" t="str">
        <f ca="1">CONCATENATE($B$4,$C$4,".A-",B152,".")</f>
        <v>MP.24.xxx.A-5.-.9.</v>
      </c>
      <c r="F152" s="136" t="str">
        <f ca="1">F142</f>
        <v>Gemäss Art. 89, Abs. 2 der EnFV sind die stündlichen Produktionsdaten anzugeben.</v>
      </c>
      <c r="G152" s="608"/>
      <c r="H152" s="317"/>
      <c r="I152" s="151" t="s">
        <v>184</v>
      </c>
      <c r="J152" s="151" t="s">
        <v>184</v>
      </c>
      <c r="K152" s="609"/>
      <c r="L152" s="612" t="str">
        <f ca="1">L142</f>
        <v>Stundenwerte für jede Zentrale zwingend, auch für Pumpzentralen und KEV-Anlagen.</v>
      </c>
    </row>
    <row r="153" spans="1:12" hidden="1" collapsed="1" x14ac:dyDescent="0.25">
      <c r="A153" s="300" t="str">
        <f ca="1">IF(ISERROR(MID(INDEX(Blätter,ROW(A23)),FIND("]",INDEX(Blätter,ROW(A23)))+1,99)),"-",IF(LEN(MID(INDEX(Blätter,ROW(A23)),FIND("]",INDEX(Blätter,ROW(A23)))+1,99))&gt;4,"-",MID(INDEX(Blätter,ROW(A23)),FIND("]",INDEX(Blätter,ROW(A23)))+1,99)))</f>
        <v>-</v>
      </c>
      <c r="B153" s="315" t="str">
        <f ca="1">CONCATENATE("5.",A153)</f>
        <v>5.-</v>
      </c>
      <c r="C153" s="320" t="str">
        <f ca="1">IFERROR(IF(INDIRECT(CONCATENATE(A153,"!d13"))=Dropdown!$AI$6,"-",INDIRECT(CONCATENATE(A153,"!D13"))),"-")</f>
        <v>-</v>
      </c>
      <c r="D153" s="305"/>
      <c r="E153" s="302"/>
      <c r="F153" s="301"/>
      <c r="G153" s="313"/>
      <c r="H153" s="314"/>
      <c r="I153" s="314"/>
      <c r="J153" s="314"/>
      <c r="K153" s="314"/>
      <c r="L153" s="301"/>
    </row>
    <row r="154" spans="1:12" ht="57" hidden="1" customHeight="1" outlineLevel="1" x14ac:dyDescent="0.25">
      <c r="A154" s="297" t="str">
        <f ca="1">CONCATENATE("A / ",B154)</f>
        <v>A / 5.-.1</v>
      </c>
      <c r="B154" s="541" t="str">
        <f ca="1">CONCATENATE("5.",A153,".",ROW($A$1))</f>
        <v>5.-.1</v>
      </c>
      <c r="C154" s="136" t="str">
        <f ca="1">C144</f>
        <v>Vertrag Nutzungsrecht</v>
      </c>
      <c r="D154" s="150" t="str">
        <f ca="1">D144</f>
        <v>in jedem Fall</v>
      </c>
      <c r="E154" s="298" t="str">
        <f t="shared" ref="E154:E160" ca="1" si="113">CONCATENATE($B$4,$C$4,".A-",B154,".")</f>
        <v>MP.24.xxx.A-5.-.1.</v>
      </c>
      <c r="F154" s="150" t="str">
        <f ca="1">F144</f>
        <v>Bspw. Wasserrechtsurkunde, Konzessionsvertrag
zur Überprüfung von Konzessionsleistungen, Kraftwerks-parameter, Eigentumsverhältnisse u.a.</v>
      </c>
      <c r="G154" s="608"/>
      <c r="H154" s="53"/>
      <c r="I154" s="151" t="s">
        <v>184</v>
      </c>
      <c r="J154" s="151" t="s">
        <v>184</v>
      </c>
      <c r="K154" s="136"/>
      <c r="L154" s="150" t="str">
        <f ca="1">L144</f>
        <v>bspw. Wasserrechtsurkunde, Konzessionsvertrag
zur Überprüfung von Konzessionsleistungen, Kraftwerks-parameter, Eigentumsverhältnisse u.a.</v>
      </c>
    </row>
    <row r="155" spans="1:12" ht="26.4" hidden="1" outlineLevel="1" x14ac:dyDescent="0.25">
      <c r="A155" s="297" t="str">
        <f t="shared" ref="A155:A159" ca="1" si="114">CONCATENATE("A / ",B155)</f>
        <v>A / 5.-.2</v>
      </c>
      <c r="B155" s="541" t="str">
        <f ca="1">CONCATENATE("5.",A153,".",ROW($A$2))</f>
        <v>5.-.2</v>
      </c>
      <c r="C155" s="136" t="str">
        <f t="shared" ref="C155" ca="1" si="115">C145</f>
        <v>Bescheinigung Risikotragung aller in Berechtigungskaskade obenliegenden Parteien</v>
      </c>
      <c r="D155" s="150" t="str">
        <f ca="1">D145</f>
        <v>wenn Gesuchsteller selber nicht Betreiber dieser Anlage</v>
      </c>
      <c r="E155" s="298" t="str">
        <f t="shared" ca="1" si="113"/>
        <v>MP.24.xxx.A-5.-.2.</v>
      </c>
      <c r="F155" s="150" t="str">
        <f t="shared" ref="F155:F159" ca="1" si="116">F145</f>
        <v>Überprüfung Träger des wirtschaftlichen Risikos.</v>
      </c>
      <c r="G155" s="608"/>
      <c r="H155" s="53"/>
      <c r="I155" s="151" t="s">
        <v>184</v>
      </c>
      <c r="J155" s="151" t="s">
        <v>184</v>
      </c>
      <c r="K155" s="136"/>
      <c r="L155" s="150" t="str">
        <f t="shared" ref="L155:L159" ca="1" si="117">L145</f>
        <v>nicht notwendiog, wenn Gesuchsteller = Betreiber dieser Anlage, d.h. zuoberst in der "Berechtigungskaskade"</v>
      </c>
    </row>
    <row r="156" spans="1:12" ht="75" hidden="1" customHeight="1" outlineLevel="1" x14ac:dyDescent="0.25">
      <c r="A156" s="297" t="str">
        <f t="shared" ca="1" si="114"/>
        <v>A / 5.-.3</v>
      </c>
      <c r="B156" s="541" t="str">
        <f ca="1">CONCATENATE("5.",A153,".",ROW($A$3))</f>
        <v>5.-.3</v>
      </c>
      <c r="C156" s="136" t="str">
        <f t="shared" ref="C156:D156" ca="1" si="118">C146</f>
        <v>Falls EVU mit Abnahme Energie: Abnahmevertrag (resp. Stromliefervertrag) Energie</v>
      </c>
      <c r="D156" s="150" t="str">
        <f t="shared" ca="1" si="118"/>
        <v>falls Gesuchsteller EVU mit Verpflichtung zur Abnahme von Energie aus dieser Anlage</v>
      </c>
      <c r="E156" s="298" t="str">
        <f t="shared" ca="1" si="113"/>
        <v>MP.24.xxx.A-5.-.3.</v>
      </c>
      <c r="F156" s="150" t="str">
        <f t="shared" ca="1" si="116"/>
        <v>Überprüfung, ob Abnahmevertrag gemäss Verordnung akzeptiert werden kann.</v>
      </c>
      <c r="G156" s="608"/>
      <c r="H156" s="53"/>
      <c r="I156" s="151" t="s">
        <v>184</v>
      </c>
      <c r="J156" s="151" t="s">
        <v>184</v>
      </c>
      <c r="K156" s="136"/>
      <c r="L156" s="150" t="str">
        <f t="shared" ca="1" si="117"/>
        <v>nicht notwendiog, wenn Gesuchsteller = Betreiber oder (Mit-)Eigentümer / Partner dieser Anlage ist</v>
      </c>
    </row>
    <row r="157" spans="1:12" ht="52.8" hidden="1" outlineLevel="1" x14ac:dyDescent="0.25">
      <c r="A157" s="297" t="str">
        <f t="shared" ca="1" si="114"/>
        <v>A / 5.-.4</v>
      </c>
      <c r="B157" s="541" t="str">
        <f ca="1">CONCATENATE("5.",A153,".",ROW($A$4))</f>
        <v>5.-.4</v>
      </c>
      <c r="C157" s="136" t="str">
        <f t="shared" ref="C157:D157" ca="1" si="119">C147</f>
        <v>Testierte Abschlüsse Stufe Kraftwerk 2019 - 2023 (nur Abschlüsse die nicht bereits im Vorjahr eingereicht wurden)</v>
      </c>
      <c r="D157" s="150" t="str">
        <f t="shared" ca="1" si="119"/>
        <v>in jedem Fall</v>
      </c>
      <c r="E157" s="298" t="str">
        <f t="shared" ca="1" si="113"/>
        <v>MP.24.xxx.A-5.-.4.</v>
      </c>
      <c r="F157" s="150" t="str">
        <f t="shared" ca="1" si="116"/>
        <v>Einzelabschluss Finanzbuchhaltung (Bilanz, Erfolgsrechnung, Geldflussrechnung) über fünf Jahre. Zur Überprüfung der Abschreibungspraxis, Gestehungskosten u.a.</v>
      </c>
      <c r="G157" s="608"/>
      <c r="H157" s="53"/>
      <c r="I157" s="151" t="s">
        <v>184</v>
      </c>
      <c r="J157" s="151" t="s">
        <v>184</v>
      </c>
      <c r="K157" s="136"/>
      <c r="L157" s="150" t="str">
        <f t="shared" ca="1" si="117"/>
        <v>Einzelabschluss Finanzbuchhaltung (Bilanz, Erfolgsrechnung, Geldflussrechnung) über fünf Jahre. Zur Überprüfung der Abschreibungspraxis, Gestehungskosten u.a.</v>
      </c>
    </row>
    <row r="158" spans="1:12" ht="52.8" hidden="1" outlineLevel="1" x14ac:dyDescent="0.25">
      <c r="A158" s="297" t="str">
        <f t="shared" ca="1" si="114"/>
        <v>A / 5.-.5</v>
      </c>
      <c r="B158" s="541" t="str">
        <f ca="1">CONCATENATE("5.",A153,".",ROW($A$5))</f>
        <v>5.-.5</v>
      </c>
      <c r="C158" s="136" t="str">
        <f t="shared" ref="C158:D158" ca="1" si="120">C148</f>
        <v>Kraftwerksplan</v>
      </c>
      <c r="D158" s="150" t="str">
        <f t="shared" ca="1" si="120"/>
        <v>in jedem Fall</v>
      </c>
      <c r="E158" s="298" t="str">
        <f t="shared" ca="1" si="113"/>
        <v>MP.24.xxx.A-5.-.5.</v>
      </c>
      <c r="F158" s="150" t="str">
        <f t="shared" ca="1" si="116"/>
        <v>Übersichtsplan oder Schema, wo alle wichtigen und im Gesuch aufgeführten Elemente ersichtlich sind. Zur Überprüfung einer allfälligen hydraulischen Verknüpfung u.a.</v>
      </c>
      <c r="G158" s="608"/>
      <c r="H158" s="53"/>
      <c r="I158" s="151" t="s">
        <v>184</v>
      </c>
      <c r="J158" s="151" t="s">
        <v>184</v>
      </c>
      <c r="K158" s="136"/>
      <c r="L158" s="150" t="str">
        <f t="shared" ca="1" si="117"/>
        <v>Übersichtsplan oder Schema, wo alle wichtigen und im Gesuch aufgeführten Elemente ersichtlich sind. Zur Überprüfung einer allfälligen hydraulischen Verknüpfung u.a.</v>
      </c>
    </row>
    <row r="159" spans="1:12" ht="94.5" hidden="1" customHeight="1" outlineLevel="1" x14ac:dyDescent="0.25">
      <c r="A159" s="297" t="str">
        <f t="shared" ca="1" si="114"/>
        <v>A / 5.-.6</v>
      </c>
      <c r="B159" s="541" t="str">
        <f ca="1">CONCATENATE("5.",A153,".",ROW($A$6))</f>
        <v>5.-.6</v>
      </c>
      <c r="C159" s="150" t="str">
        <f ca="1">C149</f>
        <v>Bescheinigungen über (kostendeckende) Einspeisevergütung, Investitionsbeiträge, Mehrkostenfinanzierungen, Entschädigungen Sanierungen Gewässerschutz und weitere Vergütungen der öffentlichen Hand</v>
      </c>
      <c r="D159" s="150" t="str">
        <f t="shared" ref="D159" ca="1" si="121">D149</f>
        <v>falls solche Beträge im Ge-suchsformular eingetragen wurden</v>
      </c>
      <c r="E159" s="298" t="str">
        <f t="shared" ca="1" si="113"/>
        <v>MP.24.xxx.A-5.-.6.</v>
      </c>
      <c r="F159" s="150" t="str">
        <f t="shared" ca="1" si="116"/>
        <v>Überprüfung Erlöse aus Fördersystemen der öffentlichen Hand.</v>
      </c>
      <c r="G159" s="608"/>
      <c r="H159" s="53"/>
      <c r="I159" s="151" t="s">
        <v>184</v>
      </c>
      <c r="J159" s="151" t="s">
        <v>184</v>
      </c>
      <c r="K159" s="136"/>
      <c r="L159" s="150" t="str">
        <f t="shared" ca="1" si="117"/>
        <v>Nur notwendig, wenn solche Erlöse im Gesuchsformular eingetragen wurden (Ziffern KW-x/36, KW-x/38 oder KW-x/40)</v>
      </c>
    </row>
    <row r="160" spans="1:12" ht="78" hidden="1" customHeight="1" outlineLevel="1" x14ac:dyDescent="0.25">
      <c r="A160" s="719" t="str">
        <f ca="1">CONCATENATE("A / ",B160)</f>
        <v>A / 5.-.7</v>
      </c>
      <c r="B160" s="721" t="str">
        <f ca="1">CONCATENATE("5.",A153,".",ROW($A$7))</f>
        <v>5.-.7</v>
      </c>
      <c r="C160" s="723" t="str">
        <f ca="1">C150</f>
        <v>Erläuterungen zu Gestehungskosten gemäss Geschäftsbericht 
(Excel Anhang-Formular A-5.x.7)</v>
      </c>
      <c r="D160" s="725" t="str">
        <f ca="1">D150</f>
        <v>falls die Angaben im Gesuchs-formular vom Geschäfts-bericht abweichen</v>
      </c>
      <c r="E160" s="727" t="str">
        <f t="shared" ca="1" si="113"/>
        <v>MP.24.xxx.A-5.-.7.</v>
      </c>
      <c r="F160" s="307" t="str">
        <f ca="1">F150</f>
        <v>Die Angaben zu den Gestehungskosten im Blatt dieses Kraftwerkes müssen anhand der testierten Abschlüsse oder anhand des dazugehörigen Anhangformulars eindeutig nachvollziehbar sein. Bitte den folgenden  Link anklicken, um das Anhangsformular herunterzuladen:</v>
      </c>
      <c r="G160" s="729"/>
      <c r="H160" s="730"/>
      <c r="I160" s="731" t="s">
        <v>184</v>
      </c>
      <c r="J160" s="731" t="s">
        <v>184</v>
      </c>
      <c r="K160" s="716"/>
      <c r="L160" s="717" t="str">
        <f ca="1">L150</f>
        <v>Die Angaben zu den Gestehungskosten im Blatt KW-1 müssen anhand der testierten Abschlüsse oder anhand des Anhangformulars A / 5.1.7 eindeutig nachvollziehbar sein.</v>
      </c>
    </row>
    <row r="161" spans="1:12" hidden="1" outlineLevel="1" x14ac:dyDescent="0.25">
      <c r="A161" s="720"/>
      <c r="B161" s="722"/>
      <c r="C161" s="724"/>
      <c r="D161" s="726"/>
      <c r="E161" s="728"/>
      <c r="F161" s="308" t="s">
        <v>613</v>
      </c>
      <c r="G161" s="729"/>
      <c r="H161" s="730"/>
      <c r="I161" s="731"/>
      <c r="J161" s="731"/>
      <c r="K161" s="716"/>
      <c r="L161" s="718"/>
    </row>
    <row r="162" spans="1:12" ht="26.4" hidden="1" outlineLevel="1" x14ac:dyDescent="0.25">
      <c r="A162" s="297" t="str">
        <f t="shared" ref="A162" ca="1" si="122">CONCATENATE("A / ",B162)</f>
        <v>A / 5.-.9</v>
      </c>
      <c r="B162" s="541" t="str">
        <f ca="1">CONCATENATE("5.",A153,".",ROW($A$9))</f>
        <v>5.-.9</v>
      </c>
      <c r="C162" s="610" t="str">
        <f ca="1">C152</f>
        <v>Energieproduktion und Pumpenergie
(Excel Anhang-Formular A-5.x.8)</v>
      </c>
      <c r="D162" s="150" t="str">
        <f ca="1">D152</f>
        <v>in jedem Fall</v>
      </c>
      <c r="E162" s="611" t="str">
        <f ca="1">CONCATENATE($B$4,$C$4,".A-",B162,".")</f>
        <v>MP.24.xxx.A-5.-.9.</v>
      </c>
      <c r="F162" s="136" t="str">
        <f ca="1">F152</f>
        <v>Gemäss Art. 89, Abs. 2 der EnFV sind die stündlichen Produktionsdaten anzugeben.</v>
      </c>
      <c r="G162" s="608"/>
      <c r="H162" s="317"/>
      <c r="I162" s="151" t="s">
        <v>184</v>
      </c>
      <c r="J162" s="151" t="s">
        <v>184</v>
      </c>
      <c r="K162" s="609"/>
      <c r="L162" s="612" t="str">
        <f ca="1">L152</f>
        <v>Stundenwerte für jede Zentrale zwingend, auch für Pumpzentralen und KEV-Anlagen.</v>
      </c>
    </row>
    <row r="163" spans="1:12" hidden="1" collapsed="1" x14ac:dyDescent="0.25">
      <c r="A163" s="300" t="str">
        <f ca="1">IF(ISERROR(MID(INDEX(Blätter,ROW(A24)),FIND("]",INDEX(Blätter,ROW(A24)))+1,99)),"-",IF(LEN(MID(INDEX(Blätter,ROW(A24)),FIND("]",INDEX(Blätter,ROW(A24)))+1,99))&gt;4,"-",MID(INDEX(Blätter,ROW(A24)),FIND("]",INDEX(Blätter,ROW(A24)))+1,99)))</f>
        <v>-</v>
      </c>
      <c r="B163" s="315" t="str">
        <f ca="1">CONCATENATE("5.",A163)</f>
        <v>5.-</v>
      </c>
      <c r="C163" s="320" t="str">
        <f ca="1">IFERROR(IF(INDIRECT(CONCATENATE(A163,"!d13"))=Dropdown!$AI$6,"-",INDIRECT(CONCATENATE(A163,"!D13"))),"-")</f>
        <v>-</v>
      </c>
      <c r="D163" s="305"/>
      <c r="E163" s="302"/>
      <c r="F163" s="301"/>
      <c r="G163" s="313"/>
      <c r="H163" s="314"/>
      <c r="I163" s="314"/>
      <c r="J163" s="314"/>
      <c r="K163" s="314"/>
      <c r="L163" s="301"/>
    </row>
    <row r="164" spans="1:12" ht="72.75" hidden="1" customHeight="1" outlineLevel="1" x14ac:dyDescent="0.25">
      <c r="A164" s="297" t="str">
        <f ca="1">CONCATENATE("A / ",B164)</f>
        <v>A / 5.-.1</v>
      </c>
      <c r="B164" s="541" t="str">
        <f ca="1">CONCATENATE("5.",A163,".",ROW($A$1))</f>
        <v>5.-.1</v>
      </c>
      <c r="C164" s="136" t="str">
        <f ca="1">C154</f>
        <v>Vertrag Nutzungsrecht</v>
      </c>
      <c r="D164" s="150" t="str">
        <f ca="1">D154</f>
        <v>in jedem Fall</v>
      </c>
      <c r="E164" s="298" t="str">
        <f t="shared" ref="E164:E170" ca="1" si="123">CONCATENATE($B$4,$C$4,".A-",B164,".")</f>
        <v>MP.24.xxx.A-5.-.1.</v>
      </c>
      <c r="F164" s="150" t="str">
        <f ca="1">F154</f>
        <v>Bspw. Wasserrechtsurkunde, Konzessionsvertrag
zur Überprüfung von Konzessionsleistungen, Kraftwerks-parameter, Eigentumsverhältnisse u.a.</v>
      </c>
      <c r="G164" s="608"/>
      <c r="H164" s="53"/>
      <c r="I164" s="151" t="s">
        <v>184</v>
      </c>
      <c r="J164" s="151" t="s">
        <v>184</v>
      </c>
      <c r="K164" s="136"/>
      <c r="L164" s="150" t="str">
        <f ca="1">L154</f>
        <v>bspw. Wasserrechtsurkunde, Konzessionsvertrag
zur Überprüfung von Konzessionsleistungen, Kraftwerks-parameter, Eigentumsverhältnisse u.a.</v>
      </c>
    </row>
    <row r="165" spans="1:12" ht="26.4" hidden="1" outlineLevel="1" x14ac:dyDescent="0.25">
      <c r="A165" s="297" t="str">
        <f t="shared" ref="A165:A169" ca="1" si="124">CONCATENATE("A / ",B165)</f>
        <v>A / 5.-.2</v>
      </c>
      <c r="B165" s="541" t="str">
        <f ca="1">CONCATENATE("5.",A163,".",ROW($A$2))</f>
        <v>5.-.2</v>
      </c>
      <c r="C165" s="136" t="str">
        <f t="shared" ref="C165" ca="1" si="125">C155</f>
        <v>Bescheinigung Risikotragung aller in Berechtigungskaskade obenliegenden Parteien</v>
      </c>
      <c r="D165" s="150" t="str">
        <f ca="1">D155</f>
        <v>wenn Gesuchsteller selber nicht Betreiber dieser Anlage</v>
      </c>
      <c r="E165" s="298" t="str">
        <f t="shared" ca="1" si="123"/>
        <v>MP.24.xxx.A-5.-.2.</v>
      </c>
      <c r="F165" s="150" t="str">
        <f t="shared" ref="F165:F169" ca="1" si="126">F155</f>
        <v>Überprüfung Träger des wirtschaftlichen Risikos.</v>
      </c>
      <c r="G165" s="608"/>
      <c r="H165" s="53"/>
      <c r="I165" s="151" t="s">
        <v>184</v>
      </c>
      <c r="J165" s="151" t="s">
        <v>184</v>
      </c>
      <c r="K165" s="136"/>
      <c r="L165" s="150" t="str">
        <f t="shared" ref="L165:L169" ca="1" si="127">L155</f>
        <v>nicht notwendiog, wenn Gesuchsteller = Betreiber dieser Anlage, d.h. zuoberst in der "Berechtigungskaskade"</v>
      </c>
    </row>
    <row r="166" spans="1:12" ht="66" hidden="1" customHeight="1" outlineLevel="1" x14ac:dyDescent="0.25">
      <c r="A166" s="297" t="str">
        <f t="shared" ca="1" si="124"/>
        <v>A / 5.-.3</v>
      </c>
      <c r="B166" s="541" t="str">
        <f ca="1">CONCATENATE("5.",A163,".",ROW($A$3))</f>
        <v>5.-.3</v>
      </c>
      <c r="C166" s="136" t="str">
        <f t="shared" ref="C166:D166" ca="1" si="128">C156</f>
        <v>Falls EVU mit Abnahme Energie: Abnahmevertrag (resp. Stromliefervertrag) Energie</v>
      </c>
      <c r="D166" s="150" t="str">
        <f t="shared" ca="1" si="128"/>
        <v>falls Gesuchsteller EVU mit Verpflichtung zur Abnahme von Energie aus dieser Anlage</v>
      </c>
      <c r="E166" s="298" t="str">
        <f t="shared" ca="1" si="123"/>
        <v>MP.24.xxx.A-5.-.3.</v>
      </c>
      <c r="F166" s="150" t="str">
        <f t="shared" ca="1" si="126"/>
        <v>Überprüfung, ob Abnahmevertrag gemäss Verordnung akzeptiert werden kann.</v>
      </c>
      <c r="G166" s="608"/>
      <c r="H166" s="53"/>
      <c r="I166" s="151" t="s">
        <v>184</v>
      </c>
      <c r="J166" s="151" t="s">
        <v>184</v>
      </c>
      <c r="K166" s="136"/>
      <c r="L166" s="150" t="str">
        <f t="shared" ca="1" si="127"/>
        <v>nicht notwendiog, wenn Gesuchsteller = Betreiber oder (Mit-)Eigentümer / Partner dieser Anlage ist</v>
      </c>
    </row>
    <row r="167" spans="1:12" ht="52.8" hidden="1" outlineLevel="1" x14ac:dyDescent="0.25">
      <c r="A167" s="297" t="str">
        <f t="shared" ca="1" si="124"/>
        <v>A / 5.-.4</v>
      </c>
      <c r="B167" s="541" t="str">
        <f ca="1">CONCATENATE("5.",A163,".",ROW($A$4))</f>
        <v>5.-.4</v>
      </c>
      <c r="C167" s="136" t="str">
        <f t="shared" ref="C167:D167" ca="1" si="129">C157</f>
        <v>Testierte Abschlüsse Stufe Kraftwerk 2019 - 2023 (nur Abschlüsse die nicht bereits im Vorjahr eingereicht wurden)</v>
      </c>
      <c r="D167" s="150" t="str">
        <f t="shared" ca="1" si="129"/>
        <v>in jedem Fall</v>
      </c>
      <c r="E167" s="298" t="str">
        <f t="shared" ca="1" si="123"/>
        <v>MP.24.xxx.A-5.-.4.</v>
      </c>
      <c r="F167" s="150" t="str">
        <f t="shared" ca="1" si="126"/>
        <v>Einzelabschluss Finanzbuchhaltung (Bilanz, Erfolgsrechnung, Geldflussrechnung) über fünf Jahre. Zur Überprüfung der Abschreibungspraxis, Gestehungskosten u.a.</v>
      </c>
      <c r="G167" s="608"/>
      <c r="H167" s="53"/>
      <c r="I167" s="151" t="s">
        <v>184</v>
      </c>
      <c r="J167" s="151" t="s">
        <v>184</v>
      </c>
      <c r="K167" s="136"/>
      <c r="L167" s="150" t="str">
        <f t="shared" ca="1" si="127"/>
        <v>Einzelabschluss Finanzbuchhaltung (Bilanz, Erfolgsrechnung, Geldflussrechnung) über fünf Jahre. Zur Überprüfung der Abschreibungspraxis, Gestehungskosten u.a.</v>
      </c>
    </row>
    <row r="168" spans="1:12" ht="52.8" hidden="1" outlineLevel="1" x14ac:dyDescent="0.25">
      <c r="A168" s="297" t="str">
        <f t="shared" ca="1" si="124"/>
        <v>A / 5.-.5</v>
      </c>
      <c r="B168" s="541" t="str">
        <f ca="1">CONCATENATE("5.",A163,".",ROW($A$5))</f>
        <v>5.-.5</v>
      </c>
      <c r="C168" s="136" t="str">
        <f t="shared" ref="C168:D168" ca="1" si="130">C158</f>
        <v>Kraftwerksplan</v>
      </c>
      <c r="D168" s="150" t="str">
        <f t="shared" ca="1" si="130"/>
        <v>in jedem Fall</v>
      </c>
      <c r="E168" s="298" t="str">
        <f t="shared" ca="1" si="123"/>
        <v>MP.24.xxx.A-5.-.5.</v>
      </c>
      <c r="F168" s="150" t="str">
        <f t="shared" ca="1" si="126"/>
        <v>Übersichtsplan oder Schema, wo alle wichtigen und im Gesuch aufgeführten Elemente ersichtlich sind. Zur Überprüfung einer allfälligen hydraulischen Verknüpfung u.a.</v>
      </c>
      <c r="G168" s="608"/>
      <c r="H168" s="53"/>
      <c r="I168" s="151" t="s">
        <v>184</v>
      </c>
      <c r="J168" s="151" t="s">
        <v>184</v>
      </c>
      <c r="K168" s="136"/>
      <c r="L168" s="150" t="str">
        <f t="shared" ca="1" si="127"/>
        <v>Übersichtsplan oder Schema, wo alle wichtigen und im Gesuch aufgeführten Elemente ersichtlich sind. Zur Überprüfung einer allfälligen hydraulischen Verknüpfung u.a.</v>
      </c>
    </row>
    <row r="169" spans="1:12" ht="84" hidden="1" customHeight="1" outlineLevel="1" x14ac:dyDescent="0.25">
      <c r="A169" s="297" t="str">
        <f t="shared" ca="1" si="124"/>
        <v>A / 5.-.6</v>
      </c>
      <c r="B169" s="541" t="str">
        <f ca="1">CONCATENATE("5.",A163,".",ROW($A$6))</f>
        <v>5.-.6</v>
      </c>
      <c r="C169" s="150" t="str">
        <f ca="1">C159</f>
        <v>Bescheinigungen über (kostendeckende) Einspeisevergütung, Investitionsbeiträge, Mehrkostenfinanzierungen, Entschädigungen Sanierungen Gewässerschutz und weitere Vergütungen der öffentlichen Hand</v>
      </c>
      <c r="D169" s="150" t="str">
        <f t="shared" ref="D169" ca="1" si="131">D159</f>
        <v>falls solche Beträge im Ge-suchsformular eingetragen wurden</v>
      </c>
      <c r="E169" s="298" t="str">
        <f t="shared" ca="1" si="123"/>
        <v>MP.24.xxx.A-5.-.6.</v>
      </c>
      <c r="F169" s="150" t="str">
        <f t="shared" ca="1" si="126"/>
        <v>Überprüfung Erlöse aus Fördersystemen der öffentlichen Hand.</v>
      </c>
      <c r="G169" s="608"/>
      <c r="H169" s="53"/>
      <c r="I169" s="151" t="s">
        <v>184</v>
      </c>
      <c r="J169" s="151" t="s">
        <v>184</v>
      </c>
      <c r="K169" s="136"/>
      <c r="L169" s="150" t="str">
        <f t="shared" ca="1" si="127"/>
        <v>Nur notwendig, wenn solche Erlöse im Gesuchsformular eingetragen wurden (Ziffern KW-x/36, KW-x/38 oder KW-x/40)</v>
      </c>
    </row>
    <row r="170" spans="1:12" ht="84.75" hidden="1" customHeight="1" outlineLevel="1" x14ac:dyDescent="0.25">
      <c r="A170" s="719" t="str">
        <f ca="1">CONCATENATE("A / ",B170)</f>
        <v>A / 5.-.7</v>
      </c>
      <c r="B170" s="721" t="str">
        <f ca="1">CONCATENATE("5.",A163,".",ROW($A$7))</f>
        <v>5.-.7</v>
      </c>
      <c r="C170" s="723" t="str">
        <f ca="1">C160</f>
        <v>Erläuterungen zu Gestehungskosten gemäss Geschäftsbericht 
(Excel Anhang-Formular A-5.x.7)</v>
      </c>
      <c r="D170" s="725" t="str">
        <f ca="1">D160</f>
        <v>falls die Angaben im Gesuchs-formular vom Geschäfts-bericht abweichen</v>
      </c>
      <c r="E170" s="727" t="str">
        <f t="shared" ca="1" si="123"/>
        <v>MP.24.xxx.A-5.-.7.</v>
      </c>
      <c r="F170" s="307" t="str">
        <f ca="1">F160</f>
        <v>Die Angaben zu den Gestehungskosten im Blatt dieses Kraftwerkes müssen anhand der testierten Abschlüsse oder anhand des dazugehörigen Anhangformulars eindeutig nachvollziehbar sein. Bitte den folgenden  Link anklicken, um das Anhangsformular herunterzuladen:</v>
      </c>
      <c r="G170" s="729"/>
      <c r="H170" s="730"/>
      <c r="I170" s="731" t="s">
        <v>184</v>
      </c>
      <c r="J170" s="731" t="s">
        <v>184</v>
      </c>
      <c r="K170" s="716"/>
      <c r="L170" s="717" t="str">
        <f ca="1">L160</f>
        <v>Die Angaben zu den Gestehungskosten im Blatt KW-1 müssen anhand der testierten Abschlüsse oder anhand des Anhangformulars A / 5.1.7 eindeutig nachvollziehbar sein.</v>
      </c>
    </row>
    <row r="171" spans="1:12" hidden="1" outlineLevel="1" x14ac:dyDescent="0.25">
      <c r="A171" s="720"/>
      <c r="B171" s="722"/>
      <c r="C171" s="724"/>
      <c r="D171" s="726"/>
      <c r="E171" s="728"/>
      <c r="F171" s="308" t="s">
        <v>613</v>
      </c>
      <c r="G171" s="729"/>
      <c r="H171" s="730"/>
      <c r="I171" s="731"/>
      <c r="J171" s="731"/>
      <c r="K171" s="716"/>
      <c r="L171" s="718"/>
    </row>
    <row r="172" spans="1:12" ht="26.4" hidden="1" outlineLevel="1" x14ac:dyDescent="0.25">
      <c r="A172" s="297" t="str">
        <f t="shared" ref="A172" ca="1" si="132">CONCATENATE("A / ",B172)</f>
        <v>A / 5.-.9</v>
      </c>
      <c r="B172" s="541" t="str">
        <f ca="1">CONCATENATE("5.",A163,".",ROW($A$9))</f>
        <v>5.-.9</v>
      </c>
      <c r="C172" s="610" t="str">
        <f ca="1">C162</f>
        <v>Energieproduktion und Pumpenergie
(Excel Anhang-Formular A-5.x.8)</v>
      </c>
      <c r="D172" s="150" t="str">
        <f ca="1">D162</f>
        <v>in jedem Fall</v>
      </c>
      <c r="E172" s="611" t="str">
        <f ca="1">CONCATENATE($B$4,$C$4,".A-",B172,".")</f>
        <v>MP.24.xxx.A-5.-.9.</v>
      </c>
      <c r="F172" s="136" t="str">
        <f ca="1">F162</f>
        <v>Gemäss Art. 89, Abs. 2 der EnFV sind die stündlichen Produktionsdaten anzugeben.</v>
      </c>
      <c r="G172" s="608"/>
      <c r="H172" s="317"/>
      <c r="I172" s="151" t="s">
        <v>184</v>
      </c>
      <c r="J172" s="151" t="s">
        <v>184</v>
      </c>
      <c r="K172" s="609"/>
      <c r="L172" s="612" t="str">
        <f ca="1">L162</f>
        <v>Stundenwerte für jede Zentrale zwingend, auch für Pumpzentralen und KEV-Anlagen.</v>
      </c>
    </row>
    <row r="173" spans="1:12" hidden="1" collapsed="1" x14ac:dyDescent="0.25">
      <c r="A173" s="300" t="str">
        <f ca="1">IF(ISERROR(MID(INDEX(Blätter,ROW(A25)),FIND("]",INDEX(Blätter,ROW(A25)))+1,99)),"-",IF(LEN(MID(INDEX(Blätter,ROW(A25)),FIND("]",INDEX(Blätter,ROW(A25)))+1,99))&gt;4,"-",MID(INDEX(Blätter,ROW(A25)),FIND("]",INDEX(Blätter,ROW(A25)))+1,99)))</f>
        <v>-</v>
      </c>
      <c r="B173" s="315" t="str">
        <f ca="1">CONCATENATE("5.",A173)</f>
        <v>5.-</v>
      </c>
      <c r="C173" s="320" t="str">
        <f ca="1">IFERROR(IF(INDIRECT(CONCATENATE(A173,"!d13"))=Dropdown!$AI$6,"-",INDIRECT(CONCATENATE(A173,"!D13"))),"-")</f>
        <v>-</v>
      </c>
      <c r="D173" s="305"/>
      <c r="E173" s="302"/>
      <c r="F173" s="301"/>
      <c r="G173" s="313"/>
      <c r="H173" s="314"/>
      <c r="I173" s="314"/>
      <c r="J173" s="314"/>
      <c r="K173" s="314"/>
      <c r="L173" s="301"/>
    </row>
    <row r="174" spans="1:12" ht="63" hidden="1" customHeight="1" outlineLevel="1" x14ac:dyDescent="0.25">
      <c r="A174" s="297" t="str">
        <f ca="1">CONCATENATE("A / ",B174)</f>
        <v>A / 5.-.1</v>
      </c>
      <c r="B174" s="541" t="str">
        <f ca="1">CONCATENATE("5.",A173,".",ROW($A$1))</f>
        <v>5.-.1</v>
      </c>
      <c r="C174" s="136" t="str">
        <f ca="1">C164</f>
        <v>Vertrag Nutzungsrecht</v>
      </c>
      <c r="D174" s="150" t="str">
        <f ca="1">D164</f>
        <v>in jedem Fall</v>
      </c>
      <c r="E174" s="298" t="str">
        <f t="shared" ref="E174:E180" ca="1" si="133">CONCATENATE($B$4,$C$4,".A-",B174,".")</f>
        <v>MP.24.xxx.A-5.-.1.</v>
      </c>
      <c r="F174" s="150" t="str">
        <f ca="1">F164</f>
        <v>Bspw. Wasserrechtsurkunde, Konzessionsvertrag
zur Überprüfung von Konzessionsleistungen, Kraftwerks-parameter, Eigentumsverhältnisse u.a.</v>
      </c>
      <c r="G174" s="608"/>
      <c r="H174" s="53"/>
      <c r="I174" s="151" t="s">
        <v>184</v>
      </c>
      <c r="J174" s="151" t="s">
        <v>184</v>
      </c>
      <c r="K174" s="136"/>
      <c r="L174" s="150" t="str">
        <f ca="1">L164</f>
        <v>bspw. Wasserrechtsurkunde, Konzessionsvertrag
zur Überprüfung von Konzessionsleistungen, Kraftwerks-parameter, Eigentumsverhältnisse u.a.</v>
      </c>
    </row>
    <row r="175" spans="1:12" ht="41.25" hidden="1" customHeight="1" outlineLevel="1" x14ac:dyDescent="0.25">
      <c r="A175" s="297" t="str">
        <f t="shared" ref="A175:A179" ca="1" si="134">CONCATENATE("A / ",B175)</f>
        <v>A / 5.-.2</v>
      </c>
      <c r="B175" s="541" t="str">
        <f ca="1">CONCATENATE("5.",A173,".",ROW($A$2))</f>
        <v>5.-.2</v>
      </c>
      <c r="C175" s="136" t="str">
        <f t="shared" ref="C175" ca="1" si="135">C165</f>
        <v>Bescheinigung Risikotragung aller in Berechtigungskaskade obenliegenden Parteien</v>
      </c>
      <c r="D175" s="150" t="str">
        <f ca="1">D165</f>
        <v>wenn Gesuchsteller selber nicht Betreiber dieser Anlage</v>
      </c>
      <c r="E175" s="298" t="str">
        <f t="shared" ca="1" si="133"/>
        <v>MP.24.xxx.A-5.-.2.</v>
      </c>
      <c r="F175" s="150" t="str">
        <f t="shared" ref="F175:F179" ca="1" si="136">F165</f>
        <v>Überprüfung Träger des wirtschaftlichen Risikos.</v>
      </c>
      <c r="G175" s="608"/>
      <c r="H175" s="53"/>
      <c r="I175" s="151" t="s">
        <v>184</v>
      </c>
      <c r="J175" s="151" t="s">
        <v>184</v>
      </c>
      <c r="K175" s="136"/>
      <c r="L175" s="150" t="str">
        <f t="shared" ref="L175:L179" ca="1" si="137">L165</f>
        <v>nicht notwendiog, wenn Gesuchsteller = Betreiber dieser Anlage, d.h. zuoberst in der "Berechtigungskaskade"</v>
      </c>
    </row>
    <row r="176" spans="1:12" ht="68.25" hidden="1" customHeight="1" outlineLevel="1" x14ac:dyDescent="0.25">
      <c r="A176" s="297" t="str">
        <f t="shared" ca="1" si="134"/>
        <v>A / 5.-.3</v>
      </c>
      <c r="B176" s="541" t="str">
        <f ca="1">CONCATENATE("5.",A173,".",ROW($A$3))</f>
        <v>5.-.3</v>
      </c>
      <c r="C176" s="136" t="str">
        <f t="shared" ref="C176:D176" ca="1" si="138">C166</f>
        <v>Falls EVU mit Abnahme Energie: Abnahmevertrag (resp. Stromliefervertrag) Energie</v>
      </c>
      <c r="D176" s="150" t="str">
        <f t="shared" ca="1" si="138"/>
        <v>falls Gesuchsteller EVU mit Verpflichtung zur Abnahme von Energie aus dieser Anlage</v>
      </c>
      <c r="E176" s="298" t="str">
        <f t="shared" ca="1" si="133"/>
        <v>MP.24.xxx.A-5.-.3.</v>
      </c>
      <c r="F176" s="150" t="str">
        <f t="shared" ca="1" si="136"/>
        <v>Überprüfung, ob Abnahmevertrag gemäss Verordnung akzeptiert werden kann.</v>
      </c>
      <c r="G176" s="608"/>
      <c r="H176" s="53"/>
      <c r="I176" s="151" t="s">
        <v>184</v>
      </c>
      <c r="J176" s="151" t="s">
        <v>184</v>
      </c>
      <c r="K176" s="136"/>
      <c r="L176" s="150" t="str">
        <f t="shared" ca="1" si="137"/>
        <v>nicht notwendiog, wenn Gesuchsteller = Betreiber oder (Mit-)Eigentümer / Partner dieser Anlage ist</v>
      </c>
    </row>
    <row r="177" spans="1:12" ht="52.8" hidden="1" outlineLevel="1" x14ac:dyDescent="0.25">
      <c r="A177" s="297" t="str">
        <f t="shared" ca="1" si="134"/>
        <v>A / 5.-.4</v>
      </c>
      <c r="B177" s="541" t="str">
        <f ca="1">CONCATENATE("5.",A173,".",ROW($A$4))</f>
        <v>5.-.4</v>
      </c>
      <c r="C177" s="136" t="str">
        <f t="shared" ref="C177:D177" ca="1" si="139">C167</f>
        <v>Testierte Abschlüsse Stufe Kraftwerk 2019 - 2023 (nur Abschlüsse die nicht bereits im Vorjahr eingereicht wurden)</v>
      </c>
      <c r="D177" s="150" t="str">
        <f t="shared" ca="1" si="139"/>
        <v>in jedem Fall</v>
      </c>
      <c r="E177" s="298" t="str">
        <f t="shared" ca="1" si="133"/>
        <v>MP.24.xxx.A-5.-.4.</v>
      </c>
      <c r="F177" s="150" t="str">
        <f t="shared" ca="1" si="136"/>
        <v>Einzelabschluss Finanzbuchhaltung (Bilanz, Erfolgsrechnung, Geldflussrechnung) über fünf Jahre. Zur Überprüfung der Abschreibungspraxis, Gestehungskosten u.a.</v>
      </c>
      <c r="G177" s="608"/>
      <c r="H177" s="53"/>
      <c r="I177" s="151" t="s">
        <v>184</v>
      </c>
      <c r="J177" s="151" t="s">
        <v>184</v>
      </c>
      <c r="K177" s="136"/>
      <c r="L177" s="150" t="str">
        <f t="shared" ca="1" si="137"/>
        <v>Einzelabschluss Finanzbuchhaltung (Bilanz, Erfolgsrechnung, Geldflussrechnung) über fünf Jahre. Zur Überprüfung der Abschreibungspraxis, Gestehungskosten u.a.</v>
      </c>
    </row>
    <row r="178" spans="1:12" ht="52.8" hidden="1" outlineLevel="1" x14ac:dyDescent="0.25">
      <c r="A178" s="297" t="str">
        <f t="shared" ca="1" si="134"/>
        <v>A / 5.-.5</v>
      </c>
      <c r="B178" s="541" t="str">
        <f ca="1">CONCATENATE("5.",A173,".",ROW($A$5))</f>
        <v>5.-.5</v>
      </c>
      <c r="C178" s="136" t="str">
        <f t="shared" ref="C178:D178" ca="1" si="140">C168</f>
        <v>Kraftwerksplan</v>
      </c>
      <c r="D178" s="150" t="str">
        <f t="shared" ca="1" si="140"/>
        <v>in jedem Fall</v>
      </c>
      <c r="E178" s="298" t="str">
        <f t="shared" ca="1" si="133"/>
        <v>MP.24.xxx.A-5.-.5.</v>
      </c>
      <c r="F178" s="150" t="str">
        <f t="shared" ca="1" si="136"/>
        <v>Übersichtsplan oder Schema, wo alle wichtigen und im Gesuch aufgeführten Elemente ersichtlich sind. Zur Überprüfung einer allfälligen hydraulischen Verknüpfung u.a.</v>
      </c>
      <c r="G178" s="608"/>
      <c r="H178" s="53"/>
      <c r="I178" s="151" t="s">
        <v>184</v>
      </c>
      <c r="J178" s="151" t="s">
        <v>184</v>
      </c>
      <c r="K178" s="136"/>
      <c r="L178" s="150" t="str">
        <f t="shared" ca="1" si="137"/>
        <v>Übersichtsplan oder Schema, wo alle wichtigen und im Gesuch aufgeführten Elemente ersichtlich sind. Zur Überprüfung einer allfälligen hydraulischen Verknüpfung u.a.</v>
      </c>
    </row>
    <row r="179" spans="1:12" ht="84" hidden="1" customHeight="1" outlineLevel="1" x14ac:dyDescent="0.25">
      <c r="A179" s="297" t="str">
        <f t="shared" ca="1" si="134"/>
        <v>A / 5.-.6</v>
      </c>
      <c r="B179" s="541" t="str">
        <f ca="1">CONCATENATE("5.",A173,".",ROW($A$6))</f>
        <v>5.-.6</v>
      </c>
      <c r="C179" s="150" t="str">
        <f ca="1">C169</f>
        <v>Bescheinigungen über (kostendeckende) Einspeisevergütung, Investitionsbeiträge, Mehrkostenfinanzierungen, Entschädigungen Sanierungen Gewässerschutz und weitere Vergütungen der öffentlichen Hand</v>
      </c>
      <c r="D179" s="150" t="str">
        <f t="shared" ref="D179" ca="1" si="141">D169</f>
        <v>falls solche Beträge im Ge-suchsformular eingetragen wurden</v>
      </c>
      <c r="E179" s="298" t="str">
        <f t="shared" ca="1" si="133"/>
        <v>MP.24.xxx.A-5.-.6.</v>
      </c>
      <c r="F179" s="150" t="str">
        <f t="shared" ca="1" si="136"/>
        <v>Überprüfung Erlöse aus Fördersystemen der öffentlichen Hand.</v>
      </c>
      <c r="G179" s="608"/>
      <c r="H179" s="53"/>
      <c r="I179" s="151" t="s">
        <v>184</v>
      </c>
      <c r="J179" s="151" t="s">
        <v>184</v>
      </c>
      <c r="K179" s="136"/>
      <c r="L179" s="150" t="str">
        <f t="shared" ca="1" si="137"/>
        <v>Nur notwendig, wenn solche Erlöse im Gesuchsformular eingetragen wurden (Ziffern KW-x/36, KW-x/38 oder KW-x/40)</v>
      </c>
    </row>
    <row r="180" spans="1:12" ht="81.75" hidden="1" customHeight="1" outlineLevel="1" x14ac:dyDescent="0.25">
      <c r="A180" s="719" t="str">
        <f ca="1">CONCATENATE("A / ",B180)</f>
        <v>A / 5.-.7</v>
      </c>
      <c r="B180" s="721" t="str">
        <f ca="1">CONCATENATE("5.",A173,".",ROW($A$7))</f>
        <v>5.-.7</v>
      </c>
      <c r="C180" s="723" t="str">
        <f ca="1">C170</f>
        <v>Erläuterungen zu Gestehungskosten gemäss Geschäftsbericht 
(Excel Anhang-Formular A-5.x.7)</v>
      </c>
      <c r="D180" s="725" t="str">
        <f ca="1">D170</f>
        <v>falls die Angaben im Gesuchs-formular vom Geschäfts-bericht abweichen</v>
      </c>
      <c r="E180" s="727" t="str">
        <f t="shared" ca="1" si="133"/>
        <v>MP.24.xxx.A-5.-.7.</v>
      </c>
      <c r="F180" s="307" t="str">
        <f ca="1">F170</f>
        <v>Die Angaben zu den Gestehungskosten im Blatt dieses Kraftwerkes müssen anhand der testierten Abschlüsse oder anhand des dazugehörigen Anhangformulars eindeutig nachvollziehbar sein. Bitte den folgenden  Link anklicken, um das Anhangsformular herunterzuladen:</v>
      </c>
      <c r="G180" s="729"/>
      <c r="H180" s="730"/>
      <c r="I180" s="731" t="s">
        <v>184</v>
      </c>
      <c r="J180" s="731" t="s">
        <v>184</v>
      </c>
      <c r="K180" s="716"/>
      <c r="L180" s="717" t="str">
        <f ca="1">L170</f>
        <v>Die Angaben zu den Gestehungskosten im Blatt KW-1 müssen anhand der testierten Abschlüsse oder anhand des Anhangformulars A / 5.1.7 eindeutig nachvollziehbar sein.</v>
      </c>
    </row>
    <row r="181" spans="1:12" hidden="1" outlineLevel="1" x14ac:dyDescent="0.25">
      <c r="A181" s="720"/>
      <c r="B181" s="722"/>
      <c r="C181" s="724"/>
      <c r="D181" s="726"/>
      <c r="E181" s="728"/>
      <c r="F181" s="308" t="s">
        <v>613</v>
      </c>
      <c r="G181" s="729"/>
      <c r="H181" s="730"/>
      <c r="I181" s="731"/>
      <c r="J181" s="731"/>
      <c r="K181" s="716"/>
      <c r="L181" s="718"/>
    </row>
    <row r="182" spans="1:12" ht="26.4" hidden="1" outlineLevel="1" x14ac:dyDescent="0.25">
      <c r="A182" s="297" t="str">
        <f t="shared" ref="A182" ca="1" si="142">CONCATENATE("A / ",B182)</f>
        <v>A / 5.-.9</v>
      </c>
      <c r="B182" s="541" t="str">
        <f ca="1">CONCATENATE("5.",A173,".",ROW($A$9))</f>
        <v>5.-.9</v>
      </c>
      <c r="C182" s="610" t="str">
        <f ca="1">C172</f>
        <v>Energieproduktion und Pumpenergie
(Excel Anhang-Formular A-5.x.8)</v>
      </c>
      <c r="D182" s="150" t="str">
        <f ca="1">D172</f>
        <v>in jedem Fall</v>
      </c>
      <c r="E182" s="611" t="str">
        <f ca="1">CONCATENATE($B$4,$C$4,".A-",B182,".")</f>
        <v>MP.24.xxx.A-5.-.9.</v>
      </c>
      <c r="F182" s="136" t="str">
        <f ca="1">F172</f>
        <v>Gemäss Art. 89, Abs. 2 der EnFV sind die stündlichen Produktionsdaten anzugeben.</v>
      </c>
      <c r="G182" s="608"/>
      <c r="H182" s="317"/>
      <c r="I182" s="151" t="s">
        <v>184</v>
      </c>
      <c r="J182" s="151" t="s">
        <v>184</v>
      </c>
      <c r="K182" s="609"/>
      <c r="L182" s="612" t="str">
        <f ca="1">L172</f>
        <v>Stundenwerte für jede Zentrale zwingend, auch für Pumpzentralen und KEV-Anlagen.</v>
      </c>
    </row>
    <row r="183" spans="1:12" hidden="1" collapsed="1" x14ac:dyDescent="0.25">
      <c r="A183" s="300" t="str">
        <f ca="1">IF(ISERROR(MID(INDEX(Blätter,ROW(A26)),FIND("]",INDEX(Blätter,ROW(A26)))+1,99)),"-",IF(LEN(MID(INDEX(Blätter,ROW(A26)),FIND("]",INDEX(Blätter,ROW(A26)))+1,99))&gt;4,"-",MID(INDEX(Blätter,ROW(A26)),FIND("]",INDEX(Blätter,ROW(A26)))+1,99)))</f>
        <v>-</v>
      </c>
      <c r="B183" s="315" t="str">
        <f ca="1">CONCATENATE("5.",A183)</f>
        <v>5.-</v>
      </c>
      <c r="C183" s="320" t="str">
        <f ca="1">IFERROR(IF(INDIRECT(CONCATENATE(A183,"!d13"))=Dropdown!$AI$6,"-",INDIRECT(CONCATENATE(A183,"!D13"))),"-")</f>
        <v>-</v>
      </c>
      <c r="D183" s="305"/>
      <c r="E183" s="302"/>
      <c r="F183" s="301"/>
      <c r="G183" s="313"/>
      <c r="H183" s="314"/>
      <c r="I183" s="314"/>
      <c r="J183" s="314"/>
      <c r="K183" s="314"/>
      <c r="L183" s="301"/>
    </row>
    <row r="184" spans="1:12" ht="66.75" hidden="1" customHeight="1" outlineLevel="1" x14ac:dyDescent="0.25">
      <c r="A184" s="297" t="str">
        <f ca="1">CONCATENATE("A / ",B184)</f>
        <v>A / 5.-.1</v>
      </c>
      <c r="B184" s="541" t="str">
        <f ca="1">CONCATENATE("5.",A183,".",ROW($A$1))</f>
        <v>5.-.1</v>
      </c>
      <c r="C184" s="136" t="str">
        <f ca="1">C174</f>
        <v>Vertrag Nutzungsrecht</v>
      </c>
      <c r="D184" s="150" t="str">
        <f ca="1">D174</f>
        <v>in jedem Fall</v>
      </c>
      <c r="E184" s="298" t="str">
        <f t="shared" ref="E184:E190" ca="1" si="143">CONCATENATE($B$4,$C$4,".A-",B184,".")</f>
        <v>MP.24.xxx.A-5.-.1.</v>
      </c>
      <c r="F184" s="150" t="str">
        <f ca="1">F174</f>
        <v>Bspw. Wasserrechtsurkunde, Konzessionsvertrag
zur Überprüfung von Konzessionsleistungen, Kraftwerks-parameter, Eigentumsverhältnisse u.a.</v>
      </c>
      <c r="G184" s="608"/>
      <c r="H184" s="53"/>
      <c r="I184" s="151" t="s">
        <v>184</v>
      </c>
      <c r="J184" s="151" t="s">
        <v>184</v>
      </c>
      <c r="K184" s="136"/>
      <c r="L184" s="150" t="str">
        <f ca="1">L174</f>
        <v>bspw. Wasserrechtsurkunde, Konzessionsvertrag
zur Überprüfung von Konzessionsleistungen, Kraftwerks-parameter, Eigentumsverhältnisse u.a.</v>
      </c>
    </row>
    <row r="185" spans="1:12" ht="26.4" hidden="1" outlineLevel="1" x14ac:dyDescent="0.25">
      <c r="A185" s="297" t="str">
        <f t="shared" ref="A185:A189" ca="1" si="144">CONCATENATE("A / ",B185)</f>
        <v>A / 5.-.2</v>
      </c>
      <c r="B185" s="541" t="str">
        <f ca="1">CONCATENATE("5.",A183,".",ROW($A$2))</f>
        <v>5.-.2</v>
      </c>
      <c r="C185" s="136" t="str">
        <f t="shared" ref="C185" ca="1" si="145">C175</f>
        <v>Bescheinigung Risikotragung aller in Berechtigungskaskade obenliegenden Parteien</v>
      </c>
      <c r="D185" s="150" t="str">
        <f ca="1">D175</f>
        <v>wenn Gesuchsteller selber nicht Betreiber dieser Anlage</v>
      </c>
      <c r="E185" s="298" t="str">
        <f t="shared" ca="1" si="143"/>
        <v>MP.24.xxx.A-5.-.2.</v>
      </c>
      <c r="F185" s="150" t="str">
        <f t="shared" ref="F185:F189" ca="1" si="146">F175</f>
        <v>Überprüfung Träger des wirtschaftlichen Risikos.</v>
      </c>
      <c r="G185" s="608"/>
      <c r="H185" s="53"/>
      <c r="I185" s="151" t="s">
        <v>184</v>
      </c>
      <c r="J185" s="151" t="s">
        <v>184</v>
      </c>
      <c r="K185" s="136"/>
      <c r="L185" s="150" t="str">
        <f t="shared" ref="L185:L189" ca="1" si="147">L175</f>
        <v>nicht notwendiog, wenn Gesuchsteller = Betreiber dieser Anlage, d.h. zuoberst in der "Berechtigungskaskade"</v>
      </c>
    </row>
    <row r="186" spans="1:12" ht="69.75" hidden="1" customHeight="1" outlineLevel="1" x14ac:dyDescent="0.25">
      <c r="A186" s="297" t="str">
        <f t="shared" ca="1" si="144"/>
        <v>A / 5.-.3</v>
      </c>
      <c r="B186" s="541" t="str">
        <f ca="1">CONCATENATE("5.",A183,".",ROW($A$3))</f>
        <v>5.-.3</v>
      </c>
      <c r="C186" s="136" t="str">
        <f t="shared" ref="C186:D186" ca="1" si="148">C176</f>
        <v>Falls EVU mit Abnahme Energie: Abnahmevertrag (resp. Stromliefervertrag) Energie</v>
      </c>
      <c r="D186" s="150" t="str">
        <f t="shared" ca="1" si="148"/>
        <v>falls Gesuchsteller EVU mit Verpflichtung zur Abnahme von Energie aus dieser Anlage</v>
      </c>
      <c r="E186" s="298" t="str">
        <f t="shared" ca="1" si="143"/>
        <v>MP.24.xxx.A-5.-.3.</v>
      </c>
      <c r="F186" s="150" t="str">
        <f t="shared" ca="1" si="146"/>
        <v>Überprüfung, ob Abnahmevertrag gemäss Verordnung akzeptiert werden kann.</v>
      </c>
      <c r="G186" s="608"/>
      <c r="H186" s="53"/>
      <c r="I186" s="151" t="s">
        <v>184</v>
      </c>
      <c r="J186" s="151" t="s">
        <v>184</v>
      </c>
      <c r="K186" s="136"/>
      <c r="L186" s="150" t="str">
        <f t="shared" ca="1" si="147"/>
        <v>nicht notwendiog, wenn Gesuchsteller = Betreiber oder (Mit-)Eigentümer / Partner dieser Anlage ist</v>
      </c>
    </row>
    <row r="187" spans="1:12" ht="52.8" hidden="1" outlineLevel="1" x14ac:dyDescent="0.25">
      <c r="A187" s="297" t="str">
        <f t="shared" ca="1" si="144"/>
        <v>A / 5.-.4</v>
      </c>
      <c r="B187" s="541" t="str">
        <f ca="1">CONCATENATE("5.",A183,".",ROW($A$4))</f>
        <v>5.-.4</v>
      </c>
      <c r="C187" s="136" t="str">
        <f t="shared" ref="C187:D187" ca="1" si="149">C177</f>
        <v>Testierte Abschlüsse Stufe Kraftwerk 2019 - 2023 (nur Abschlüsse die nicht bereits im Vorjahr eingereicht wurden)</v>
      </c>
      <c r="D187" s="150" t="str">
        <f t="shared" ca="1" si="149"/>
        <v>in jedem Fall</v>
      </c>
      <c r="E187" s="298" t="str">
        <f t="shared" ca="1" si="143"/>
        <v>MP.24.xxx.A-5.-.4.</v>
      </c>
      <c r="F187" s="150" t="str">
        <f t="shared" ca="1" si="146"/>
        <v>Einzelabschluss Finanzbuchhaltung (Bilanz, Erfolgsrechnung, Geldflussrechnung) über fünf Jahre. Zur Überprüfung der Abschreibungspraxis, Gestehungskosten u.a.</v>
      </c>
      <c r="G187" s="608"/>
      <c r="H187" s="53"/>
      <c r="I187" s="151" t="s">
        <v>184</v>
      </c>
      <c r="J187" s="151" t="s">
        <v>184</v>
      </c>
      <c r="K187" s="136"/>
      <c r="L187" s="150" t="str">
        <f t="shared" ca="1" si="147"/>
        <v>Einzelabschluss Finanzbuchhaltung (Bilanz, Erfolgsrechnung, Geldflussrechnung) über fünf Jahre. Zur Überprüfung der Abschreibungspraxis, Gestehungskosten u.a.</v>
      </c>
    </row>
    <row r="188" spans="1:12" ht="52.8" hidden="1" outlineLevel="1" x14ac:dyDescent="0.25">
      <c r="A188" s="297" t="str">
        <f t="shared" ca="1" si="144"/>
        <v>A / 5.-.5</v>
      </c>
      <c r="B188" s="541" t="str">
        <f ca="1">CONCATENATE("5.",A183,".",ROW($A$5))</f>
        <v>5.-.5</v>
      </c>
      <c r="C188" s="136" t="str">
        <f t="shared" ref="C188:D188" ca="1" si="150">C178</f>
        <v>Kraftwerksplan</v>
      </c>
      <c r="D188" s="150" t="str">
        <f t="shared" ca="1" si="150"/>
        <v>in jedem Fall</v>
      </c>
      <c r="E188" s="298" t="str">
        <f t="shared" ca="1" si="143"/>
        <v>MP.24.xxx.A-5.-.5.</v>
      </c>
      <c r="F188" s="150" t="str">
        <f t="shared" ca="1" si="146"/>
        <v>Übersichtsplan oder Schema, wo alle wichtigen und im Gesuch aufgeführten Elemente ersichtlich sind. Zur Überprüfung einer allfälligen hydraulischen Verknüpfung u.a.</v>
      </c>
      <c r="G188" s="608"/>
      <c r="H188" s="53"/>
      <c r="I188" s="151" t="s">
        <v>184</v>
      </c>
      <c r="J188" s="151" t="s">
        <v>184</v>
      </c>
      <c r="K188" s="136"/>
      <c r="L188" s="150" t="str">
        <f t="shared" ca="1" si="147"/>
        <v>Übersichtsplan oder Schema, wo alle wichtigen und im Gesuch aufgeführten Elemente ersichtlich sind. Zur Überprüfung einer allfälligen hydraulischen Verknüpfung u.a.</v>
      </c>
    </row>
    <row r="189" spans="1:12" ht="82.5" hidden="1" customHeight="1" outlineLevel="1" x14ac:dyDescent="0.25">
      <c r="A189" s="297" t="str">
        <f t="shared" ca="1" si="144"/>
        <v>A / 5.-.6</v>
      </c>
      <c r="B189" s="541" t="str">
        <f ca="1">CONCATENATE("5.",A183,".",ROW($A$6))</f>
        <v>5.-.6</v>
      </c>
      <c r="C189" s="150" t="str">
        <f ca="1">C179</f>
        <v>Bescheinigungen über (kostendeckende) Einspeisevergütung, Investitionsbeiträge, Mehrkostenfinanzierungen, Entschädigungen Sanierungen Gewässerschutz und weitere Vergütungen der öffentlichen Hand</v>
      </c>
      <c r="D189" s="150" t="str">
        <f t="shared" ref="D189" ca="1" si="151">D179</f>
        <v>falls solche Beträge im Ge-suchsformular eingetragen wurden</v>
      </c>
      <c r="E189" s="298" t="str">
        <f t="shared" ca="1" si="143"/>
        <v>MP.24.xxx.A-5.-.6.</v>
      </c>
      <c r="F189" s="150" t="str">
        <f t="shared" ca="1" si="146"/>
        <v>Überprüfung Erlöse aus Fördersystemen der öffentlichen Hand.</v>
      </c>
      <c r="G189" s="608"/>
      <c r="H189" s="53"/>
      <c r="I189" s="151" t="s">
        <v>184</v>
      </c>
      <c r="J189" s="151" t="s">
        <v>184</v>
      </c>
      <c r="K189" s="136"/>
      <c r="L189" s="150" t="str">
        <f t="shared" ca="1" si="147"/>
        <v>Nur notwendig, wenn solche Erlöse im Gesuchsformular eingetragen wurden (Ziffern KW-x/36, KW-x/38 oder KW-x/40)</v>
      </c>
    </row>
    <row r="190" spans="1:12" ht="78.75" hidden="1" customHeight="1" outlineLevel="1" x14ac:dyDescent="0.25">
      <c r="A190" s="719" t="str">
        <f ca="1">CONCATENATE("A / ",B190)</f>
        <v>A / 5.-.7</v>
      </c>
      <c r="B190" s="721" t="str">
        <f ca="1">CONCATENATE("5.",A183,".",ROW($A$7))</f>
        <v>5.-.7</v>
      </c>
      <c r="C190" s="723" t="str">
        <f ca="1">C180</f>
        <v>Erläuterungen zu Gestehungskosten gemäss Geschäftsbericht 
(Excel Anhang-Formular A-5.x.7)</v>
      </c>
      <c r="D190" s="725" t="str">
        <f ca="1">D180</f>
        <v>falls die Angaben im Gesuchs-formular vom Geschäfts-bericht abweichen</v>
      </c>
      <c r="E190" s="727" t="str">
        <f t="shared" ca="1" si="143"/>
        <v>MP.24.xxx.A-5.-.7.</v>
      </c>
      <c r="F190" s="307" t="str">
        <f ca="1">F180</f>
        <v>Die Angaben zu den Gestehungskosten im Blatt dieses Kraftwerkes müssen anhand der testierten Abschlüsse oder anhand des dazugehörigen Anhangformulars eindeutig nachvollziehbar sein. Bitte den folgenden  Link anklicken, um das Anhangsformular herunterzuladen:</v>
      </c>
      <c r="G190" s="729"/>
      <c r="H190" s="730"/>
      <c r="I190" s="731" t="s">
        <v>184</v>
      </c>
      <c r="J190" s="731" t="s">
        <v>184</v>
      </c>
      <c r="K190" s="716"/>
      <c r="L190" s="717" t="str">
        <f ca="1">L180</f>
        <v>Die Angaben zu den Gestehungskosten im Blatt KW-1 müssen anhand der testierten Abschlüsse oder anhand des Anhangformulars A / 5.1.7 eindeutig nachvollziehbar sein.</v>
      </c>
    </row>
    <row r="191" spans="1:12" hidden="1" outlineLevel="1" x14ac:dyDescent="0.25">
      <c r="A191" s="720"/>
      <c r="B191" s="722"/>
      <c r="C191" s="724"/>
      <c r="D191" s="726"/>
      <c r="E191" s="728"/>
      <c r="F191" s="308" t="s">
        <v>613</v>
      </c>
      <c r="G191" s="729"/>
      <c r="H191" s="730"/>
      <c r="I191" s="731"/>
      <c r="J191" s="731"/>
      <c r="K191" s="716"/>
      <c r="L191" s="718"/>
    </row>
    <row r="192" spans="1:12" ht="26.4" hidden="1" outlineLevel="1" x14ac:dyDescent="0.25">
      <c r="A192" s="297" t="str">
        <f t="shared" ref="A192" ca="1" si="152">CONCATENATE("A / ",B192)</f>
        <v>A / 5.-.9</v>
      </c>
      <c r="B192" s="541" t="str">
        <f ca="1">CONCATENATE("5.",A183,".",ROW($A$9))</f>
        <v>5.-.9</v>
      </c>
      <c r="C192" s="610" t="str">
        <f ca="1">C182</f>
        <v>Energieproduktion und Pumpenergie
(Excel Anhang-Formular A-5.x.8)</v>
      </c>
      <c r="D192" s="150" t="str">
        <f ca="1">D182</f>
        <v>in jedem Fall</v>
      </c>
      <c r="E192" s="611" t="str">
        <f ca="1">CONCATENATE($B$4,$C$4,".A-",B192,".")</f>
        <v>MP.24.xxx.A-5.-.9.</v>
      </c>
      <c r="F192" s="136" t="str">
        <f ca="1">F182</f>
        <v>Gemäss Art. 89, Abs. 2 der EnFV sind die stündlichen Produktionsdaten anzugeben.</v>
      </c>
      <c r="G192" s="608"/>
      <c r="H192" s="317"/>
      <c r="I192" s="151" t="s">
        <v>184</v>
      </c>
      <c r="J192" s="151" t="s">
        <v>184</v>
      </c>
      <c r="K192" s="609"/>
      <c r="L192" s="612" t="str">
        <f ca="1">L182</f>
        <v>Stundenwerte für jede Zentrale zwingend, auch für Pumpzentralen und KEV-Anlagen.</v>
      </c>
    </row>
    <row r="193" spans="1:12" hidden="1" collapsed="1" x14ac:dyDescent="0.25">
      <c r="A193" s="300" t="str">
        <f ca="1">IF(ISERROR(MID(INDEX(Blätter,ROW(A27)),FIND("]",INDEX(Blätter,ROW(A27)))+1,99)),"-",IF(LEN(MID(INDEX(Blätter,ROW(A27)),FIND("]",INDEX(Blätter,ROW(A27)))+1,99))&gt;4,"-",MID(INDEX(Blätter,ROW(A27)),FIND("]",INDEX(Blätter,ROW(A27)))+1,99)))</f>
        <v>-</v>
      </c>
      <c r="B193" s="315" t="str">
        <f ca="1">CONCATENATE("5.",A193)</f>
        <v>5.-</v>
      </c>
      <c r="C193" s="320" t="str">
        <f ca="1">IFERROR(IF(INDIRECT(CONCATENATE(A193,"!d13"))=Dropdown!$AI$6,"-",INDIRECT(CONCATENATE(A193,"!D13"))),"-")</f>
        <v>-</v>
      </c>
      <c r="D193" s="305"/>
      <c r="E193" s="302"/>
      <c r="F193" s="301"/>
      <c r="G193" s="313"/>
      <c r="H193" s="314"/>
      <c r="I193" s="314"/>
      <c r="J193" s="314"/>
      <c r="K193" s="314"/>
      <c r="L193" s="301"/>
    </row>
    <row r="194" spans="1:12" ht="59.25" hidden="1" customHeight="1" outlineLevel="1" x14ac:dyDescent="0.25">
      <c r="A194" s="297" t="str">
        <f ca="1">CONCATENATE("A / ",B194)</f>
        <v>A / 5.-.1</v>
      </c>
      <c r="B194" s="541" t="str">
        <f ca="1">CONCATENATE("5.",A193,".",ROW($A$1))</f>
        <v>5.-.1</v>
      </c>
      <c r="C194" s="136" t="str">
        <f ca="1">C184</f>
        <v>Vertrag Nutzungsrecht</v>
      </c>
      <c r="D194" s="150" t="str">
        <f ca="1">D184</f>
        <v>in jedem Fall</v>
      </c>
      <c r="E194" s="298" t="str">
        <f t="shared" ref="E194:E200" ca="1" si="153">CONCATENATE($B$4,$C$4,".A-",B194,".")</f>
        <v>MP.24.xxx.A-5.-.1.</v>
      </c>
      <c r="F194" s="150" t="str">
        <f ca="1">F184</f>
        <v>Bspw. Wasserrechtsurkunde, Konzessionsvertrag
zur Überprüfung von Konzessionsleistungen, Kraftwerks-parameter, Eigentumsverhältnisse u.a.</v>
      </c>
      <c r="G194" s="608"/>
      <c r="H194" s="53"/>
      <c r="I194" s="151" t="s">
        <v>184</v>
      </c>
      <c r="J194" s="151" t="s">
        <v>184</v>
      </c>
      <c r="K194" s="136"/>
      <c r="L194" s="150" t="str">
        <f ca="1">L184</f>
        <v>bspw. Wasserrechtsurkunde, Konzessionsvertrag
zur Überprüfung von Konzessionsleistungen, Kraftwerks-parameter, Eigentumsverhältnisse u.a.</v>
      </c>
    </row>
    <row r="195" spans="1:12" ht="26.4" hidden="1" outlineLevel="1" x14ac:dyDescent="0.25">
      <c r="A195" s="297" t="str">
        <f t="shared" ref="A195:A199" ca="1" si="154">CONCATENATE("A / ",B195)</f>
        <v>A / 5.-.2</v>
      </c>
      <c r="B195" s="541" t="str">
        <f ca="1">CONCATENATE("5.",A193,".",ROW($A$2))</f>
        <v>5.-.2</v>
      </c>
      <c r="C195" s="136" t="str">
        <f t="shared" ref="C195" ca="1" si="155">C185</f>
        <v>Bescheinigung Risikotragung aller in Berechtigungskaskade obenliegenden Parteien</v>
      </c>
      <c r="D195" s="150" t="str">
        <f ca="1">D185</f>
        <v>wenn Gesuchsteller selber nicht Betreiber dieser Anlage</v>
      </c>
      <c r="E195" s="298" t="str">
        <f t="shared" ca="1" si="153"/>
        <v>MP.24.xxx.A-5.-.2.</v>
      </c>
      <c r="F195" s="150" t="str">
        <f t="shared" ref="F195:F199" ca="1" si="156">F185</f>
        <v>Überprüfung Träger des wirtschaftlichen Risikos.</v>
      </c>
      <c r="G195" s="608"/>
      <c r="H195" s="53"/>
      <c r="I195" s="151" t="s">
        <v>184</v>
      </c>
      <c r="J195" s="151" t="s">
        <v>184</v>
      </c>
      <c r="K195" s="136"/>
      <c r="L195" s="150" t="str">
        <f t="shared" ref="L195:L199" ca="1" si="157">L185</f>
        <v>nicht notwendiog, wenn Gesuchsteller = Betreiber dieser Anlage, d.h. zuoberst in der "Berechtigungskaskade"</v>
      </c>
    </row>
    <row r="196" spans="1:12" ht="65.25" hidden="1" customHeight="1" outlineLevel="1" x14ac:dyDescent="0.25">
      <c r="A196" s="297" t="str">
        <f t="shared" ca="1" si="154"/>
        <v>A / 5.-.3</v>
      </c>
      <c r="B196" s="541" t="str">
        <f ca="1">CONCATENATE("5.",A193,".",ROW($A$3))</f>
        <v>5.-.3</v>
      </c>
      <c r="C196" s="136" t="str">
        <f t="shared" ref="C196:D196" ca="1" si="158">C186</f>
        <v>Falls EVU mit Abnahme Energie: Abnahmevertrag (resp. Stromliefervertrag) Energie</v>
      </c>
      <c r="D196" s="150" t="str">
        <f t="shared" ca="1" si="158"/>
        <v>falls Gesuchsteller EVU mit Verpflichtung zur Abnahme von Energie aus dieser Anlage</v>
      </c>
      <c r="E196" s="298" t="str">
        <f t="shared" ca="1" si="153"/>
        <v>MP.24.xxx.A-5.-.3.</v>
      </c>
      <c r="F196" s="150" t="str">
        <f t="shared" ca="1" si="156"/>
        <v>Überprüfung, ob Abnahmevertrag gemäss Verordnung akzeptiert werden kann.</v>
      </c>
      <c r="G196" s="608"/>
      <c r="H196" s="53"/>
      <c r="I196" s="151" t="s">
        <v>184</v>
      </c>
      <c r="J196" s="151" t="s">
        <v>184</v>
      </c>
      <c r="K196" s="136"/>
      <c r="L196" s="150" t="str">
        <f t="shared" ca="1" si="157"/>
        <v>nicht notwendiog, wenn Gesuchsteller = Betreiber oder (Mit-)Eigentümer / Partner dieser Anlage ist</v>
      </c>
    </row>
    <row r="197" spans="1:12" ht="52.8" hidden="1" outlineLevel="1" x14ac:dyDescent="0.25">
      <c r="A197" s="297" t="str">
        <f t="shared" ca="1" si="154"/>
        <v>A / 5.-.4</v>
      </c>
      <c r="B197" s="541" t="str">
        <f ca="1">CONCATENATE("5.",A193,".",ROW($A$4))</f>
        <v>5.-.4</v>
      </c>
      <c r="C197" s="136" t="str">
        <f t="shared" ref="C197:D197" ca="1" si="159">C187</f>
        <v>Testierte Abschlüsse Stufe Kraftwerk 2019 - 2023 (nur Abschlüsse die nicht bereits im Vorjahr eingereicht wurden)</v>
      </c>
      <c r="D197" s="150" t="str">
        <f t="shared" ca="1" si="159"/>
        <v>in jedem Fall</v>
      </c>
      <c r="E197" s="298" t="str">
        <f t="shared" ca="1" si="153"/>
        <v>MP.24.xxx.A-5.-.4.</v>
      </c>
      <c r="F197" s="150" t="str">
        <f t="shared" ca="1" si="156"/>
        <v>Einzelabschluss Finanzbuchhaltung (Bilanz, Erfolgsrechnung, Geldflussrechnung) über fünf Jahre. Zur Überprüfung der Abschreibungspraxis, Gestehungskosten u.a.</v>
      </c>
      <c r="G197" s="608"/>
      <c r="H197" s="53"/>
      <c r="I197" s="151" t="s">
        <v>184</v>
      </c>
      <c r="J197" s="151" t="s">
        <v>184</v>
      </c>
      <c r="K197" s="136"/>
      <c r="L197" s="150" t="str">
        <f t="shared" ca="1" si="157"/>
        <v>Einzelabschluss Finanzbuchhaltung (Bilanz, Erfolgsrechnung, Geldflussrechnung) über fünf Jahre. Zur Überprüfung der Abschreibungspraxis, Gestehungskosten u.a.</v>
      </c>
    </row>
    <row r="198" spans="1:12" ht="52.8" hidden="1" outlineLevel="1" x14ac:dyDescent="0.25">
      <c r="A198" s="297" t="str">
        <f t="shared" ca="1" si="154"/>
        <v>A / 5.-.5</v>
      </c>
      <c r="B198" s="541" t="str">
        <f ca="1">CONCATENATE("5.",A193,".",ROW($A$5))</f>
        <v>5.-.5</v>
      </c>
      <c r="C198" s="136" t="str">
        <f t="shared" ref="C198:D198" ca="1" si="160">C188</f>
        <v>Kraftwerksplan</v>
      </c>
      <c r="D198" s="150" t="str">
        <f t="shared" ca="1" si="160"/>
        <v>in jedem Fall</v>
      </c>
      <c r="E198" s="298" t="str">
        <f t="shared" ca="1" si="153"/>
        <v>MP.24.xxx.A-5.-.5.</v>
      </c>
      <c r="F198" s="150" t="str">
        <f t="shared" ca="1" si="156"/>
        <v>Übersichtsplan oder Schema, wo alle wichtigen und im Gesuch aufgeführten Elemente ersichtlich sind. Zur Überprüfung einer allfälligen hydraulischen Verknüpfung u.a.</v>
      </c>
      <c r="G198" s="608"/>
      <c r="H198" s="53"/>
      <c r="I198" s="151" t="s">
        <v>184</v>
      </c>
      <c r="J198" s="151" t="s">
        <v>184</v>
      </c>
      <c r="K198" s="136"/>
      <c r="L198" s="150" t="str">
        <f t="shared" ca="1" si="157"/>
        <v>Übersichtsplan oder Schema, wo alle wichtigen und im Gesuch aufgeführten Elemente ersichtlich sind. Zur Überprüfung einer allfälligen hydraulischen Verknüpfung u.a.</v>
      </c>
    </row>
    <row r="199" spans="1:12" ht="83.25" hidden="1" customHeight="1" outlineLevel="1" x14ac:dyDescent="0.25">
      <c r="A199" s="297" t="str">
        <f t="shared" ca="1" si="154"/>
        <v>A / 5.-.6</v>
      </c>
      <c r="B199" s="541" t="str">
        <f ca="1">CONCATENATE("5.",A193,".",ROW($A$6))</f>
        <v>5.-.6</v>
      </c>
      <c r="C199" s="150" t="str">
        <f ca="1">C189</f>
        <v>Bescheinigungen über (kostendeckende) Einspeisevergütung, Investitionsbeiträge, Mehrkostenfinanzierungen, Entschädigungen Sanierungen Gewässerschutz und weitere Vergütungen der öffentlichen Hand</v>
      </c>
      <c r="D199" s="150" t="str">
        <f t="shared" ref="D199" ca="1" si="161">D189</f>
        <v>falls solche Beträge im Ge-suchsformular eingetragen wurden</v>
      </c>
      <c r="E199" s="298" t="str">
        <f t="shared" ca="1" si="153"/>
        <v>MP.24.xxx.A-5.-.6.</v>
      </c>
      <c r="F199" s="150" t="str">
        <f t="shared" ca="1" si="156"/>
        <v>Überprüfung Erlöse aus Fördersystemen der öffentlichen Hand.</v>
      </c>
      <c r="G199" s="608"/>
      <c r="H199" s="53"/>
      <c r="I199" s="151" t="s">
        <v>184</v>
      </c>
      <c r="J199" s="151" t="s">
        <v>184</v>
      </c>
      <c r="K199" s="136"/>
      <c r="L199" s="150" t="str">
        <f t="shared" ca="1" si="157"/>
        <v>Nur notwendig, wenn solche Erlöse im Gesuchsformular eingetragen wurden (Ziffern KW-x/36, KW-x/38 oder KW-x/40)</v>
      </c>
    </row>
    <row r="200" spans="1:12" ht="83.25" hidden="1" customHeight="1" outlineLevel="1" x14ac:dyDescent="0.25">
      <c r="A200" s="719" t="str">
        <f ca="1">CONCATENATE("A / ",B200)</f>
        <v>A / 5.-.7</v>
      </c>
      <c r="B200" s="721" t="str">
        <f ca="1">CONCATENATE("5.",A193,".",ROW($A$7))</f>
        <v>5.-.7</v>
      </c>
      <c r="C200" s="723" t="str">
        <f ca="1">C190</f>
        <v>Erläuterungen zu Gestehungskosten gemäss Geschäftsbericht 
(Excel Anhang-Formular A-5.x.7)</v>
      </c>
      <c r="D200" s="725" t="str">
        <f ca="1">D190</f>
        <v>falls die Angaben im Gesuchs-formular vom Geschäfts-bericht abweichen</v>
      </c>
      <c r="E200" s="727" t="str">
        <f t="shared" ca="1" si="153"/>
        <v>MP.24.xxx.A-5.-.7.</v>
      </c>
      <c r="F200" s="307" t="str">
        <f ca="1">F190</f>
        <v>Die Angaben zu den Gestehungskosten im Blatt dieses Kraftwerkes müssen anhand der testierten Abschlüsse oder anhand des dazugehörigen Anhangformulars eindeutig nachvollziehbar sein. Bitte den folgenden  Link anklicken, um das Anhangsformular herunterzuladen:</v>
      </c>
      <c r="G200" s="729"/>
      <c r="H200" s="730"/>
      <c r="I200" s="731" t="s">
        <v>184</v>
      </c>
      <c r="J200" s="731" t="s">
        <v>184</v>
      </c>
      <c r="K200" s="716"/>
      <c r="L200" s="717" t="str">
        <f ca="1">L190</f>
        <v>Die Angaben zu den Gestehungskosten im Blatt KW-1 müssen anhand der testierten Abschlüsse oder anhand des Anhangformulars A / 5.1.7 eindeutig nachvollziehbar sein.</v>
      </c>
    </row>
    <row r="201" spans="1:12" hidden="1" outlineLevel="1" x14ac:dyDescent="0.25">
      <c r="A201" s="720"/>
      <c r="B201" s="722"/>
      <c r="C201" s="724"/>
      <c r="D201" s="726"/>
      <c r="E201" s="728"/>
      <c r="F201" s="308" t="s">
        <v>613</v>
      </c>
      <c r="G201" s="729"/>
      <c r="H201" s="730"/>
      <c r="I201" s="731"/>
      <c r="J201" s="731"/>
      <c r="K201" s="716"/>
      <c r="L201" s="718"/>
    </row>
    <row r="202" spans="1:12" ht="26.4" hidden="1" outlineLevel="1" x14ac:dyDescent="0.25">
      <c r="A202" s="297" t="str">
        <f t="shared" ref="A202" ca="1" si="162">CONCATENATE("A / ",B202)</f>
        <v>A / 5.-.9</v>
      </c>
      <c r="B202" s="541" t="str">
        <f ca="1">CONCATENATE("5.",A193,".",ROW($A$9))</f>
        <v>5.-.9</v>
      </c>
      <c r="C202" s="610" t="str">
        <f ca="1">C192</f>
        <v>Energieproduktion und Pumpenergie
(Excel Anhang-Formular A-5.x.8)</v>
      </c>
      <c r="D202" s="150" t="str">
        <f ca="1">D192</f>
        <v>in jedem Fall</v>
      </c>
      <c r="E202" s="611" t="str">
        <f ca="1">CONCATENATE($B$4,$C$4,".A-",B202,".")</f>
        <v>MP.24.xxx.A-5.-.9.</v>
      </c>
      <c r="F202" s="136" t="str">
        <f ca="1">F192</f>
        <v>Gemäss Art. 89, Abs. 2 der EnFV sind die stündlichen Produktionsdaten anzugeben.</v>
      </c>
      <c r="G202" s="608"/>
      <c r="H202" s="317"/>
      <c r="I202" s="151" t="s">
        <v>184</v>
      </c>
      <c r="J202" s="151" t="s">
        <v>184</v>
      </c>
      <c r="K202" s="609"/>
      <c r="L202" s="612" t="str">
        <f ca="1">L192</f>
        <v>Stundenwerte für jede Zentrale zwingend, auch für Pumpzentralen und KEV-Anlagen.</v>
      </c>
    </row>
    <row r="203" spans="1:12" hidden="1" collapsed="1" x14ac:dyDescent="0.25">
      <c r="A203" s="300" t="str">
        <f ca="1">IF(ISERROR(MID(INDEX(Blätter,ROW(A28)),FIND("]",INDEX(Blätter,ROW(A28)))+1,99)),"-",IF(LEN(MID(INDEX(Blätter,ROW(A28)),FIND("]",INDEX(Blätter,ROW(A28)))+1,99))&gt;4,"-",MID(INDEX(Blätter,ROW(A28)),FIND("]",INDEX(Blätter,ROW(A28)))+1,99)))</f>
        <v>-</v>
      </c>
      <c r="B203" s="315" t="str">
        <f ca="1">CONCATENATE("5.",A203)</f>
        <v>5.-</v>
      </c>
      <c r="C203" s="320" t="str">
        <f ca="1">IFERROR(IF(INDIRECT(CONCATENATE(A203,"!d13"))=Dropdown!$AI$6,"-",INDIRECT(CONCATENATE(A203,"!D13"))),"-")</f>
        <v>-</v>
      </c>
      <c r="D203" s="305"/>
      <c r="E203" s="302"/>
      <c r="F203" s="301"/>
      <c r="G203" s="313"/>
      <c r="H203" s="314"/>
      <c r="I203" s="314"/>
      <c r="J203" s="314"/>
      <c r="K203" s="314"/>
      <c r="L203" s="301"/>
    </row>
    <row r="204" spans="1:12" ht="39.6" hidden="1" outlineLevel="1" x14ac:dyDescent="0.25">
      <c r="A204" s="297" t="str">
        <f ca="1">CONCATENATE("A / ",B204)</f>
        <v>A / 5.-.1</v>
      </c>
      <c r="B204" s="541" t="str">
        <f ca="1">CONCATENATE("5.",A203,".",ROW($A$1))</f>
        <v>5.-.1</v>
      </c>
      <c r="C204" s="136" t="str">
        <f ca="1">C194</f>
        <v>Vertrag Nutzungsrecht</v>
      </c>
      <c r="D204" s="150" t="str">
        <f ca="1">D194</f>
        <v>in jedem Fall</v>
      </c>
      <c r="E204" s="298" t="str">
        <f t="shared" ref="E204:E210" ca="1" si="163">CONCATENATE($B$4,$C$4,".A-",B204,".")</f>
        <v>MP.24.xxx.A-5.-.1.</v>
      </c>
      <c r="F204" s="150" t="str">
        <f ca="1">F194</f>
        <v>Bspw. Wasserrechtsurkunde, Konzessionsvertrag
zur Überprüfung von Konzessionsleistungen, Kraftwerks-parameter, Eigentumsverhältnisse u.a.</v>
      </c>
      <c r="G204" s="608"/>
      <c r="H204" s="53"/>
      <c r="I204" s="151" t="s">
        <v>184</v>
      </c>
      <c r="J204" s="151" t="s">
        <v>184</v>
      </c>
      <c r="K204" s="136"/>
      <c r="L204" s="150" t="str">
        <f ca="1">L194</f>
        <v>bspw. Wasserrechtsurkunde, Konzessionsvertrag
zur Überprüfung von Konzessionsleistungen, Kraftwerks-parameter, Eigentumsverhältnisse u.a.</v>
      </c>
    </row>
    <row r="205" spans="1:12" ht="26.4" hidden="1" outlineLevel="1" x14ac:dyDescent="0.25">
      <c r="A205" s="297" t="str">
        <f t="shared" ref="A205:A209" ca="1" si="164">CONCATENATE("A / ",B205)</f>
        <v>A / 5.-.2</v>
      </c>
      <c r="B205" s="541" t="str">
        <f ca="1">CONCATENATE("5.",A203,".",ROW($A$2))</f>
        <v>5.-.2</v>
      </c>
      <c r="C205" s="136" t="str">
        <f t="shared" ref="C205" ca="1" si="165">C195</f>
        <v>Bescheinigung Risikotragung aller in Berechtigungskaskade obenliegenden Parteien</v>
      </c>
      <c r="D205" s="150" t="str">
        <f ca="1">D195</f>
        <v>wenn Gesuchsteller selber nicht Betreiber dieser Anlage</v>
      </c>
      <c r="E205" s="298" t="str">
        <f t="shared" ca="1" si="163"/>
        <v>MP.24.xxx.A-5.-.2.</v>
      </c>
      <c r="F205" s="150" t="str">
        <f t="shared" ref="F205:F209" ca="1" si="166">F195</f>
        <v>Überprüfung Träger des wirtschaftlichen Risikos.</v>
      </c>
      <c r="G205" s="608"/>
      <c r="H205" s="53"/>
      <c r="I205" s="151" t="s">
        <v>184</v>
      </c>
      <c r="J205" s="151" t="s">
        <v>184</v>
      </c>
      <c r="K205" s="136"/>
      <c r="L205" s="150" t="str">
        <f t="shared" ref="L205:L209" ca="1" si="167">L195</f>
        <v>nicht notwendiog, wenn Gesuchsteller = Betreiber dieser Anlage, d.h. zuoberst in der "Berechtigungskaskade"</v>
      </c>
    </row>
    <row r="206" spans="1:12" ht="73.5" hidden="1" customHeight="1" outlineLevel="1" x14ac:dyDescent="0.25">
      <c r="A206" s="297" t="str">
        <f t="shared" ca="1" si="164"/>
        <v>A / 5.-.3</v>
      </c>
      <c r="B206" s="541" t="str">
        <f ca="1">CONCATENATE("5.",A203,".",ROW($A$3))</f>
        <v>5.-.3</v>
      </c>
      <c r="C206" s="136" t="str">
        <f t="shared" ref="C206:D206" ca="1" si="168">C196</f>
        <v>Falls EVU mit Abnahme Energie: Abnahmevertrag (resp. Stromliefervertrag) Energie</v>
      </c>
      <c r="D206" s="150" t="str">
        <f t="shared" ca="1" si="168"/>
        <v>falls Gesuchsteller EVU mit Verpflichtung zur Abnahme von Energie aus dieser Anlage</v>
      </c>
      <c r="E206" s="298" t="str">
        <f t="shared" ca="1" si="163"/>
        <v>MP.24.xxx.A-5.-.3.</v>
      </c>
      <c r="F206" s="150" t="str">
        <f t="shared" ca="1" si="166"/>
        <v>Überprüfung, ob Abnahmevertrag gemäss Verordnung akzeptiert werden kann.</v>
      </c>
      <c r="G206" s="608"/>
      <c r="H206" s="53"/>
      <c r="I206" s="151" t="s">
        <v>184</v>
      </c>
      <c r="J206" s="151" t="s">
        <v>184</v>
      </c>
      <c r="K206" s="136"/>
      <c r="L206" s="150" t="str">
        <f t="shared" ca="1" si="167"/>
        <v>nicht notwendiog, wenn Gesuchsteller = Betreiber oder (Mit-)Eigentümer / Partner dieser Anlage ist</v>
      </c>
    </row>
    <row r="207" spans="1:12" ht="52.8" hidden="1" outlineLevel="1" x14ac:dyDescent="0.25">
      <c r="A207" s="297" t="str">
        <f t="shared" ca="1" si="164"/>
        <v>A / 5.-.4</v>
      </c>
      <c r="B207" s="541" t="str">
        <f ca="1">CONCATENATE("5.",A203,".",ROW($A$4))</f>
        <v>5.-.4</v>
      </c>
      <c r="C207" s="136" t="str">
        <f t="shared" ref="C207:D207" ca="1" si="169">C197</f>
        <v>Testierte Abschlüsse Stufe Kraftwerk 2019 - 2023 (nur Abschlüsse die nicht bereits im Vorjahr eingereicht wurden)</v>
      </c>
      <c r="D207" s="150" t="str">
        <f t="shared" ca="1" si="169"/>
        <v>in jedem Fall</v>
      </c>
      <c r="E207" s="298" t="str">
        <f t="shared" ca="1" si="163"/>
        <v>MP.24.xxx.A-5.-.4.</v>
      </c>
      <c r="F207" s="150" t="str">
        <f t="shared" ca="1" si="166"/>
        <v>Einzelabschluss Finanzbuchhaltung (Bilanz, Erfolgsrechnung, Geldflussrechnung) über fünf Jahre. Zur Überprüfung der Abschreibungspraxis, Gestehungskosten u.a.</v>
      </c>
      <c r="G207" s="608"/>
      <c r="H207" s="53"/>
      <c r="I207" s="151" t="s">
        <v>184</v>
      </c>
      <c r="J207" s="151" t="s">
        <v>184</v>
      </c>
      <c r="K207" s="136"/>
      <c r="L207" s="150" t="str">
        <f t="shared" ca="1" si="167"/>
        <v>Einzelabschluss Finanzbuchhaltung (Bilanz, Erfolgsrechnung, Geldflussrechnung) über fünf Jahre. Zur Überprüfung der Abschreibungspraxis, Gestehungskosten u.a.</v>
      </c>
    </row>
    <row r="208" spans="1:12" ht="52.8" hidden="1" outlineLevel="1" x14ac:dyDescent="0.25">
      <c r="A208" s="297" t="str">
        <f t="shared" ca="1" si="164"/>
        <v>A / 5.-.5</v>
      </c>
      <c r="B208" s="541" t="str">
        <f ca="1">CONCATENATE("5.",A203,".",ROW($A$5))</f>
        <v>5.-.5</v>
      </c>
      <c r="C208" s="136" t="str">
        <f t="shared" ref="C208:D208" ca="1" si="170">C198</f>
        <v>Kraftwerksplan</v>
      </c>
      <c r="D208" s="150" t="str">
        <f t="shared" ca="1" si="170"/>
        <v>in jedem Fall</v>
      </c>
      <c r="E208" s="298" t="str">
        <f t="shared" ca="1" si="163"/>
        <v>MP.24.xxx.A-5.-.5.</v>
      </c>
      <c r="F208" s="150" t="str">
        <f t="shared" ca="1" si="166"/>
        <v>Übersichtsplan oder Schema, wo alle wichtigen und im Gesuch aufgeführten Elemente ersichtlich sind. Zur Überprüfung einer allfälligen hydraulischen Verknüpfung u.a.</v>
      </c>
      <c r="G208" s="608"/>
      <c r="H208" s="53"/>
      <c r="I208" s="151" t="s">
        <v>184</v>
      </c>
      <c r="J208" s="151" t="s">
        <v>184</v>
      </c>
      <c r="K208" s="136"/>
      <c r="L208" s="150" t="str">
        <f t="shared" ca="1" si="167"/>
        <v>Übersichtsplan oder Schema, wo alle wichtigen und im Gesuch aufgeführten Elemente ersichtlich sind. Zur Überprüfung einer allfälligen hydraulischen Verknüpfung u.a.</v>
      </c>
    </row>
    <row r="209" spans="1:12" ht="84" hidden="1" customHeight="1" outlineLevel="1" x14ac:dyDescent="0.25">
      <c r="A209" s="297" t="str">
        <f t="shared" ca="1" si="164"/>
        <v>A / 5.-.6</v>
      </c>
      <c r="B209" s="541" t="str">
        <f ca="1">CONCATENATE("5.",A203,".",ROW($A$6))</f>
        <v>5.-.6</v>
      </c>
      <c r="C209" s="150" t="str">
        <f ca="1">C199</f>
        <v>Bescheinigungen über (kostendeckende) Einspeisevergütung, Investitionsbeiträge, Mehrkostenfinanzierungen, Entschädigungen Sanierungen Gewässerschutz und weitere Vergütungen der öffentlichen Hand</v>
      </c>
      <c r="D209" s="150" t="str">
        <f t="shared" ref="D209" ca="1" si="171">D199</f>
        <v>falls solche Beträge im Ge-suchsformular eingetragen wurden</v>
      </c>
      <c r="E209" s="298" t="str">
        <f t="shared" ca="1" si="163"/>
        <v>MP.24.xxx.A-5.-.6.</v>
      </c>
      <c r="F209" s="150" t="str">
        <f t="shared" ca="1" si="166"/>
        <v>Überprüfung Erlöse aus Fördersystemen der öffentlichen Hand.</v>
      </c>
      <c r="G209" s="608"/>
      <c r="H209" s="53"/>
      <c r="I209" s="151" t="s">
        <v>184</v>
      </c>
      <c r="J209" s="151" t="s">
        <v>184</v>
      </c>
      <c r="K209" s="136"/>
      <c r="L209" s="150" t="str">
        <f t="shared" ca="1" si="167"/>
        <v>Nur notwendig, wenn solche Erlöse im Gesuchsformular eingetragen wurden (Ziffern KW-x/36, KW-x/38 oder KW-x/40)</v>
      </c>
    </row>
    <row r="210" spans="1:12" ht="78.75" hidden="1" customHeight="1" outlineLevel="1" x14ac:dyDescent="0.25">
      <c r="A210" s="719" t="str">
        <f ca="1">CONCATENATE("A / ",B210)</f>
        <v>A / 5.-.7</v>
      </c>
      <c r="B210" s="721" t="str">
        <f ca="1">CONCATENATE("5.",A203,".",ROW($A$7))</f>
        <v>5.-.7</v>
      </c>
      <c r="C210" s="723" t="str">
        <f ca="1">C200</f>
        <v>Erläuterungen zu Gestehungskosten gemäss Geschäftsbericht 
(Excel Anhang-Formular A-5.x.7)</v>
      </c>
      <c r="D210" s="725" t="str">
        <f ca="1">D200</f>
        <v>falls die Angaben im Gesuchs-formular vom Geschäfts-bericht abweichen</v>
      </c>
      <c r="E210" s="727" t="str">
        <f t="shared" ca="1" si="163"/>
        <v>MP.24.xxx.A-5.-.7.</v>
      </c>
      <c r="F210" s="307" t="str">
        <f ca="1">F200</f>
        <v>Die Angaben zu den Gestehungskosten im Blatt dieses Kraftwerkes müssen anhand der testierten Abschlüsse oder anhand des dazugehörigen Anhangformulars eindeutig nachvollziehbar sein. Bitte den folgenden  Link anklicken, um das Anhangsformular herunterzuladen:</v>
      </c>
      <c r="G210" s="729"/>
      <c r="H210" s="730"/>
      <c r="I210" s="731" t="s">
        <v>184</v>
      </c>
      <c r="J210" s="731" t="s">
        <v>184</v>
      </c>
      <c r="K210" s="716"/>
      <c r="L210" s="717" t="str">
        <f ca="1">L200</f>
        <v>Die Angaben zu den Gestehungskosten im Blatt KW-1 müssen anhand der testierten Abschlüsse oder anhand des Anhangformulars A / 5.1.7 eindeutig nachvollziehbar sein.</v>
      </c>
    </row>
    <row r="211" spans="1:12" hidden="1" outlineLevel="1" x14ac:dyDescent="0.25">
      <c r="A211" s="720"/>
      <c r="B211" s="722"/>
      <c r="C211" s="724"/>
      <c r="D211" s="726"/>
      <c r="E211" s="728"/>
      <c r="F211" s="308" t="s">
        <v>613</v>
      </c>
      <c r="G211" s="729"/>
      <c r="H211" s="730"/>
      <c r="I211" s="731"/>
      <c r="J211" s="731"/>
      <c r="K211" s="716"/>
      <c r="L211" s="718"/>
    </row>
    <row r="212" spans="1:12" ht="26.4" hidden="1" outlineLevel="1" x14ac:dyDescent="0.25">
      <c r="A212" s="297" t="str">
        <f t="shared" ref="A212" ca="1" si="172">CONCATENATE("A / ",B212)</f>
        <v>A / 5.-.9</v>
      </c>
      <c r="B212" s="541" t="str">
        <f ca="1">CONCATENATE("5.",A203,".",ROW($A$9))</f>
        <v>5.-.9</v>
      </c>
      <c r="C212" s="610" t="str">
        <f ca="1">C202</f>
        <v>Energieproduktion und Pumpenergie
(Excel Anhang-Formular A-5.x.8)</v>
      </c>
      <c r="D212" s="150" t="str">
        <f ca="1">D202</f>
        <v>in jedem Fall</v>
      </c>
      <c r="E212" s="611" t="str">
        <f ca="1">CONCATENATE($B$4,$C$4,".A-",B212,".")</f>
        <v>MP.24.xxx.A-5.-.9.</v>
      </c>
      <c r="F212" s="136" t="str">
        <f ca="1">F202</f>
        <v>Gemäss Art. 89, Abs. 2 der EnFV sind die stündlichen Produktionsdaten anzugeben.</v>
      </c>
      <c r="G212" s="608"/>
      <c r="H212" s="317"/>
      <c r="I212" s="151" t="s">
        <v>184</v>
      </c>
      <c r="J212" s="151" t="s">
        <v>184</v>
      </c>
      <c r="K212" s="609"/>
      <c r="L212" s="612" t="str">
        <f ca="1">L202</f>
        <v>Stundenwerte für jede Zentrale zwingend, auch für Pumpzentralen und KEV-Anlagen.</v>
      </c>
    </row>
    <row r="213" spans="1:12" hidden="1" collapsed="1" x14ac:dyDescent="0.25">
      <c r="A213" s="300" t="str">
        <f ca="1">IF(ISERROR(MID(INDEX(Blätter,ROW(A29)),FIND("]",INDEX(Blätter,ROW(A29)))+1,99)),"-",IF(LEN(MID(INDEX(Blätter,ROW(A29)),FIND("]",INDEX(Blätter,ROW(A29)))+1,99))&gt;4,"-",MID(INDEX(Blätter,ROW(A29)),FIND("]",INDEX(Blätter,ROW(A29)))+1,99)))</f>
        <v>-</v>
      </c>
      <c r="B213" s="315" t="str">
        <f ca="1">CONCATENATE("5.",A213)</f>
        <v>5.-</v>
      </c>
      <c r="C213" s="320" t="str">
        <f ca="1">IFERROR(IF(INDIRECT(CONCATENATE(A213,"!d13"))=Dropdown!$AI$6,"-",INDIRECT(CONCATENATE(A213,"!D13"))),"-")</f>
        <v>-</v>
      </c>
      <c r="D213" s="305"/>
      <c r="E213" s="302"/>
      <c r="F213" s="301"/>
      <c r="G213" s="313"/>
      <c r="H213" s="314"/>
      <c r="I213" s="314"/>
      <c r="J213" s="314"/>
      <c r="K213" s="314"/>
      <c r="L213" s="301"/>
    </row>
    <row r="214" spans="1:12" ht="39.6" hidden="1" outlineLevel="1" x14ac:dyDescent="0.25">
      <c r="A214" s="297" t="str">
        <f ca="1">CONCATENATE("A / ",B214)</f>
        <v>A / 5.-.1</v>
      </c>
      <c r="B214" s="541" t="str">
        <f ca="1">CONCATENATE("5.",A213,".",ROW($A$1))</f>
        <v>5.-.1</v>
      </c>
      <c r="C214" s="136" t="str">
        <f ca="1">C204</f>
        <v>Vertrag Nutzungsrecht</v>
      </c>
      <c r="D214" s="150" t="str">
        <f ca="1">D204</f>
        <v>in jedem Fall</v>
      </c>
      <c r="E214" s="298" t="str">
        <f t="shared" ref="E214:E220" ca="1" si="173">CONCATENATE($B$4,$C$4,".A-",B214,".")</f>
        <v>MP.24.xxx.A-5.-.1.</v>
      </c>
      <c r="F214" s="150" t="str">
        <f ca="1">F204</f>
        <v>Bspw. Wasserrechtsurkunde, Konzessionsvertrag
zur Überprüfung von Konzessionsleistungen, Kraftwerks-parameter, Eigentumsverhältnisse u.a.</v>
      </c>
      <c r="G214" s="608"/>
      <c r="H214" s="53"/>
      <c r="I214" s="151" t="s">
        <v>184</v>
      </c>
      <c r="J214" s="151" t="s">
        <v>184</v>
      </c>
      <c r="K214" s="136"/>
      <c r="L214" s="150" t="str">
        <f ca="1">L204</f>
        <v>bspw. Wasserrechtsurkunde, Konzessionsvertrag
zur Überprüfung von Konzessionsleistungen, Kraftwerks-parameter, Eigentumsverhältnisse u.a.</v>
      </c>
    </row>
    <row r="215" spans="1:12" ht="26.4" hidden="1" outlineLevel="1" x14ac:dyDescent="0.25">
      <c r="A215" s="297" t="str">
        <f t="shared" ref="A215:A219" ca="1" si="174">CONCATENATE("A / ",B215)</f>
        <v>A / 5.-.2</v>
      </c>
      <c r="B215" s="541" t="str">
        <f ca="1">CONCATENATE("5.",A213,".",ROW($A$2))</f>
        <v>5.-.2</v>
      </c>
      <c r="C215" s="136" t="str">
        <f t="shared" ref="C215" ca="1" si="175">C205</f>
        <v>Bescheinigung Risikotragung aller in Berechtigungskaskade obenliegenden Parteien</v>
      </c>
      <c r="D215" s="150" t="str">
        <f ca="1">D205</f>
        <v>wenn Gesuchsteller selber nicht Betreiber dieser Anlage</v>
      </c>
      <c r="E215" s="298" t="str">
        <f t="shared" ca="1" si="173"/>
        <v>MP.24.xxx.A-5.-.2.</v>
      </c>
      <c r="F215" s="150" t="str">
        <f t="shared" ref="F215:F219" ca="1" si="176">F205</f>
        <v>Überprüfung Träger des wirtschaftlichen Risikos.</v>
      </c>
      <c r="G215" s="608"/>
      <c r="H215" s="53"/>
      <c r="I215" s="151" t="s">
        <v>184</v>
      </c>
      <c r="J215" s="151" t="s">
        <v>184</v>
      </c>
      <c r="K215" s="136"/>
      <c r="L215" s="150" t="str">
        <f t="shared" ref="L215:L219" ca="1" si="177">L205</f>
        <v>nicht notwendiog, wenn Gesuchsteller = Betreiber dieser Anlage, d.h. zuoberst in der "Berechtigungskaskade"</v>
      </c>
    </row>
    <row r="216" spans="1:12" ht="72" hidden="1" customHeight="1" outlineLevel="1" x14ac:dyDescent="0.25">
      <c r="A216" s="297" t="str">
        <f t="shared" ca="1" si="174"/>
        <v>A / 5.-.3</v>
      </c>
      <c r="B216" s="541" t="str">
        <f ca="1">CONCATENATE("5.",A213,".",ROW($A$3))</f>
        <v>5.-.3</v>
      </c>
      <c r="C216" s="136" t="str">
        <f t="shared" ref="C216:D216" ca="1" si="178">C206</f>
        <v>Falls EVU mit Abnahme Energie: Abnahmevertrag (resp. Stromliefervertrag) Energie</v>
      </c>
      <c r="D216" s="150" t="str">
        <f t="shared" ca="1" si="178"/>
        <v>falls Gesuchsteller EVU mit Verpflichtung zur Abnahme von Energie aus dieser Anlage</v>
      </c>
      <c r="E216" s="298" t="str">
        <f t="shared" ca="1" si="173"/>
        <v>MP.24.xxx.A-5.-.3.</v>
      </c>
      <c r="F216" s="150" t="str">
        <f t="shared" ca="1" si="176"/>
        <v>Überprüfung, ob Abnahmevertrag gemäss Verordnung akzeptiert werden kann.</v>
      </c>
      <c r="G216" s="608"/>
      <c r="H216" s="53"/>
      <c r="I216" s="151" t="s">
        <v>184</v>
      </c>
      <c r="J216" s="151" t="s">
        <v>184</v>
      </c>
      <c r="K216" s="136"/>
      <c r="L216" s="150" t="str">
        <f t="shared" ca="1" si="177"/>
        <v>nicht notwendiog, wenn Gesuchsteller = Betreiber oder (Mit-)Eigentümer / Partner dieser Anlage ist</v>
      </c>
    </row>
    <row r="217" spans="1:12" ht="52.8" hidden="1" outlineLevel="1" x14ac:dyDescent="0.25">
      <c r="A217" s="297" t="str">
        <f t="shared" ca="1" si="174"/>
        <v>A / 5.-.4</v>
      </c>
      <c r="B217" s="541" t="str">
        <f ca="1">CONCATENATE("5.",A213,".",ROW($A$4))</f>
        <v>5.-.4</v>
      </c>
      <c r="C217" s="136" t="str">
        <f t="shared" ref="C217:D217" ca="1" si="179">C207</f>
        <v>Testierte Abschlüsse Stufe Kraftwerk 2019 - 2023 (nur Abschlüsse die nicht bereits im Vorjahr eingereicht wurden)</v>
      </c>
      <c r="D217" s="150" t="str">
        <f t="shared" ca="1" si="179"/>
        <v>in jedem Fall</v>
      </c>
      <c r="E217" s="298" t="str">
        <f t="shared" ca="1" si="173"/>
        <v>MP.24.xxx.A-5.-.4.</v>
      </c>
      <c r="F217" s="150" t="str">
        <f t="shared" ca="1" si="176"/>
        <v>Einzelabschluss Finanzbuchhaltung (Bilanz, Erfolgsrechnung, Geldflussrechnung) über fünf Jahre. Zur Überprüfung der Abschreibungspraxis, Gestehungskosten u.a.</v>
      </c>
      <c r="G217" s="608"/>
      <c r="H217" s="53"/>
      <c r="I217" s="151" t="s">
        <v>184</v>
      </c>
      <c r="J217" s="151" t="s">
        <v>184</v>
      </c>
      <c r="K217" s="136"/>
      <c r="L217" s="150" t="str">
        <f t="shared" ca="1" si="177"/>
        <v>Einzelabschluss Finanzbuchhaltung (Bilanz, Erfolgsrechnung, Geldflussrechnung) über fünf Jahre. Zur Überprüfung der Abschreibungspraxis, Gestehungskosten u.a.</v>
      </c>
    </row>
    <row r="218" spans="1:12" ht="52.8" hidden="1" outlineLevel="1" x14ac:dyDescent="0.25">
      <c r="A218" s="297" t="str">
        <f t="shared" ca="1" si="174"/>
        <v>A / 5.-.5</v>
      </c>
      <c r="B218" s="541" t="str">
        <f ca="1">CONCATENATE("5.",A213,".",ROW($A$5))</f>
        <v>5.-.5</v>
      </c>
      <c r="C218" s="136" t="str">
        <f t="shared" ref="C218:D218" ca="1" si="180">C208</f>
        <v>Kraftwerksplan</v>
      </c>
      <c r="D218" s="150" t="str">
        <f t="shared" ca="1" si="180"/>
        <v>in jedem Fall</v>
      </c>
      <c r="E218" s="298" t="str">
        <f t="shared" ca="1" si="173"/>
        <v>MP.24.xxx.A-5.-.5.</v>
      </c>
      <c r="F218" s="150" t="str">
        <f t="shared" ca="1" si="176"/>
        <v>Übersichtsplan oder Schema, wo alle wichtigen und im Gesuch aufgeführten Elemente ersichtlich sind. Zur Überprüfung einer allfälligen hydraulischen Verknüpfung u.a.</v>
      </c>
      <c r="G218" s="608"/>
      <c r="H218" s="53"/>
      <c r="I218" s="151" t="s">
        <v>184</v>
      </c>
      <c r="J218" s="151" t="s">
        <v>184</v>
      </c>
      <c r="K218" s="136"/>
      <c r="L218" s="150" t="str">
        <f t="shared" ca="1" si="177"/>
        <v>Übersichtsplan oder Schema, wo alle wichtigen und im Gesuch aufgeführten Elemente ersichtlich sind. Zur Überprüfung einer allfälligen hydraulischen Verknüpfung u.a.</v>
      </c>
    </row>
    <row r="219" spans="1:12" ht="85.5" hidden="1" customHeight="1" outlineLevel="1" x14ac:dyDescent="0.25">
      <c r="A219" s="297" t="str">
        <f t="shared" ca="1" si="174"/>
        <v>A / 5.-.6</v>
      </c>
      <c r="B219" s="541" t="str">
        <f ca="1">CONCATENATE("5.",A213,".",ROW($A$6))</f>
        <v>5.-.6</v>
      </c>
      <c r="C219" s="150" t="str">
        <f ca="1">C209</f>
        <v>Bescheinigungen über (kostendeckende) Einspeisevergütung, Investitionsbeiträge, Mehrkostenfinanzierungen, Entschädigungen Sanierungen Gewässerschutz und weitere Vergütungen der öffentlichen Hand</v>
      </c>
      <c r="D219" s="150" t="str">
        <f t="shared" ref="D219" ca="1" si="181">D209</f>
        <v>falls solche Beträge im Ge-suchsformular eingetragen wurden</v>
      </c>
      <c r="E219" s="298" t="str">
        <f t="shared" ca="1" si="173"/>
        <v>MP.24.xxx.A-5.-.6.</v>
      </c>
      <c r="F219" s="150" t="str">
        <f t="shared" ca="1" si="176"/>
        <v>Überprüfung Erlöse aus Fördersystemen der öffentlichen Hand.</v>
      </c>
      <c r="G219" s="608"/>
      <c r="H219" s="53"/>
      <c r="I219" s="151" t="s">
        <v>184</v>
      </c>
      <c r="J219" s="151" t="s">
        <v>184</v>
      </c>
      <c r="K219" s="136"/>
      <c r="L219" s="150" t="str">
        <f t="shared" ca="1" si="177"/>
        <v>Nur notwendig, wenn solche Erlöse im Gesuchsformular eingetragen wurden (Ziffern KW-x/36, KW-x/38 oder KW-x/40)</v>
      </c>
    </row>
    <row r="220" spans="1:12" ht="84.75" hidden="1" customHeight="1" outlineLevel="1" x14ac:dyDescent="0.25">
      <c r="A220" s="719" t="str">
        <f ca="1">CONCATENATE("A / ",B220)</f>
        <v>A / 5.-.7</v>
      </c>
      <c r="B220" s="721" t="str">
        <f ca="1">CONCATENATE("5.",A213,".",ROW($A$7))</f>
        <v>5.-.7</v>
      </c>
      <c r="C220" s="723" t="str">
        <f ca="1">C210</f>
        <v>Erläuterungen zu Gestehungskosten gemäss Geschäftsbericht 
(Excel Anhang-Formular A-5.x.7)</v>
      </c>
      <c r="D220" s="725" t="str">
        <f ca="1">D210</f>
        <v>falls die Angaben im Gesuchs-formular vom Geschäfts-bericht abweichen</v>
      </c>
      <c r="E220" s="727" t="str">
        <f t="shared" ca="1" si="173"/>
        <v>MP.24.xxx.A-5.-.7.</v>
      </c>
      <c r="F220" s="307" t="str">
        <f ca="1">F210</f>
        <v>Die Angaben zu den Gestehungskosten im Blatt dieses Kraftwerkes müssen anhand der testierten Abschlüsse oder anhand des dazugehörigen Anhangformulars eindeutig nachvollziehbar sein. Bitte den folgenden  Link anklicken, um das Anhangsformular herunterzuladen:</v>
      </c>
      <c r="G220" s="729"/>
      <c r="H220" s="730"/>
      <c r="I220" s="731" t="s">
        <v>184</v>
      </c>
      <c r="J220" s="731" t="s">
        <v>184</v>
      </c>
      <c r="K220" s="716"/>
      <c r="L220" s="717" t="str">
        <f ca="1">L210</f>
        <v>Die Angaben zu den Gestehungskosten im Blatt KW-1 müssen anhand der testierten Abschlüsse oder anhand des Anhangformulars A / 5.1.7 eindeutig nachvollziehbar sein.</v>
      </c>
    </row>
    <row r="221" spans="1:12" hidden="1" outlineLevel="1" x14ac:dyDescent="0.25">
      <c r="A221" s="720"/>
      <c r="B221" s="722"/>
      <c r="C221" s="724"/>
      <c r="D221" s="726"/>
      <c r="E221" s="728"/>
      <c r="F221" s="308" t="s">
        <v>613</v>
      </c>
      <c r="G221" s="729"/>
      <c r="H221" s="730"/>
      <c r="I221" s="731"/>
      <c r="J221" s="731"/>
      <c r="K221" s="716"/>
      <c r="L221" s="718"/>
    </row>
    <row r="222" spans="1:12" ht="26.4" hidden="1" outlineLevel="1" x14ac:dyDescent="0.25">
      <c r="A222" s="297" t="str">
        <f t="shared" ref="A222" ca="1" si="182">CONCATENATE("A / ",B222)</f>
        <v>A / 5.-.9</v>
      </c>
      <c r="B222" s="541" t="str">
        <f ca="1">CONCATENATE("5.",A213,".",ROW($A$9))</f>
        <v>5.-.9</v>
      </c>
      <c r="C222" s="610" t="str">
        <f ca="1">C212</f>
        <v>Energieproduktion und Pumpenergie
(Excel Anhang-Formular A-5.x.8)</v>
      </c>
      <c r="D222" s="150" t="str">
        <f ca="1">D212</f>
        <v>in jedem Fall</v>
      </c>
      <c r="E222" s="611" t="str">
        <f ca="1">CONCATENATE($B$4,$C$4,".A-",B222,".")</f>
        <v>MP.24.xxx.A-5.-.9.</v>
      </c>
      <c r="F222" s="136" t="str">
        <f ca="1">F212</f>
        <v>Gemäss Art. 89, Abs. 2 der EnFV sind die stündlichen Produktionsdaten anzugeben.</v>
      </c>
      <c r="G222" s="608"/>
      <c r="H222" s="317"/>
      <c r="I222" s="151" t="s">
        <v>184</v>
      </c>
      <c r="J222" s="151" t="s">
        <v>184</v>
      </c>
      <c r="K222" s="609"/>
      <c r="L222" s="612" t="str">
        <f ca="1">L212</f>
        <v>Stundenwerte für jede Zentrale zwingend, auch für Pumpzentralen und KEV-Anlagen.</v>
      </c>
    </row>
    <row r="223" spans="1:12" hidden="1" collapsed="1" x14ac:dyDescent="0.25">
      <c r="A223" s="300" t="str">
        <f ca="1">IF(ISERROR(MID(INDEX(Blätter,ROW(A30)),FIND("]",INDEX(Blätter,ROW(A30)))+1,99)),"-",IF(LEN(MID(INDEX(Blätter,ROW(A30)),FIND("]",INDEX(Blätter,ROW(A30)))+1,99))&gt;4,"-",MID(INDEX(Blätter,ROW(A30)),FIND("]",INDEX(Blätter,ROW(A30)))+1,99)))</f>
        <v>-</v>
      </c>
      <c r="B223" s="315" t="str">
        <f ca="1">CONCATENATE("5.",A223)</f>
        <v>5.-</v>
      </c>
      <c r="C223" s="320" t="str">
        <f ca="1">IFERROR(IF(INDIRECT(CONCATENATE(A223,"!d13"))=Dropdown!$AI$6,"-",INDIRECT(CONCATENATE(A223,"!D13"))),"-")</f>
        <v>-</v>
      </c>
      <c r="D223" s="305"/>
      <c r="E223" s="302"/>
      <c r="F223" s="301"/>
      <c r="G223" s="313"/>
      <c r="H223" s="314"/>
      <c r="I223" s="314"/>
      <c r="J223" s="314"/>
      <c r="K223" s="314"/>
      <c r="L223" s="301"/>
    </row>
    <row r="224" spans="1:12" ht="39.6" hidden="1" outlineLevel="1" x14ac:dyDescent="0.25">
      <c r="A224" s="297" t="str">
        <f ca="1">CONCATENATE("A / ",B224)</f>
        <v>A / 5.-.1</v>
      </c>
      <c r="B224" s="541" t="str">
        <f ca="1">CONCATENATE("5.",A223,".",ROW($A$1))</f>
        <v>5.-.1</v>
      </c>
      <c r="C224" s="136" t="str">
        <f ca="1">C214</f>
        <v>Vertrag Nutzungsrecht</v>
      </c>
      <c r="D224" s="150" t="str">
        <f ca="1">D214</f>
        <v>in jedem Fall</v>
      </c>
      <c r="E224" s="298" t="str">
        <f t="shared" ref="E224:E230" ca="1" si="183">CONCATENATE($B$4,$C$4,".A-",B224,".")</f>
        <v>MP.24.xxx.A-5.-.1.</v>
      </c>
      <c r="F224" s="150" t="str">
        <f ca="1">F214</f>
        <v>Bspw. Wasserrechtsurkunde, Konzessionsvertrag
zur Überprüfung von Konzessionsleistungen, Kraftwerks-parameter, Eigentumsverhältnisse u.a.</v>
      </c>
      <c r="G224" s="608"/>
      <c r="H224" s="53"/>
      <c r="I224" s="151" t="s">
        <v>184</v>
      </c>
      <c r="J224" s="151" t="s">
        <v>184</v>
      </c>
      <c r="K224" s="136"/>
      <c r="L224" s="150" t="str">
        <f ca="1">L214</f>
        <v>bspw. Wasserrechtsurkunde, Konzessionsvertrag
zur Überprüfung von Konzessionsleistungen, Kraftwerks-parameter, Eigentumsverhältnisse u.a.</v>
      </c>
    </row>
    <row r="225" spans="1:12" ht="26.4" hidden="1" outlineLevel="1" x14ac:dyDescent="0.25">
      <c r="A225" s="297" t="str">
        <f t="shared" ref="A225:A229" ca="1" si="184">CONCATENATE("A / ",B225)</f>
        <v>A / 5.-.2</v>
      </c>
      <c r="B225" s="541" t="str">
        <f ca="1">CONCATENATE("5.",A223,".",ROW($A$2))</f>
        <v>5.-.2</v>
      </c>
      <c r="C225" s="136" t="str">
        <f t="shared" ref="C225" ca="1" si="185">C215</f>
        <v>Bescheinigung Risikotragung aller in Berechtigungskaskade obenliegenden Parteien</v>
      </c>
      <c r="D225" s="150" t="str">
        <f ca="1">D215</f>
        <v>wenn Gesuchsteller selber nicht Betreiber dieser Anlage</v>
      </c>
      <c r="E225" s="298" t="str">
        <f t="shared" ca="1" si="183"/>
        <v>MP.24.xxx.A-5.-.2.</v>
      </c>
      <c r="F225" s="150" t="str">
        <f t="shared" ref="F225:F229" ca="1" si="186">F215</f>
        <v>Überprüfung Träger des wirtschaftlichen Risikos.</v>
      </c>
      <c r="G225" s="608"/>
      <c r="H225" s="53"/>
      <c r="I225" s="151" t="s">
        <v>184</v>
      </c>
      <c r="J225" s="151" t="s">
        <v>184</v>
      </c>
      <c r="K225" s="136"/>
      <c r="L225" s="150" t="str">
        <f t="shared" ref="L225:L229" ca="1" si="187">L215</f>
        <v>nicht notwendiog, wenn Gesuchsteller = Betreiber dieser Anlage, d.h. zuoberst in der "Berechtigungskaskade"</v>
      </c>
    </row>
    <row r="226" spans="1:12" ht="72" hidden="1" customHeight="1" outlineLevel="1" x14ac:dyDescent="0.25">
      <c r="A226" s="297" t="str">
        <f t="shared" ca="1" si="184"/>
        <v>A / 5.-.3</v>
      </c>
      <c r="B226" s="541" t="str">
        <f ca="1">CONCATENATE("5.",A223,".",ROW($A$3))</f>
        <v>5.-.3</v>
      </c>
      <c r="C226" s="136" t="str">
        <f t="shared" ref="C226:D226" ca="1" si="188">C216</f>
        <v>Falls EVU mit Abnahme Energie: Abnahmevertrag (resp. Stromliefervertrag) Energie</v>
      </c>
      <c r="D226" s="150" t="str">
        <f t="shared" ca="1" si="188"/>
        <v>falls Gesuchsteller EVU mit Verpflichtung zur Abnahme von Energie aus dieser Anlage</v>
      </c>
      <c r="E226" s="298" t="str">
        <f t="shared" ca="1" si="183"/>
        <v>MP.24.xxx.A-5.-.3.</v>
      </c>
      <c r="F226" s="150" t="str">
        <f t="shared" ca="1" si="186"/>
        <v>Überprüfung, ob Abnahmevertrag gemäss Verordnung akzeptiert werden kann.</v>
      </c>
      <c r="G226" s="608"/>
      <c r="H226" s="53"/>
      <c r="I226" s="151" t="s">
        <v>184</v>
      </c>
      <c r="J226" s="151" t="s">
        <v>184</v>
      </c>
      <c r="K226" s="136"/>
      <c r="L226" s="150" t="str">
        <f t="shared" ca="1" si="187"/>
        <v>nicht notwendiog, wenn Gesuchsteller = Betreiber oder (Mit-)Eigentümer / Partner dieser Anlage ist</v>
      </c>
    </row>
    <row r="227" spans="1:12" ht="52.8" hidden="1" outlineLevel="1" x14ac:dyDescent="0.25">
      <c r="A227" s="297" t="str">
        <f t="shared" ca="1" si="184"/>
        <v>A / 5.-.4</v>
      </c>
      <c r="B227" s="541" t="str">
        <f ca="1">CONCATENATE("5.",A223,".",ROW($A$4))</f>
        <v>5.-.4</v>
      </c>
      <c r="C227" s="136" t="str">
        <f t="shared" ref="C227:D227" ca="1" si="189">C217</f>
        <v>Testierte Abschlüsse Stufe Kraftwerk 2019 - 2023 (nur Abschlüsse die nicht bereits im Vorjahr eingereicht wurden)</v>
      </c>
      <c r="D227" s="150" t="str">
        <f t="shared" ca="1" si="189"/>
        <v>in jedem Fall</v>
      </c>
      <c r="E227" s="298" t="str">
        <f t="shared" ca="1" si="183"/>
        <v>MP.24.xxx.A-5.-.4.</v>
      </c>
      <c r="F227" s="150" t="str">
        <f t="shared" ca="1" si="186"/>
        <v>Einzelabschluss Finanzbuchhaltung (Bilanz, Erfolgsrechnung, Geldflussrechnung) über fünf Jahre. Zur Überprüfung der Abschreibungspraxis, Gestehungskosten u.a.</v>
      </c>
      <c r="G227" s="608"/>
      <c r="H227" s="53"/>
      <c r="I227" s="151" t="s">
        <v>184</v>
      </c>
      <c r="J227" s="151" t="s">
        <v>184</v>
      </c>
      <c r="K227" s="136"/>
      <c r="L227" s="150" t="str">
        <f t="shared" ca="1" si="187"/>
        <v>Einzelabschluss Finanzbuchhaltung (Bilanz, Erfolgsrechnung, Geldflussrechnung) über fünf Jahre. Zur Überprüfung der Abschreibungspraxis, Gestehungskosten u.a.</v>
      </c>
    </row>
    <row r="228" spans="1:12" ht="52.8" hidden="1" outlineLevel="1" x14ac:dyDescent="0.25">
      <c r="A228" s="297" t="str">
        <f t="shared" ca="1" si="184"/>
        <v>A / 5.-.5</v>
      </c>
      <c r="B228" s="541" t="str">
        <f ca="1">CONCATENATE("5.",A223,".",ROW($A$5))</f>
        <v>5.-.5</v>
      </c>
      <c r="C228" s="136" t="str">
        <f t="shared" ref="C228:D228" ca="1" si="190">C218</f>
        <v>Kraftwerksplan</v>
      </c>
      <c r="D228" s="150" t="str">
        <f t="shared" ca="1" si="190"/>
        <v>in jedem Fall</v>
      </c>
      <c r="E228" s="298" t="str">
        <f t="shared" ca="1" si="183"/>
        <v>MP.24.xxx.A-5.-.5.</v>
      </c>
      <c r="F228" s="150" t="str">
        <f t="shared" ca="1" si="186"/>
        <v>Übersichtsplan oder Schema, wo alle wichtigen und im Gesuch aufgeführten Elemente ersichtlich sind. Zur Überprüfung einer allfälligen hydraulischen Verknüpfung u.a.</v>
      </c>
      <c r="G228" s="608"/>
      <c r="H228" s="53"/>
      <c r="I228" s="151" t="s">
        <v>184</v>
      </c>
      <c r="J228" s="151" t="s">
        <v>184</v>
      </c>
      <c r="K228" s="136"/>
      <c r="L228" s="150" t="str">
        <f t="shared" ca="1" si="187"/>
        <v>Übersichtsplan oder Schema, wo alle wichtigen und im Gesuch aufgeführten Elemente ersichtlich sind. Zur Überprüfung einer allfälligen hydraulischen Verknüpfung u.a.</v>
      </c>
    </row>
    <row r="229" spans="1:12" ht="88.5" hidden="1" customHeight="1" outlineLevel="1" x14ac:dyDescent="0.25">
      <c r="A229" s="297" t="str">
        <f t="shared" ca="1" si="184"/>
        <v>A / 5.-.6</v>
      </c>
      <c r="B229" s="541" t="str">
        <f ca="1">CONCATENATE("5.",A223,".",ROW($A$6))</f>
        <v>5.-.6</v>
      </c>
      <c r="C229" s="150" t="str">
        <f ca="1">C219</f>
        <v>Bescheinigungen über (kostendeckende) Einspeisevergütung, Investitionsbeiträge, Mehrkostenfinanzierungen, Entschädigungen Sanierungen Gewässerschutz und weitere Vergütungen der öffentlichen Hand</v>
      </c>
      <c r="D229" s="150" t="str">
        <f t="shared" ref="D229" ca="1" si="191">D219</f>
        <v>falls solche Beträge im Ge-suchsformular eingetragen wurden</v>
      </c>
      <c r="E229" s="298" t="str">
        <f t="shared" ca="1" si="183"/>
        <v>MP.24.xxx.A-5.-.6.</v>
      </c>
      <c r="F229" s="150" t="str">
        <f t="shared" ca="1" si="186"/>
        <v>Überprüfung Erlöse aus Fördersystemen der öffentlichen Hand.</v>
      </c>
      <c r="G229" s="608"/>
      <c r="H229" s="53"/>
      <c r="I229" s="151" t="s">
        <v>184</v>
      </c>
      <c r="J229" s="151" t="s">
        <v>184</v>
      </c>
      <c r="K229" s="136"/>
      <c r="L229" s="150" t="str">
        <f t="shared" ca="1" si="187"/>
        <v>Nur notwendig, wenn solche Erlöse im Gesuchsformular eingetragen wurden (Ziffern KW-x/36, KW-x/38 oder KW-x/40)</v>
      </c>
    </row>
    <row r="230" spans="1:12" ht="81.75" hidden="1" customHeight="1" outlineLevel="1" x14ac:dyDescent="0.25">
      <c r="A230" s="719" t="str">
        <f ca="1">CONCATENATE("A / ",B230)</f>
        <v>A / 5.-.7</v>
      </c>
      <c r="B230" s="721" t="str">
        <f ca="1">CONCATENATE("5.",A223,".",ROW($A$7))</f>
        <v>5.-.7</v>
      </c>
      <c r="C230" s="723" t="str">
        <f ca="1">C220</f>
        <v>Erläuterungen zu Gestehungskosten gemäss Geschäftsbericht 
(Excel Anhang-Formular A-5.x.7)</v>
      </c>
      <c r="D230" s="725" t="str">
        <f ca="1">D220</f>
        <v>falls die Angaben im Gesuchs-formular vom Geschäfts-bericht abweichen</v>
      </c>
      <c r="E230" s="727" t="str">
        <f t="shared" ca="1" si="183"/>
        <v>MP.24.xxx.A-5.-.7.</v>
      </c>
      <c r="F230" s="307" t="str">
        <f ca="1">F220</f>
        <v>Die Angaben zu den Gestehungskosten im Blatt dieses Kraftwerkes müssen anhand der testierten Abschlüsse oder anhand des dazugehörigen Anhangformulars eindeutig nachvollziehbar sein. Bitte den folgenden  Link anklicken, um das Anhangsformular herunterzuladen:</v>
      </c>
      <c r="G230" s="729"/>
      <c r="H230" s="730"/>
      <c r="I230" s="731" t="s">
        <v>184</v>
      </c>
      <c r="J230" s="731" t="s">
        <v>184</v>
      </c>
      <c r="K230" s="716"/>
      <c r="L230" s="717" t="str">
        <f ca="1">L220</f>
        <v>Die Angaben zu den Gestehungskosten im Blatt KW-1 müssen anhand der testierten Abschlüsse oder anhand des Anhangformulars A / 5.1.7 eindeutig nachvollziehbar sein.</v>
      </c>
    </row>
    <row r="231" spans="1:12" hidden="1" outlineLevel="1" x14ac:dyDescent="0.25">
      <c r="A231" s="720"/>
      <c r="B231" s="722"/>
      <c r="C231" s="724"/>
      <c r="D231" s="726"/>
      <c r="E231" s="728"/>
      <c r="F231" s="308" t="s">
        <v>613</v>
      </c>
      <c r="G231" s="729"/>
      <c r="H231" s="730"/>
      <c r="I231" s="731"/>
      <c r="J231" s="731"/>
      <c r="K231" s="716"/>
      <c r="L231" s="718"/>
    </row>
    <row r="232" spans="1:12" ht="26.4" hidden="1" outlineLevel="1" x14ac:dyDescent="0.25">
      <c r="A232" s="297" t="str">
        <f t="shared" ref="A232" ca="1" si="192">CONCATENATE("A / ",B232)</f>
        <v>A / 5.-.9</v>
      </c>
      <c r="B232" s="541" t="str">
        <f ca="1">CONCATENATE("5.",A223,".",ROW($A$9))</f>
        <v>5.-.9</v>
      </c>
      <c r="C232" s="610" t="str">
        <f ca="1">C222</f>
        <v>Energieproduktion und Pumpenergie
(Excel Anhang-Formular A-5.x.8)</v>
      </c>
      <c r="D232" s="150" t="str">
        <f ca="1">D222</f>
        <v>in jedem Fall</v>
      </c>
      <c r="E232" s="611" t="str">
        <f ca="1">CONCATENATE($B$4,$C$4,".A-",B232,".")</f>
        <v>MP.24.xxx.A-5.-.9.</v>
      </c>
      <c r="F232" s="136" t="str">
        <f ca="1">F222</f>
        <v>Gemäss Art. 89, Abs. 2 der EnFV sind die stündlichen Produktionsdaten anzugeben.</v>
      </c>
      <c r="G232" s="608"/>
      <c r="H232" s="317"/>
      <c r="I232" s="151" t="s">
        <v>184</v>
      </c>
      <c r="J232" s="151" t="s">
        <v>184</v>
      </c>
      <c r="K232" s="609"/>
      <c r="L232" s="612" t="str">
        <f ca="1">L222</f>
        <v>Stundenwerte für jede Zentrale zwingend, auch für Pumpzentralen und KEV-Anlagen.</v>
      </c>
    </row>
    <row r="233" spans="1:12" hidden="1" collapsed="1" x14ac:dyDescent="0.25">
      <c r="A233" s="300" t="str">
        <f ca="1">IF(ISERROR(MID(INDEX(Blätter,ROW(A31)),FIND("]",INDEX(Blätter,ROW(A31)))+1,99)),"-",IF(LEN(MID(INDEX(Blätter,ROW(A31)),FIND("]",INDEX(Blätter,ROW(A31)))+1,99))&gt;4,"-",MID(INDEX(Blätter,ROW(A31)),FIND("]",INDEX(Blätter,ROW(A31)))+1,99)))</f>
        <v>-</v>
      </c>
      <c r="B233" s="315" t="str">
        <f ca="1">CONCATENATE("5.",A233)</f>
        <v>5.-</v>
      </c>
      <c r="C233" s="320" t="str">
        <f ca="1">IFERROR(IF(INDIRECT(CONCATENATE(A233,"!d13"))=Dropdown!$AI$6,"-",INDIRECT(CONCATENATE(A233,"!D13"))),"-")</f>
        <v>-</v>
      </c>
      <c r="D233" s="305"/>
      <c r="E233" s="302"/>
      <c r="F233" s="301"/>
      <c r="G233" s="313"/>
      <c r="H233" s="314"/>
      <c r="I233" s="314"/>
      <c r="J233" s="314"/>
      <c r="K233" s="314"/>
      <c r="L233" s="301"/>
    </row>
    <row r="234" spans="1:12" ht="39.6" hidden="1" outlineLevel="1" x14ac:dyDescent="0.25">
      <c r="A234" s="297" t="str">
        <f ca="1">CONCATENATE("A / ",B234)</f>
        <v>A / 5.-.1</v>
      </c>
      <c r="B234" s="541" t="str">
        <f ca="1">CONCATENATE("5.",A233,".",ROW($A$1))</f>
        <v>5.-.1</v>
      </c>
      <c r="C234" s="136" t="str">
        <f ca="1">C224</f>
        <v>Vertrag Nutzungsrecht</v>
      </c>
      <c r="D234" s="150" t="str">
        <f ca="1">D224</f>
        <v>in jedem Fall</v>
      </c>
      <c r="E234" s="298" t="str">
        <f t="shared" ref="E234:E240" ca="1" si="193">CONCATENATE($B$4,$C$4,".A-",B234,".")</f>
        <v>MP.24.xxx.A-5.-.1.</v>
      </c>
      <c r="F234" s="150" t="str">
        <f ca="1">F224</f>
        <v>Bspw. Wasserrechtsurkunde, Konzessionsvertrag
zur Überprüfung von Konzessionsleistungen, Kraftwerks-parameter, Eigentumsverhältnisse u.a.</v>
      </c>
      <c r="G234" s="608"/>
      <c r="H234" s="53"/>
      <c r="I234" s="151" t="s">
        <v>184</v>
      </c>
      <c r="J234" s="151" t="s">
        <v>184</v>
      </c>
      <c r="K234" s="136"/>
      <c r="L234" s="150" t="str">
        <f ca="1">L224</f>
        <v>bspw. Wasserrechtsurkunde, Konzessionsvertrag
zur Überprüfung von Konzessionsleistungen, Kraftwerks-parameter, Eigentumsverhältnisse u.a.</v>
      </c>
    </row>
    <row r="235" spans="1:12" ht="26.4" hidden="1" outlineLevel="1" x14ac:dyDescent="0.25">
      <c r="A235" s="297" t="str">
        <f t="shared" ref="A235:A239" ca="1" si="194">CONCATENATE("A / ",B235)</f>
        <v>A / 5.-.2</v>
      </c>
      <c r="B235" s="541" t="str">
        <f ca="1">CONCATENATE("5.",A233,".",ROW($A$2))</f>
        <v>5.-.2</v>
      </c>
      <c r="C235" s="136" t="str">
        <f t="shared" ref="C235" ca="1" si="195">C225</f>
        <v>Bescheinigung Risikotragung aller in Berechtigungskaskade obenliegenden Parteien</v>
      </c>
      <c r="D235" s="150" t="str">
        <f ca="1">D225</f>
        <v>wenn Gesuchsteller selber nicht Betreiber dieser Anlage</v>
      </c>
      <c r="E235" s="298" t="str">
        <f t="shared" ca="1" si="193"/>
        <v>MP.24.xxx.A-5.-.2.</v>
      </c>
      <c r="F235" s="150" t="str">
        <f t="shared" ref="F235:F239" ca="1" si="196">F225</f>
        <v>Überprüfung Träger des wirtschaftlichen Risikos.</v>
      </c>
      <c r="G235" s="608"/>
      <c r="H235" s="53"/>
      <c r="I235" s="151" t="s">
        <v>184</v>
      </c>
      <c r="J235" s="151" t="s">
        <v>184</v>
      </c>
      <c r="K235" s="136"/>
      <c r="L235" s="150" t="str">
        <f t="shared" ref="L235:L239" ca="1" si="197">L225</f>
        <v>nicht notwendiog, wenn Gesuchsteller = Betreiber dieser Anlage, d.h. zuoberst in der "Berechtigungskaskade"</v>
      </c>
    </row>
    <row r="236" spans="1:12" ht="75.75" hidden="1" customHeight="1" outlineLevel="1" x14ac:dyDescent="0.25">
      <c r="A236" s="297" t="str">
        <f t="shared" ca="1" si="194"/>
        <v>A / 5.-.3</v>
      </c>
      <c r="B236" s="541" t="str">
        <f ca="1">CONCATENATE("5.",A233,".",ROW($A$3))</f>
        <v>5.-.3</v>
      </c>
      <c r="C236" s="136" t="str">
        <f t="shared" ref="C236:D236" ca="1" si="198">C226</f>
        <v>Falls EVU mit Abnahme Energie: Abnahmevertrag (resp. Stromliefervertrag) Energie</v>
      </c>
      <c r="D236" s="150" t="str">
        <f t="shared" ca="1" si="198"/>
        <v>falls Gesuchsteller EVU mit Verpflichtung zur Abnahme von Energie aus dieser Anlage</v>
      </c>
      <c r="E236" s="298" t="str">
        <f t="shared" ca="1" si="193"/>
        <v>MP.24.xxx.A-5.-.3.</v>
      </c>
      <c r="F236" s="150" t="str">
        <f t="shared" ca="1" si="196"/>
        <v>Überprüfung, ob Abnahmevertrag gemäss Verordnung akzeptiert werden kann.</v>
      </c>
      <c r="G236" s="608"/>
      <c r="H236" s="53"/>
      <c r="I236" s="151" t="s">
        <v>184</v>
      </c>
      <c r="J236" s="151" t="s">
        <v>184</v>
      </c>
      <c r="K236" s="136"/>
      <c r="L236" s="150" t="str">
        <f t="shared" ca="1" si="197"/>
        <v>nicht notwendiog, wenn Gesuchsteller = Betreiber oder (Mit-)Eigentümer / Partner dieser Anlage ist</v>
      </c>
    </row>
    <row r="237" spans="1:12" ht="52.8" hidden="1" outlineLevel="1" x14ac:dyDescent="0.25">
      <c r="A237" s="297" t="str">
        <f t="shared" ca="1" si="194"/>
        <v>A / 5.-.4</v>
      </c>
      <c r="B237" s="541" t="str">
        <f ca="1">CONCATENATE("5.",A233,".",ROW($A$4))</f>
        <v>5.-.4</v>
      </c>
      <c r="C237" s="136" t="str">
        <f t="shared" ref="C237:D237" ca="1" si="199">C227</f>
        <v>Testierte Abschlüsse Stufe Kraftwerk 2019 - 2023 (nur Abschlüsse die nicht bereits im Vorjahr eingereicht wurden)</v>
      </c>
      <c r="D237" s="150" t="str">
        <f t="shared" ca="1" si="199"/>
        <v>in jedem Fall</v>
      </c>
      <c r="E237" s="298" t="str">
        <f t="shared" ca="1" si="193"/>
        <v>MP.24.xxx.A-5.-.4.</v>
      </c>
      <c r="F237" s="150" t="str">
        <f t="shared" ca="1" si="196"/>
        <v>Einzelabschluss Finanzbuchhaltung (Bilanz, Erfolgsrechnung, Geldflussrechnung) über fünf Jahre. Zur Überprüfung der Abschreibungspraxis, Gestehungskosten u.a.</v>
      </c>
      <c r="G237" s="608"/>
      <c r="H237" s="53"/>
      <c r="I237" s="151" t="s">
        <v>184</v>
      </c>
      <c r="J237" s="151" t="s">
        <v>184</v>
      </c>
      <c r="K237" s="136"/>
      <c r="L237" s="150" t="str">
        <f t="shared" ca="1" si="197"/>
        <v>Einzelabschluss Finanzbuchhaltung (Bilanz, Erfolgsrechnung, Geldflussrechnung) über fünf Jahre. Zur Überprüfung der Abschreibungspraxis, Gestehungskosten u.a.</v>
      </c>
    </row>
    <row r="238" spans="1:12" ht="52.8" hidden="1" outlineLevel="1" x14ac:dyDescent="0.25">
      <c r="A238" s="297" t="str">
        <f t="shared" ca="1" si="194"/>
        <v>A / 5.-.5</v>
      </c>
      <c r="B238" s="541" t="str">
        <f ca="1">CONCATENATE("5.",A233,".",ROW($A$5))</f>
        <v>5.-.5</v>
      </c>
      <c r="C238" s="136" t="str">
        <f t="shared" ref="C238:D238" ca="1" si="200">C228</f>
        <v>Kraftwerksplan</v>
      </c>
      <c r="D238" s="150" t="str">
        <f t="shared" ca="1" si="200"/>
        <v>in jedem Fall</v>
      </c>
      <c r="E238" s="298" t="str">
        <f t="shared" ca="1" si="193"/>
        <v>MP.24.xxx.A-5.-.5.</v>
      </c>
      <c r="F238" s="150" t="str">
        <f t="shared" ca="1" si="196"/>
        <v>Übersichtsplan oder Schema, wo alle wichtigen und im Gesuch aufgeführten Elemente ersichtlich sind. Zur Überprüfung einer allfälligen hydraulischen Verknüpfung u.a.</v>
      </c>
      <c r="G238" s="608"/>
      <c r="H238" s="53"/>
      <c r="I238" s="151" t="s">
        <v>184</v>
      </c>
      <c r="J238" s="151" t="s">
        <v>184</v>
      </c>
      <c r="K238" s="136"/>
      <c r="L238" s="150" t="str">
        <f t="shared" ca="1" si="197"/>
        <v>Übersichtsplan oder Schema, wo alle wichtigen und im Gesuch aufgeführten Elemente ersichtlich sind. Zur Überprüfung einer allfälligen hydraulischen Verknüpfung u.a.</v>
      </c>
    </row>
    <row r="239" spans="1:12" ht="78" hidden="1" customHeight="1" outlineLevel="1" x14ac:dyDescent="0.25">
      <c r="A239" s="297" t="str">
        <f t="shared" ca="1" si="194"/>
        <v>A / 5.-.6</v>
      </c>
      <c r="B239" s="541" t="str">
        <f ca="1">CONCATENATE("5.",A233,".",ROW($A$6))</f>
        <v>5.-.6</v>
      </c>
      <c r="C239" s="150" t="str">
        <f ca="1">C229</f>
        <v>Bescheinigungen über (kostendeckende) Einspeisevergütung, Investitionsbeiträge, Mehrkostenfinanzierungen, Entschädigungen Sanierungen Gewässerschutz und weitere Vergütungen der öffentlichen Hand</v>
      </c>
      <c r="D239" s="150" t="str">
        <f t="shared" ref="D239" ca="1" si="201">D229</f>
        <v>falls solche Beträge im Ge-suchsformular eingetragen wurden</v>
      </c>
      <c r="E239" s="298" t="str">
        <f t="shared" ca="1" si="193"/>
        <v>MP.24.xxx.A-5.-.6.</v>
      </c>
      <c r="F239" s="150" t="str">
        <f t="shared" ca="1" si="196"/>
        <v>Überprüfung Erlöse aus Fördersystemen der öffentlichen Hand.</v>
      </c>
      <c r="G239" s="608"/>
      <c r="H239" s="53"/>
      <c r="I239" s="151" t="s">
        <v>184</v>
      </c>
      <c r="J239" s="151" t="s">
        <v>184</v>
      </c>
      <c r="K239" s="136"/>
      <c r="L239" s="150" t="str">
        <f t="shared" ca="1" si="197"/>
        <v>Nur notwendig, wenn solche Erlöse im Gesuchsformular eingetragen wurden (Ziffern KW-x/36, KW-x/38 oder KW-x/40)</v>
      </c>
    </row>
    <row r="240" spans="1:12" ht="81.75" hidden="1" customHeight="1" outlineLevel="1" x14ac:dyDescent="0.25">
      <c r="A240" s="719" t="str">
        <f ca="1">CONCATENATE("A / ",B240)</f>
        <v>A / 5.-.7</v>
      </c>
      <c r="B240" s="721" t="str">
        <f ca="1">CONCATENATE("5.",A233,".",ROW($A$7))</f>
        <v>5.-.7</v>
      </c>
      <c r="C240" s="723" t="str">
        <f ca="1">C230</f>
        <v>Erläuterungen zu Gestehungskosten gemäss Geschäftsbericht 
(Excel Anhang-Formular A-5.x.7)</v>
      </c>
      <c r="D240" s="725" t="str">
        <f ca="1">D230</f>
        <v>falls die Angaben im Gesuchs-formular vom Geschäfts-bericht abweichen</v>
      </c>
      <c r="E240" s="727" t="str">
        <f t="shared" ca="1" si="193"/>
        <v>MP.24.xxx.A-5.-.7.</v>
      </c>
      <c r="F240" s="307" t="str">
        <f ca="1">F230</f>
        <v>Die Angaben zu den Gestehungskosten im Blatt dieses Kraftwerkes müssen anhand der testierten Abschlüsse oder anhand des dazugehörigen Anhangformulars eindeutig nachvollziehbar sein. Bitte den folgenden  Link anklicken, um das Anhangsformular herunterzuladen:</v>
      </c>
      <c r="G240" s="729"/>
      <c r="H240" s="730"/>
      <c r="I240" s="731" t="s">
        <v>184</v>
      </c>
      <c r="J240" s="731" t="s">
        <v>184</v>
      </c>
      <c r="K240" s="716"/>
      <c r="L240" s="717" t="str">
        <f ca="1">L230</f>
        <v>Die Angaben zu den Gestehungskosten im Blatt KW-1 müssen anhand der testierten Abschlüsse oder anhand des Anhangformulars A / 5.1.7 eindeutig nachvollziehbar sein.</v>
      </c>
    </row>
    <row r="241" spans="1:12" hidden="1" outlineLevel="1" x14ac:dyDescent="0.25">
      <c r="A241" s="720"/>
      <c r="B241" s="722"/>
      <c r="C241" s="724"/>
      <c r="D241" s="726"/>
      <c r="E241" s="728"/>
      <c r="F241" s="308" t="s">
        <v>613</v>
      </c>
      <c r="G241" s="729"/>
      <c r="H241" s="730"/>
      <c r="I241" s="731"/>
      <c r="J241" s="731"/>
      <c r="K241" s="716"/>
      <c r="L241" s="718"/>
    </row>
    <row r="242" spans="1:12" ht="26.4" hidden="1" outlineLevel="1" x14ac:dyDescent="0.25">
      <c r="A242" s="297" t="str">
        <f t="shared" ref="A242" ca="1" si="202">CONCATENATE("A / ",B242)</f>
        <v>A / 5.-.9</v>
      </c>
      <c r="B242" s="541" t="str">
        <f ca="1">CONCATENATE("5.",A233,".",ROW($A$9))</f>
        <v>5.-.9</v>
      </c>
      <c r="C242" s="610" t="str">
        <f ca="1">C232</f>
        <v>Energieproduktion und Pumpenergie
(Excel Anhang-Formular A-5.x.8)</v>
      </c>
      <c r="D242" s="150" t="str">
        <f ca="1">D232</f>
        <v>in jedem Fall</v>
      </c>
      <c r="E242" s="611" t="str">
        <f ca="1">CONCATENATE($B$4,$C$4,".A-",B242,".")</f>
        <v>MP.24.xxx.A-5.-.9.</v>
      </c>
      <c r="F242" s="136" t="str">
        <f ca="1">F232</f>
        <v>Gemäss Art. 89, Abs. 2 der EnFV sind die stündlichen Produktionsdaten anzugeben.</v>
      </c>
      <c r="G242" s="608"/>
      <c r="H242" s="317"/>
      <c r="I242" s="151" t="s">
        <v>184</v>
      </c>
      <c r="J242" s="151" t="s">
        <v>184</v>
      </c>
      <c r="K242" s="609"/>
      <c r="L242" s="612" t="str">
        <f ca="1">L232</f>
        <v>Stundenwerte für jede Zentrale zwingend, auch für Pumpzentralen und KEV-Anlagen.</v>
      </c>
    </row>
    <row r="243" spans="1:12" hidden="1" collapsed="1" x14ac:dyDescent="0.25">
      <c r="A243" s="300" t="str">
        <f ca="1">IF(ISERROR(MID(INDEX(Blätter,ROW(A32)),FIND("]",INDEX(Blätter,ROW(A32)))+1,99)),"-",IF(LEN(MID(INDEX(Blätter,ROW(A32)),FIND("]",INDEX(Blätter,ROW(A32)))+1,99))&gt;4,"-",MID(INDEX(Blätter,ROW(A32)),FIND("]",INDEX(Blätter,ROW(A32)))+1,99)))</f>
        <v>-</v>
      </c>
      <c r="B243" s="315" t="str">
        <f ca="1">CONCATENATE("5.",A243)</f>
        <v>5.-</v>
      </c>
      <c r="C243" s="320" t="str">
        <f ca="1">IFERROR(IF(INDIRECT(CONCATENATE(A243,"!d13"))=Dropdown!$AI$6,"-",INDIRECT(CONCATENATE(A243,"!D13"))),"-")</f>
        <v>-</v>
      </c>
      <c r="D243" s="305"/>
      <c r="E243" s="302"/>
      <c r="F243" s="301"/>
      <c r="G243" s="313"/>
      <c r="H243" s="314"/>
      <c r="I243" s="314"/>
      <c r="J243" s="314"/>
      <c r="K243" s="314"/>
      <c r="L243" s="301"/>
    </row>
    <row r="244" spans="1:12" ht="39.6" hidden="1" outlineLevel="1" x14ac:dyDescent="0.25">
      <c r="A244" s="297" t="str">
        <f ca="1">CONCATENATE("A / ",B244)</f>
        <v>A / 5.-.1</v>
      </c>
      <c r="B244" s="541" t="str">
        <f ca="1">CONCATENATE("5.",A243,".",ROW($A$1))</f>
        <v>5.-.1</v>
      </c>
      <c r="C244" s="136" t="str">
        <f ca="1">C234</f>
        <v>Vertrag Nutzungsrecht</v>
      </c>
      <c r="D244" s="150" t="str">
        <f ca="1">D234</f>
        <v>in jedem Fall</v>
      </c>
      <c r="E244" s="298" t="str">
        <f t="shared" ref="E244:E250" ca="1" si="203">CONCATENATE($B$4,$C$4,".A-",B244,".")</f>
        <v>MP.24.xxx.A-5.-.1.</v>
      </c>
      <c r="F244" s="150" t="str">
        <f ca="1">F234</f>
        <v>Bspw. Wasserrechtsurkunde, Konzessionsvertrag
zur Überprüfung von Konzessionsleistungen, Kraftwerks-parameter, Eigentumsverhältnisse u.a.</v>
      </c>
      <c r="G244" s="608"/>
      <c r="H244" s="53"/>
      <c r="I244" s="151" t="s">
        <v>184</v>
      </c>
      <c r="J244" s="151" t="s">
        <v>184</v>
      </c>
      <c r="K244" s="136"/>
      <c r="L244" s="150" t="str">
        <f ca="1">L234</f>
        <v>bspw. Wasserrechtsurkunde, Konzessionsvertrag
zur Überprüfung von Konzessionsleistungen, Kraftwerks-parameter, Eigentumsverhältnisse u.a.</v>
      </c>
    </row>
    <row r="245" spans="1:12" ht="26.4" hidden="1" outlineLevel="1" x14ac:dyDescent="0.25">
      <c r="A245" s="297" t="str">
        <f t="shared" ref="A245:A249" ca="1" si="204">CONCATENATE("A / ",B245)</f>
        <v>A / 5.-.2</v>
      </c>
      <c r="B245" s="541" t="str">
        <f ca="1">CONCATENATE("5.",A243,".",ROW($A$2))</f>
        <v>5.-.2</v>
      </c>
      <c r="C245" s="136" t="str">
        <f t="shared" ref="C245" ca="1" si="205">C235</f>
        <v>Bescheinigung Risikotragung aller in Berechtigungskaskade obenliegenden Parteien</v>
      </c>
      <c r="D245" s="150" t="str">
        <f ca="1">D235</f>
        <v>wenn Gesuchsteller selber nicht Betreiber dieser Anlage</v>
      </c>
      <c r="E245" s="298" t="str">
        <f t="shared" ca="1" si="203"/>
        <v>MP.24.xxx.A-5.-.2.</v>
      </c>
      <c r="F245" s="150" t="str">
        <f t="shared" ref="F245:F249" ca="1" si="206">F235</f>
        <v>Überprüfung Träger des wirtschaftlichen Risikos.</v>
      </c>
      <c r="G245" s="608"/>
      <c r="H245" s="53"/>
      <c r="I245" s="151" t="s">
        <v>184</v>
      </c>
      <c r="J245" s="151" t="s">
        <v>184</v>
      </c>
      <c r="K245" s="136"/>
      <c r="L245" s="150" t="str">
        <f t="shared" ref="L245:L249" ca="1" si="207">L235</f>
        <v>nicht notwendiog, wenn Gesuchsteller = Betreiber dieser Anlage, d.h. zuoberst in der "Berechtigungskaskade"</v>
      </c>
    </row>
    <row r="246" spans="1:12" ht="78" hidden="1" customHeight="1" outlineLevel="1" x14ac:dyDescent="0.25">
      <c r="A246" s="297" t="str">
        <f t="shared" ca="1" si="204"/>
        <v>A / 5.-.3</v>
      </c>
      <c r="B246" s="541" t="str">
        <f ca="1">CONCATENATE("5.",A243,".",ROW($A$3))</f>
        <v>5.-.3</v>
      </c>
      <c r="C246" s="136" t="str">
        <f t="shared" ref="C246:D246" ca="1" si="208">C236</f>
        <v>Falls EVU mit Abnahme Energie: Abnahmevertrag (resp. Stromliefervertrag) Energie</v>
      </c>
      <c r="D246" s="150" t="str">
        <f t="shared" ca="1" si="208"/>
        <v>falls Gesuchsteller EVU mit Verpflichtung zur Abnahme von Energie aus dieser Anlage</v>
      </c>
      <c r="E246" s="298" t="str">
        <f t="shared" ca="1" si="203"/>
        <v>MP.24.xxx.A-5.-.3.</v>
      </c>
      <c r="F246" s="150" t="str">
        <f t="shared" ca="1" si="206"/>
        <v>Überprüfung, ob Abnahmevertrag gemäss Verordnung akzeptiert werden kann.</v>
      </c>
      <c r="G246" s="608"/>
      <c r="H246" s="53"/>
      <c r="I246" s="151" t="s">
        <v>184</v>
      </c>
      <c r="J246" s="151" t="s">
        <v>184</v>
      </c>
      <c r="K246" s="136"/>
      <c r="L246" s="150" t="str">
        <f t="shared" ca="1" si="207"/>
        <v>nicht notwendiog, wenn Gesuchsteller = Betreiber oder (Mit-)Eigentümer / Partner dieser Anlage ist</v>
      </c>
    </row>
    <row r="247" spans="1:12" ht="52.8" hidden="1" outlineLevel="1" x14ac:dyDescent="0.25">
      <c r="A247" s="297" t="str">
        <f t="shared" ca="1" si="204"/>
        <v>A / 5.-.4</v>
      </c>
      <c r="B247" s="541" t="str">
        <f ca="1">CONCATENATE("5.",A243,".",ROW($A$4))</f>
        <v>5.-.4</v>
      </c>
      <c r="C247" s="136" t="str">
        <f t="shared" ref="C247:D247" ca="1" si="209">C237</f>
        <v>Testierte Abschlüsse Stufe Kraftwerk 2019 - 2023 (nur Abschlüsse die nicht bereits im Vorjahr eingereicht wurden)</v>
      </c>
      <c r="D247" s="150" t="str">
        <f t="shared" ca="1" si="209"/>
        <v>in jedem Fall</v>
      </c>
      <c r="E247" s="298" t="str">
        <f t="shared" ca="1" si="203"/>
        <v>MP.24.xxx.A-5.-.4.</v>
      </c>
      <c r="F247" s="150" t="str">
        <f t="shared" ca="1" si="206"/>
        <v>Einzelabschluss Finanzbuchhaltung (Bilanz, Erfolgsrechnung, Geldflussrechnung) über fünf Jahre. Zur Überprüfung der Abschreibungspraxis, Gestehungskosten u.a.</v>
      </c>
      <c r="G247" s="608"/>
      <c r="H247" s="53"/>
      <c r="I247" s="151" t="s">
        <v>184</v>
      </c>
      <c r="J247" s="151" t="s">
        <v>184</v>
      </c>
      <c r="K247" s="136"/>
      <c r="L247" s="150" t="str">
        <f t="shared" ca="1" si="207"/>
        <v>Einzelabschluss Finanzbuchhaltung (Bilanz, Erfolgsrechnung, Geldflussrechnung) über fünf Jahre. Zur Überprüfung der Abschreibungspraxis, Gestehungskosten u.a.</v>
      </c>
    </row>
    <row r="248" spans="1:12" ht="52.8" hidden="1" outlineLevel="1" x14ac:dyDescent="0.25">
      <c r="A248" s="297" t="str">
        <f t="shared" ca="1" si="204"/>
        <v>A / 5.-.5</v>
      </c>
      <c r="B248" s="541" t="str">
        <f ca="1">CONCATENATE("5.",A243,".",ROW($A$5))</f>
        <v>5.-.5</v>
      </c>
      <c r="C248" s="136" t="str">
        <f t="shared" ref="C248:D248" ca="1" si="210">C238</f>
        <v>Kraftwerksplan</v>
      </c>
      <c r="D248" s="150" t="str">
        <f t="shared" ca="1" si="210"/>
        <v>in jedem Fall</v>
      </c>
      <c r="E248" s="298" t="str">
        <f t="shared" ca="1" si="203"/>
        <v>MP.24.xxx.A-5.-.5.</v>
      </c>
      <c r="F248" s="150" t="str">
        <f t="shared" ca="1" si="206"/>
        <v>Übersichtsplan oder Schema, wo alle wichtigen und im Gesuch aufgeführten Elemente ersichtlich sind. Zur Überprüfung einer allfälligen hydraulischen Verknüpfung u.a.</v>
      </c>
      <c r="G248" s="608"/>
      <c r="H248" s="53"/>
      <c r="I248" s="151" t="s">
        <v>184</v>
      </c>
      <c r="J248" s="151" t="s">
        <v>184</v>
      </c>
      <c r="K248" s="136"/>
      <c r="L248" s="150" t="str">
        <f t="shared" ca="1" si="207"/>
        <v>Übersichtsplan oder Schema, wo alle wichtigen und im Gesuch aufgeführten Elemente ersichtlich sind. Zur Überprüfung einer allfälligen hydraulischen Verknüpfung u.a.</v>
      </c>
    </row>
    <row r="249" spans="1:12" ht="84.75" hidden="1" customHeight="1" outlineLevel="1" x14ac:dyDescent="0.25">
      <c r="A249" s="297" t="str">
        <f t="shared" ca="1" si="204"/>
        <v>A / 5.-.6</v>
      </c>
      <c r="B249" s="541" t="str">
        <f ca="1">CONCATENATE("5.",A243,".",ROW($A$6))</f>
        <v>5.-.6</v>
      </c>
      <c r="C249" s="150" t="str">
        <f ca="1">C239</f>
        <v>Bescheinigungen über (kostendeckende) Einspeisevergütung, Investitionsbeiträge, Mehrkostenfinanzierungen, Entschädigungen Sanierungen Gewässerschutz und weitere Vergütungen der öffentlichen Hand</v>
      </c>
      <c r="D249" s="150" t="str">
        <f t="shared" ref="D249" ca="1" si="211">D239</f>
        <v>falls solche Beträge im Ge-suchsformular eingetragen wurden</v>
      </c>
      <c r="E249" s="298" t="str">
        <f t="shared" ca="1" si="203"/>
        <v>MP.24.xxx.A-5.-.6.</v>
      </c>
      <c r="F249" s="150" t="str">
        <f t="shared" ca="1" si="206"/>
        <v>Überprüfung Erlöse aus Fördersystemen der öffentlichen Hand.</v>
      </c>
      <c r="G249" s="608"/>
      <c r="H249" s="53"/>
      <c r="I249" s="151" t="s">
        <v>184</v>
      </c>
      <c r="J249" s="151" t="s">
        <v>184</v>
      </c>
      <c r="K249" s="136"/>
      <c r="L249" s="150" t="str">
        <f t="shared" ca="1" si="207"/>
        <v>Nur notwendig, wenn solche Erlöse im Gesuchsformular eingetragen wurden (Ziffern KW-x/36, KW-x/38 oder KW-x/40)</v>
      </c>
    </row>
    <row r="250" spans="1:12" ht="78" hidden="1" customHeight="1" outlineLevel="1" x14ac:dyDescent="0.25">
      <c r="A250" s="719" t="str">
        <f ca="1">CONCATENATE("A / ",B250)</f>
        <v>A / 5.-.7</v>
      </c>
      <c r="B250" s="721" t="str">
        <f ca="1">CONCATENATE("5.",A243,".",ROW($A$7))</f>
        <v>5.-.7</v>
      </c>
      <c r="C250" s="723" t="str">
        <f ca="1">C240</f>
        <v>Erläuterungen zu Gestehungskosten gemäss Geschäftsbericht 
(Excel Anhang-Formular A-5.x.7)</v>
      </c>
      <c r="D250" s="725" t="str">
        <f ca="1">D240</f>
        <v>falls die Angaben im Gesuchs-formular vom Geschäfts-bericht abweichen</v>
      </c>
      <c r="E250" s="727" t="str">
        <f t="shared" ca="1" si="203"/>
        <v>MP.24.xxx.A-5.-.7.</v>
      </c>
      <c r="F250" s="307" t="str">
        <f ca="1">F240</f>
        <v>Die Angaben zu den Gestehungskosten im Blatt dieses Kraftwerkes müssen anhand der testierten Abschlüsse oder anhand des dazugehörigen Anhangformulars eindeutig nachvollziehbar sein. Bitte den folgenden  Link anklicken, um das Anhangsformular herunterzuladen:</v>
      </c>
      <c r="G250" s="729"/>
      <c r="H250" s="730"/>
      <c r="I250" s="731" t="s">
        <v>184</v>
      </c>
      <c r="J250" s="731" t="s">
        <v>184</v>
      </c>
      <c r="K250" s="716"/>
      <c r="L250" s="717" t="str">
        <f ca="1">L240</f>
        <v>Die Angaben zu den Gestehungskosten im Blatt KW-1 müssen anhand der testierten Abschlüsse oder anhand des Anhangformulars A / 5.1.7 eindeutig nachvollziehbar sein.</v>
      </c>
    </row>
    <row r="251" spans="1:12" hidden="1" outlineLevel="1" x14ac:dyDescent="0.25">
      <c r="A251" s="720"/>
      <c r="B251" s="722"/>
      <c r="C251" s="724"/>
      <c r="D251" s="726"/>
      <c r="E251" s="728"/>
      <c r="F251" s="308" t="s">
        <v>613</v>
      </c>
      <c r="G251" s="729"/>
      <c r="H251" s="730"/>
      <c r="I251" s="731"/>
      <c r="J251" s="731"/>
      <c r="K251" s="716"/>
      <c r="L251" s="718"/>
    </row>
    <row r="252" spans="1:12" ht="26.4" hidden="1" outlineLevel="1" x14ac:dyDescent="0.25">
      <c r="A252" s="297" t="str">
        <f t="shared" ref="A252" ca="1" si="212">CONCATENATE("A / ",B252)</f>
        <v>A / 5.-.9</v>
      </c>
      <c r="B252" s="541" t="str">
        <f ca="1">CONCATENATE("5.",A243,".",ROW($A$9))</f>
        <v>5.-.9</v>
      </c>
      <c r="C252" s="610" t="str">
        <f ca="1">C242</f>
        <v>Energieproduktion und Pumpenergie
(Excel Anhang-Formular A-5.x.8)</v>
      </c>
      <c r="D252" s="150" t="str">
        <f ca="1">D242</f>
        <v>in jedem Fall</v>
      </c>
      <c r="E252" s="611" t="str">
        <f ca="1">CONCATENATE($B$4,$C$4,".A-",B252,".")</f>
        <v>MP.24.xxx.A-5.-.9.</v>
      </c>
      <c r="F252" s="136" t="str">
        <f ca="1">F242</f>
        <v>Gemäss Art. 89, Abs. 2 der EnFV sind die stündlichen Produktionsdaten anzugeben.</v>
      </c>
      <c r="G252" s="608"/>
      <c r="H252" s="317"/>
      <c r="I252" s="151" t="s">
        <v>184</v>
      </c>
      <c r="J252" s="151" t="s">
        <v>184</v>
      </c>
      <c r="K252" s="609"/>
      <c r="L252" s="612" t="str">
        <f ca="1">L242</f>
        <v>Stundenwerte für jede Zentrale zwingend, auch für Pumpzentralen und KEV-Anlagen.</v>
      </c>
    </row>
    <row r="253" spans="1:12" hidden="1" collapsed="1" x14ac:dyDescent="0.25">
      <c r="A253" s="300" t="str">
        <f ca="1">IF(ISERROR(MID(INDEX(Blätter,ROW(A33)),FIND("]",INDEX(Blätter,ROW(A33)))+1,99)),"-",IF(LEN(MID(INDEX(Blätter,ROW(A33)),FIND("]",INDEX(Blätter,ROW(A33)))+1,99))&gt;4,"-",MID(INDEX(Blätter,ROW(A33)),FIND("]",INDEX(Blätter,ROW(A33)))+1,99)))</f>
        <v>-</v>
      </c>
      <c r="B253" s="315" t="str">
        <f ca="1">CONCATENATE("5.",A253)</f>
        <v>5.-</v>
      </c>
      <c r="C253" s="320" t="str">
        <f ca="1">IFERROR(IF(INDIRECT(CONCATENATE(A253,"!d13"))=Dropdown!$AI$6,"-",INDIRECT(CONCATENATE(A253,"!D13"))),"-")</f>
        <v>-</v>
      </c>
      <c r="D253" s="305"/>
      <c r="E253" s="302"/>
      <c r="F253" s="301"/>
      <c r="G253" s="313"/>
      <c r="H253" s="314"/>
      <c r="I253" s="314"/>
      <c r="J253" s="314"/>
      <c r="K253" s="314"/>
      <c r="L253" s="301"/>
    </row>
    <row r="254" spans="1:12" ht="39.6" hidden="1" outlineLevel="1" x14ac:dyDescent="0.25">
      <c r="A254" s="297" t="str">
        <f ca="1">CONCATENATE("A / ",B254)</f>
        <v>A / 5.-.1</v>
      </c>
      <c r="B254" s="541" t="str">
        <f ca="1">CONCATENATE("5.",A253,".",ROW($A$1))</f>
        <v>5.-.1</v>
      </c>
      <c r="C254" s="136" t="str">
        <f ca="1">C244</f>
        <v>Vertrag Nutzungsrecht</v>
      </c>
      <c r="D254" s="150" t="str">
        <f ca="1">D244</f>
        <v>in jedem Fall</v>
      </c>
      <c r="E254" s="298" t="str">
        <f t="shared" ref="E254:E260" ca="1" si="213">CONCATENATE($B$4,$C$4,".A-",B254,".")</f>
        <v>MP.24.xxx.A-5.-.1.</v>
      </c>
      <c r="F254" s="150" t="str">
        <f ca="1">F244</f>
        <v>Bspw. Wasserrechtsurkunde, Konzessionsvertrag
zur Überprüfung von Konzessionsleistungen, Kraftwerks-parameter, Eigentumsverhältnisse u.a.</v>
      </c>
      <c r="G254" s="608"/>
      <c r="H254" s="53"/>
      <c r="I254" s="151" t="s">
        <v>184</v>
      </c>
      <c r="J254" s="151" t="s">
        <v>184</v>
      </c>
      <c r="K254" s="136"/>
      <c r="L254" s="150" t="str">
        <f ca="1">L244</f>
        <v>bspw. Wasserrechtsurkunde, Konzessionsvertrag
zur Überprüfung von Konzessionsleistungen, Kraftwerks-parameter, Eigentumsverhältnisse u.a.</v>
      </c>
    </row>
    <row r="255" spans="1:12" ht="26.4" hidden="1" outlineLevel="1" x14ac:dyDescent="0.25">
      <c r="A255" s="297" t="str">
        <f t="shared" ref="A255:A259" ca="1" si="214">CONCATENATE("A / ",B255)</f>
        <v>A / 5.-.2</v>
      </c>
      <c r="B255" s="541" t="str">
        <f ca="1">CONCATENATE("5.",A253,".",ROW($A$2))</f>
        <v>5.-.2</v>
      </c>
      <c r="C255" s="136" t="str">
        <f t="shared" ref="C255" ca="1" si="215">C245</f>
        <v>Bescheinigung Risikotragung aller in Berechtigungskaskade obenliegenden Parteien</v>
      </c>
      <c r="D255" s="150" t="str">
        <f ca="1">D245</f>
        <v>wenn Gesuchsteller selber nicht Betreiber dieser Anlage</v>
      </c>
      <c r="E255" s="298" t="str">
        <f t="shared" ca="1" si="213"/>
        <v>MP.24.xxx.A-5.-.2.</v>
      </c>
      <c r="F255" s="150" t="str">
        <f t="shared" ref="F255:F259" ca="1" si="216">F245</f>
        <v>Überprüfung Träger des wirtschaftlichen Risikos.</v>
      </c>
      <c r="G255" s="608"/>
      <c r="H255" s="53"/>
      <c r="I255" s="151" t="s">
        <v>184</v>
      </c>
      <c r="J255" s="151" t="s">
        <v>184</v>
      </c>
      <c r="K255" s="136"/>
      <c r="L255" s="150" t="str">
        <f t="shared" ref="L255:L259" ca="1" si="217">L245</f>
        <v>nicht notwendiog, wenn Gesuchsteller = Betreiber dieser Anlage, d.h. zuoberst in der "Berechtigungskaskade"</v>
      </c>
    </row>
    <row r="256" spans="1:12" ht="72.75" hidden="1" customHeight="1" outlineLevel="1" x14ac:dyDescent="0.25">
      <c r="A256" s="297" t="str">
        <f t="shared" ca="1" si="214"/>
        <v>A / 5.-.3</v>
      </c>
      <c r="B256" s="541" t="str">
        <f ca="1">CONCATENATE("5.",A253,".",ROW($A$3))</f>
        <v>5.-.3</v>
      </c>
      <c r="C256" s="136" t="str">
        <f t="shared" ref="C256:D256" ca="1" si="218">C246</f>
        <v>Falls EVU mit Abnahme Energie: Abnahmevertrag (resp. Stromliefervertrag) Energie</v>
      </c>
      <c r="D256" s="150" t="str">
        <f t="shared" ca="1" si="218"/>
        <v>falls Gesuchsteller EVU mit Verpflichtung zur Abnahme von Energie aus dieser Anlage</v>
      </c>
      <c r="E256" s="298" t="str">
        <f t="shared" ca="1" si="213"/>
        <v>MP.24.xxx.A-5.-.3.</v>
      </c>
      <c r="F256" s="150" t="str">
        <f t="shared" ca="1" si="216"/>
        <v>Überprüfung, ob Abnahmevertrag gemäss Verordnung akzeptiert werden kann.</v>
      </c>
      <c r="G256" s="608"/>
      <c r="H256" s="53"/>
      <c r="I256" s="151" t="s">
        <v>184</v>
      </c>
      <c r="J256" s="151" t="s">
        <v>184</v>
      </c>
      <c r="K256" s="136"/>
      <c r="L256" s="150" t="str">
        <f t="shared" ca="1" si="217"/>
        <v>nicht notwendiog, wenn Gesuchsteller = Betreiber oder (Mit-)Eigentümer / Partner dieser Anlage ist</v>
      </c>
    </row>
    <row r="257" spans="1:12" ht="52.8" hidden="1" outlineLevel="1" x14ac:dyDescent="0.25">
      <c r="A257" s="297" t="str">
        <f t="shared" ca="1" si="214"/>
        <v>A / 5.-.4</v>
      </c>
      <c r="B257" s="541" t="str">
        <f ca="1">CONCATENATE("5.",A253,".",ROW($A$4))</f>
        <v>5.-.4</v>
      </c>
      <c r="C257" s="136" t="str">
        <f t="shared" ref="C257:D257" ca="1" si="219">C247</f>
        <v>Testierte Abschlüsse Stufe Kraftwerk 2019 - 2023 (nur Abschlüsse die nicht bereits im Vorjahr eingereicht wurden)</v>
      </c>
      <c r="D257" s="150" t="str">
        <f t="shared" ca="1" si="219"/>
        <v>in jedem Fall</v>
      </c>
      <c r="E257" s="298" t="str">
        <f t="shared" ca="1" si="213"/>
        <v>MP.24.xxx.A-5.-.4.</v>
      </c>
      <c r="F257" s="150" t="str">
        <f t="shared" ca="1" si="216"/>
        <v>Einzelabschluss Finanzbuchhaltung (Bilanz, Erfolgsrechnung, Geldflussrechnung) über fünf Jahre. Zur Überprüfung der Abschreibungspraxis, Gestehungskosten u.a.</v>
      </c>
      <c r="G257" s="608"/>
      <c r="H257" s="53"/>
      <c r="I257" s="151" t="s">
        <v>184</v>
      </c>
      <c r="J257" s="151" t="s">
        <v>184</v>
      </c>
      <c r="K257" s="136"/>
      <c r="L257" s="150" t="str">
        <f t="shared" ca="1" si="217"/>
        <v>Einzelabschluss Finanzbuchhaltung (Bilanz, Erfolgsrechnung, Geldflussrechnung) über fünf Jahre. Zur Überprüfung der Abschreibungspraxis, Gestehungskosten u.a.</v>
      </c>
    </row>
    <row r="258" spans="1:12" ht="52.8" hidden="1" outlineLevel="1" x14ac:dyDescent="0.25">
      <c r="A258" s="297" t="str">
        <f t="shared" ca="1" si="214"/>
        <v>A / 5.-.5</v>
      </c>
      <c r="B258" s="541" t="str">
        <f ca="1">CONCATENATE("5.",A253,".",ROW($A$5))</f>
        <v>5.-.5</v>
      </c>
      <c r="C258" s="136" t="str">
        <f t="shared" ref="C258:D258" ca="1" si="220">C248</f>
        <v>Kraftwerksplan</v>
      </c>
      <c r="D258" s="150" t="str">
        <f t="shared" ca="1" si="220"/>
        <v>in jedem Fall</v>
      </c>
      <c r="E258" s="298" t="str">
        <f t="shared" ca="1" si="213"/>
        <v>MP.24.xxx.A-5.-.5.</v>
      </c>
      <c r="F258" s="150" t="str">
        <f t="shared" ca="1" si="216"/>
        <v>Übersichtsplan oder Schema, wo alle wichtigen und im Gesuch aufgeführten Elemente ersichtlich sind. Zur Überprüfung einer allfälligen hydraulischen Verknüpfung u.a.</v>
      </c>
      <c r="G258" s="608"/>
      <c r="H258" s="53"/>
      <c r="I258" s="151" t="s">
        <v>184</v>
      </c>
      <c r="J258" s="151" t="s">
        <v>184</v>
      </c>
      <c r="K258" s="136"/>
      <c r="L258" s="150" t="str">
        <f t="shared" ca="1" si="217"/>
        <v>Übersichtsplan oder Schema, wo alle wichtigen und im Gesuch aufgeführten Elemente ersichtlich sind. Zur Überprüfung einer allfälligen hydraulischen Verknüpfung u.a.</v>
      </c>
    </row>
    <row r="259" spans="1:12" ht="87.75" hidden="1" customHeight="1" outlineLevel="1" x14ac:dyDescent="0.25">
      <c r="A259" s="297" t="str">
        <f t="shared" ca="1" si="214"/>
        <v>A / 5.-.6</v>
      </c>
      <c r="B259" s="541" t="str">
        <f ca="1">CONCATENATE("5.",A253,".",ROW($A$6))</f>
        <v>5.-.6</v>
      </c>
      <c r="C259" s="150" t="str">
        <f ca="1">C249</f>
        <v>Bescheinigungen über (kostendeckende) Einspeisevergütung, Investitionsbeiträge, Mehrkostenfinanzierungen, Entschädigungen Sanierungen Gewässerschutz und weitere Vergütungen der öffentlichen Hand</v>
      </c>
      <c r="D259" s="150" t="str">
        <f t="shared" ref="D259" ca="1" si="221">D249</f>
        <v>falls solche Beträge im Ge-suchsformular eingetragen wurden</v>
      </c>
      <c r="E259" s="298" t="str">
        <f t="shared" ca="1" si="213"/>
        <v>MP.24.xxx.A-5.-.6.</v>
      </c>
      <c r="F259" s="150" t="str">
        <f t="shared" ca="1" si="216"/>
        <v>Überprüfung Erlöse aus Fördersystemen der öffentlichen Hand.</v>
      </c>
      <c r="G259" s="608"/>
      <c r="H259" s="53"/>
      <c r="I259" s="151" t="s">
        <v>184</v>
      </c>
      <c r="J259" s="151" t="s">
        <v>184</v>
      </c>
      <c r="K259" s="136"/>
      <c r="L259" s="150" t="str">
        <f t="shared" ca="1" si="217"/>
        <v>Nur notwendig, wenn solche Erlöse im Gesuchsformular eingetragen wurden (Ziffern KW-x/36, KW-x/38 oder KW-x/40)</v>
      </c>
    </row>
    <row r="260" spans="1:12" ht="78" hidden="1" customHeight="1" outlineLevel="1" x14ac:dyDescent="0.25">
      <c r="A260" s="719" t="str">
        <f ca="1">CONCATENATE("A / ",B260)</f>
        <v>A / 5.-.7</v>
      </c>
      <c r="B260" s="721" t="str">
        <f ca="1">CONCATENATE("5.",A253,".",ROW($A$7))</f>
        <v>5.-.7</v>
      </c>
      <c r="C260" s="723" t="str">
        <f ca="1">C250</f>
        <v>Erläuterungen zu Gestehungskosten gemäss Geschäftsbericht 
(Excel Anhang-Formular A-5.x.7)</v>
      </c>
      <c r="D260" s="725" t="str">
        <f ca="1">D250</f>
        <v>falls die Angaben im Gesuchs-formular vom Geschäfts-bericht abweichen</v>
      </c>
      <c r="E260" s="727" t="str">
        <f t="shared" ca="1" si="213"/>
        <v>MP.24.xxx.A-5.-.7.</v>
      </c>
      <c r="F260" s="307" t="str">
        <f ca="1">F250</f>
        <v>Die Angaben zu den Gestehungskosten im Blatt dieses Kraftwerkes müssen anhand der testierten Abschlüsse oder anhand des dazugehörigen Anhangformulars eindeutig nachvollziehbar sein. Bitte den folgenden  Link anklicken, um das Anhangsformular herunterzuladen:</v>
      </c>
      <c r="G260" s="729"/>
      <c r="H260" s="730"/>
      <c r="I260" s="731" t="s">
        <v>184</v>
      </c>
      <c r="J260" s="731" t="s">
        <v>184</v>
      </c>
      <c r="K260" s="716"/>
      <c r="L260" s="717" t="str">
        <f ca="1">L250</f>
        <v>Die Angaben zu den Gestehungskosten im Blatt KW-1 müssen anhand der testierten Abschlüsse oder anhand des Anhangformulars A / 5.1.7 eindeutig nachvollziehbar sein.</v>
      </c>
    </row>
    <row r="261" spans="1:12" hidden="1" outlineLevel="1" x14ac:dyDescent="0.25">
      <c r="A261" s="720"/>
      <c r="B261" s="722"/>
      <c r="C261" s="724"/>
      <c r="D261" s="726"/>
      <c r="E261" s="728"/>
      <c r="F261" s="308" t="s">
        <v>613</v>
      </c>
      <c r="G261" s="729"/>
      <c r="H261" s="730"/>
      <c r="I261" s="731"/>
      <c r="J261" s="731"/>
      <c r="K261" s="716"/>
      <c r="L261" s="718"/>
    </row>
    <row r="262" spans="1:12" ht="26.4" hidden="1" outlineLevel="1" x14ac:dyDescent="0.25">
      <c r="A262" s="297" t="str">
        <f t="shared" ref="A262" ca="1" si="222">CONCATENATE("A / ",B262)</f>
        <v>A / 5.-.9</v>
      </c>
      <c r="B262" s="541" t="str">
        <f ca="1">CONCATENATE("5.",A253,".",ROW($A$9))</f>
        <v>5.-.9</v>
      </c>
      <c r="C262" s="610" t="str">
        <f ca="1">C252</f>
        <v>Energieproduktion und Pumpenergie
(Excel Anhang-Formular A-5.x.8)</v>
      </c>
      <c r="D262" s="150" t="str">
        <f ca="1">D252</f>
        <v>in jedem Fall</v>
      </c>
      <c r="E262" s="611" t="str">
        <f ca="1">CONCATENATE($B$4,$C$4,".A-",B262,".")</f>
        <v>MP.24.xxx.A-5.-.9.</v>
      </c>
      <c r="F262" s="136" t="str">
        <f ca="1">F252</f>
        <v>Gemäss Art. 89, Abs. 2 der EnFV sind die stündlichen Produktionsdaten anzugeben.</v>
      </c>
      <c r="G262" s="608"/>
      <c r="H262" s="317"/>
      <c r="I262" s="151" t="s">
        <v>184</v>
      </c>
      <c r="J262" s="151" t="s">
        <v>184</v>
      </c>
      <c r="K262" s="609"/>
      <c r="L262" s="612" t="str">
        <f ca="1">L252</f>
        <v>Stundenwerte für jede Zentrale zwingend, auch für Pumpzentralen und KEV-Anlagen.</v>
      </c>
    </row>
    <row r="263" spans="1:12" hidden="1" collapsed="1" x14ac:dyDescent="0.25">
      <c r="A263" s="300" t="str">
        <f ca="1">IF(ISERROR(MID(INDEX(Blätter,ROW(A34)),FIND("]",INDEX(Blätter,ROW(A34)))+1,99)),"-",IF(LEN(MID(INDEX(Blätter,ROW(A34)),FIND("]",INDEX(Blätter,ROW(A34)))+1,99))&gt;4,"-",MID(INDEX(Blätter,ROW(A34)),FIND("]",INDEX(Blätter,ROW(A34)))+1,99)))</f>
        <v>-</v>
      </c>
      <c r="B263" s="315" t="str">
        <f ca="1">CONCATENATE("5.",A263)</f>
        <v>5.-</v>
      </c>
      <c r="C263" s="320" t="str">
        <f ca="1">IFERROR(IF(INDIRECT(CONCATENATE(A263,"!d13"))=Dropdown!$AI$6,"-",INDIRECT(CONCATENATE(A263,"!D13"))),"-")</f>
        <v>-</v>
      </c>
      <c r="D263" s="305"/>
      <c r="E263" s="302"/>
      <c r="F263" s="301"/>
      <c r="G263" s="313"/>
      <c r="H263" s="314"/>
      <c r="I263" s="314"/>
      <c r="J263" s="314"/>
      <c r="K263" s="314"/>
      <c r="L263" s="301"/>
    </row>
    <row r="264" spans="1:12" ht="39.6" hidden="1" outlineLevel="1" x14ac:dyDescent="0.25">
      <c r="A264" s="297" t="str">
        <f ca="1">CONCATENATE("A / ",B264)</f>
        <v>A / 5.-.1</v>
      </c>
      <c r="B264" s="541" t="str">
        <f ca="1">CONCATENATE("5.",A263,".",ROW($A$1))</f>
        <v>5.-.1</v>
      </c>
      <c r="C264" s="136" t="str">
        <f ca="1">C254</f>
        <v>Vertrag Nutzungsrecht</v>
      </c>
      <c r="D264" s="150" t="str">
        <f ca="1">D254</f>
        <v>in jedem Fall</v>
      </c>
      <c r="E264" s="298" t="str">
        <f t="shared" ref="E264:E270" ca="1" si="223">CONCATENATE($B$4,$C$4,".A-",B264,".")</f>
        <v>MP.24.xxx.A-5.-.1.</v>
      </c>
      <c r="F264" s="150" t="str">
        <f ca="1">F254</f>
        <v>Bspw. Wasserrechtsurkunde, Konzessionsvertrag
zur Überprüfung von Konzessionsleistungen, Kraftwerks-parameter, Eigentumsverhältnisse u.a.</v>
      </c>
      <c r="G264" s="608"/>
      <c r="H264" s="53"/>
      <c r="I264" s="151" t="s">
        <v>184</v>
      </c>
      <c r="J264" s="151" t="s">
        <v>184</v>
      </c>
      <c r="K264" s="136"/>
      <c r="L264" s="150" t="str">
        <f ca="1">L254</f>
        <v>bspw. Wasserrechtsurkunde, Konzessionsvertrag
zur Überprüfung von Konzessionsleistungen, Kraftwerks-parameter, Eigentumsverhältnisse u.a.</v>
      </c>
    </row>
    <row r="265" spans="1:12" ht="26.4" hidden="1" outlineLevel="1" x14ac:dyDescent="0.25">
      <c r="A265" s="297" t="str">
        <f t="shared" ref="A265:A269" ca="1" si="224">CONCATENATE("A / ",B265)</f>
        <v>A / 5.-.2</v>
      </c>
      <c r="B265" s="541" t="str">
        <f ca="1">CONCATENATE("5.",A263,".",ROW($A$2))</f>
        <v>5.-.2</v>
      </c>
      <c r="C265" s="136" t="str">
        <f t="shared" ref="C265" ca="1" si="225">C255</f>
        <v>Bescheinigung Risikotragung aller in Berechtigungskaskade obenliegenden Parteien</v>
      </c>
      <c r="D265" s="150" t="str">
        <f ca="1">D255</f>
        <v>wenn Gesuchsteller selber nicht Betreiber dieser Anlage</v>
      </c>
      <c r="E265" s="298" t="str">
        <f t="shared" ca="1" si="223"/>
        <v>MP.24.xxx.A-5.-.2.</v>
      </c>
      <c r="F265" s="150" t="str">
        <f t="shared" ref="F265:F269" ca="1" si="226">F255</f>
        <v>Überprüfung Träger des wirtschaftlichen Risikos.</v>
      </c>
      <c r="G265" s="608"/>
      <c r="H265" s="53"/>
      <c r="I265" s="151" t="s">
        <v>184</v>
      </c>
      <c r="J265" s="151" t="s">
        <v>184</v>
      </c>
      <c r="K265" s="136"/>
      <c r="L265" s="150" t="str">
        <f t="shared" ref="L265:L269" ca="1" si="227">L255</f>
        <v>nicht notwendiog, wenn Gesuchsteller = Betreiber dieser Anlage, d.h. zuoberst in der "Berechtigungskaskade"</v>
      </c>
    </row>
    <row r="266" spans="1:12" ht="74.25" hidden="1" customHeight="1" outlineLevel="1" x14ac:dyDescent="0.25">
      <c r="A266" s="297" t="str">
        <f t="shared" ca="1" si="224"/>
        <v>A / 5.-.3</v>
      </c>
      <c r="B266" s="541" t="str">
        <f ca="1">CONCATENATE("5.",A263,".",ROW($A$3))</f>
        <v>5.-.3</v>
      </c>
      <c r="C266" s="136" t="str">
        <f t="shared" ref="C266:D266" ca="1" si="228">C256</f>
        <v>Falls EVU mit Abnahme Energie: Abnahmevertrag (resp. Stromliefervertrag) Energie</v>
      </c>
      <c r="D266" s="150" t="str">
        <f t="shared" ca="1" si="228"/>
        <v>falls Gesuchsteller EVU mit Verpflichtung zur Abnahme von Energie aus dieser Anlage</v>
      </c>
      <c r="E266" s="298" t="str">
        <f t="shared" ca="1" si="223"/>
        <v>MP.24.xxx.A-5.-.3.</v>
      </c>
      <c r="F266" s="150" t="str">
        <f t="shared" ca="1" si="226"/>
        <v>Überprüfung, ob Abnahmevertrag gemäss Verordnung akzeptiert werden kann.</v>
      </c>
      <c r="G266" s="608"/>
      <c r="H266" s="53"/>
      <c r="I266" s="151" t="s">
        <v>184</v>
      </c>
      <c r="J266" s="151" t="s">
        <v>184</v>
      </c>
      <c r="K266" s="136"/>
      <c r="L266" s="150" t="str">
        <f t="shared" ca="1" si="227"/>
        <v>nicht notwendiog, wenn Gesuchsteller = Betreiber oder (Mit-)Eigentümer / Partner dieser Anlage ist</v>
      </c>
    </row>
    <row r="267" spans="1:12" ht="52.8" hidden="1" outlineLevel="1" x14ac:dyDescent="0.25">
      <c r="A267" s="297" t="str">
        <f t="shared" ca="1" si="224"/>
        <v>A / 5.-.4</v>
      </c>
      <c r="B267" s="541" t="str">
        <f ca="1">CONCATENATE("5.",A263,".",ROW($A$4))</f>
        <v>5.-.4</v>
      </c>
      <c r="C267" s="136" t="str">
        <f t="shared" ref="C267:D267" ca="1" si="229">C257</f>
        <v>Testierte Abschlüsse Stufe Kraftwerk 2019 - 2023 (nur Abschlüsse die nicht bereits im Vorjahr eingereicht wurden)</v>
      </c>
      <c r="D267" s="150" t="str">
        <f t="shared" ca="1" si="229"/>
        <v>in jedem Fall</v>
      </c>
      <c r="E267" s="298" t="str">
        <f t="shared" ca="1" si="223"/>
        <v>MP.24.xxx.A-5.-.4.</v>
      </c>
      <c r="F267" s="150" t="str">
        <f t="shared" ca="1" si="226"/>
        <v>Einzelabschluss Finanzbuchhaltung (Bilanz, Erfolgsrechnung, Geldflussrechnung) über fünf Jahre. Zur Überprüfung der Abschreibungspraxis, Gestehungskosten u.a.</v>
      </c>
      <c r="G267" s="608"/>
      <c r="H267" s="53"/>
      <c r="I267" s="151" t="s">
        <v>184</v>
      </c>
      <c r="J267" s="151" t="s">
        <v>184</v>
      </c>
      <c r="K267" s="136"/>
      <c r="L267" s="150" t="str">
        <f t="shared" ca="1" si="227"/>
        <v>Einzelabschluss Finanzbuchhaltung (Bilanz, Erfolgsrechnung, Geldflussrechnung) über fünf Jahre. Zur Überprüfung der Abschreibungspraxis, Gestehungskosten u.a.</v>
      </c>
    </row>
    <row r="268" spans="1:12" ht="52.8" hidden="1" outlineLevel="1" x14ac:dyDescent="0.25">
      <c r="A268" s="297" t="str">
        <f t="shared" ca="1" si="224"/>
        <v>A / 5.-.5</v>
      </c>
      <c r="B268" s="541" t="str">
        <f ca="1">CONCATENATE("5.",A263,".",ROW($A$5))</f>
        <v>5.-.5</v>
      </c>
      <c r="C268" s="136" t="str">
        <f t="shared" ref="C268:D268" ca="1" si="230">C258</f>
        <v>Kraftwerksplan</v>
      </c>
      <c r="D268" s="150" t="str">
        <f t="shared" ca="1" si="230"/>
        <v>in jedem Fall</v>
      </c>
      <c r="E268" s="298" t="str">
        <f t="shared" ca="1" si="223"/>
        <v>MP.24.xxx.A-5.-.5.</v>
      </c>
      <c r="F268" s="150" t="str">
        <f t="shared" ca="1" si="226"/>
        <v>Übersichtsplan oder Schema, wo alle wichtigen und im Gesuch aufgeführten Elemente ersichtlich sind. Zur Überprüfung einer allfälligen hydraulischen Verknüpfung u.a.</v>
      </c>
      <c r="G268" s="608"/>
      <c r="H268" s="53"/>
      <c r="I268" s="151" t="s">
        <v>184</v>
      </c>
      <c r="J268" s="151" t="s">
        <v>184</v>
      </c>
      <c r="K268" s="136"/>
      <c r="L268" s="150" t="str">
        <f t="shared" ca="1" si="227"/>
        <v>Übersichtsplan oder Schema, wo alle wichtigen und im Gesuch aufgeführten Elemente ersichtlich sind. Zur Überprüfung einer allfälligen hydraulischen Verknüpfung u.a.</v>
      </c>
    </row>
    <row r="269" spans="1:12" ht="90" hidden="1" customHeight="1" outlineLevel="1" x14ac:dyDescent="0.25">
      <c r="A269" s="297" t="str">
        <f t="shared" ca="1" si="224"/>
        <v>A / 5.-.6</v>
      </c>
      <c r="B269" s="541" t="str">
        <f ca="1">CONCATENATE("5.",A263,".",ROW($A$6))</f>
        <v>5.-.6</v>
      </c>
      <c r="C269" s="150" t="str">
        <f ca="1">C259</f>
        <v>Bescheinigungen über (kostendeckende) Einspeisevergütung, Investitionsbeiträge, Mehrkostenfinanzierungen, Entschädigungen Sanierungen Gewässerschutz und weitere Vergütungen der öffentlichen Hand</v>
      </c>
      <c r="D269" s="150" t="str">
        <f t="shared" ref="D269" ca="1" si="231">D259</f>
        <v>falls solche Beträge im Ge-suchsformular eingetragen wurden</v>
      </c>
      <c r="E269" s="298" t="str">
        <f t="shared" ca="1" si="223"/>
        <v>MP.24.xxx.A-5.-.6.</v>
      </c>
      <c r="F269" s="150" t="str">
        <f t="shared" ca="1" si="226"/>
        <v>Überprüfung Erlöse aus Fördersystemen der öffentlichen Hand.</v>
      </c>
      <c r="G269" s="608"/>
      <c r="H269" s="53"/>
      <c r="I269" s="151" t="s">
        <v>184</v>
      </c>
      <c r="J269" s="151" t="s">
        <v>184</v>
      </c>
      <c r="K269" s="136"/>
      <c r="L269" s="150" t="str">
        <f t="shared" ca="1" si="227"/>
        <v>Nur notwendig, wenn solche Erlöse im Gesuchsformular eingetragen wurden (Ziffern KW-x/36, KW-x/38 oder KW-x/40)</v>
      </c>
    </row>
    <row r="270" spans="1:12" ht="88.5" hidden="1" customHeight="1" outlineLevel="1" x14ac:dyDescent="0.25">
      <c r="A270" s="719" t="str">
        <f ca="1">CONCATENATE("A / ",B270)</f>
        <v>A / 5.-.7</v>
      </c>
      <c r="B270" s="721" t="str">
        <f ca="1">CONCATENATE("5.",A263,".",ROW($A$7))</f>
        <v>5.-.7</v>
      </c>
      <c r="C270" s="723" t="str">
        <f ca="1">C260</f>
        <v>Erläuterungen zu Gestehungskosten gemäss Geschäftsbericht 
(Excel Anhang-Formular A-5.x.7)</v>
      </c>
      <c r="D270" s="725" t="str">
        <f ca="1">D260</f>
        <v>falls die Angaben im Gesuchs-formular vom Geschäfts-bericht abweichen</v>
      </c>
      <c r="E270" s="727" t="str">
        <f t="shared" ca="1" si="223"/>
        <v>MP.24.xxx.A-5.-.7.</v>
      </c>
      <c r="F270" s="307" t="str">
        <f ca="1">F260</f>
        <v>Die Angaben zu den Gestehungskosten im Blatt dieses Kraftwerkes müssen anhand der testierten Abschlüsse oder anhand des dazugehörigen Anhangformulars eindeutig nachvollziehbar sein. Bitte den folgenden  Link anklicken, um das Anhangsformular herunterzuladen:</v>
      </c>
      <c r="G270" s="729"/>
      <c r="H270" s="730"/>
      <c r="I270" s="731" t="s">
        <v>184</v>
      </c>
      <c r="J270" s="731" t="s">
        <v>184</v>
      </c>
      <c r="K270" s="716"/>
      <c r="L270" s="717" t="str">
        <f ca="1">L260</f>
        <v>Die Angaben zu den Gestehungskosten im Blatt KW-1 müssen anhand der testierten Abschlüsse oder anhand des Anhangformulars A / 5.1.7 eindeutig nachvollziehbar sein.</v>
      </c>
    </row>
    <row r="271" spans="1:12" hidden="1" outlineLevel="1" x14ac:dyDescent="0.25">
      <c r="A271" s="720"/>
      <c r="B271" s="722"/>
      <c r="C271" s="724"/>
      <c r="D271" s="726"/>
      <c r="E271" s="728"/>
      <c r="F271" s="308" t="s">
        <v>613</v>
      </c>
      <c r="G271" s="729"/>
      <c r="H271" s="730"/>
      <c r="I271" s="731"/>
      <c r="J271" s="731"/>
      <c r="K271" s="716"/>
      <c r="L271" s="718"/>
    </row>
    <row r="272" spans="1:12" ht="26.4" hidden="1" outlineLevel="1" x14ac:dyDescent="0.25">
      <c r="A272" s="297" t="str">
        <f t="shared" ref="A272" ca="1" si="232">CONCATENATE("A / ",B272)</f>
        <v>A / 5.-.9</v>
      </c>
      <c r="B272" s="541" t="str">
        <f ca="1">CONCATENATE("5.",A263,".",ROW($A$9))</f>
        <v>5.-.9</v>
      </c>
      <c r="C272" s="610" t="str">
        <f ca="1">C262</f>
        <v>Energieproduktion und Pumpenergie
(Excel Anhang-Formular A-5.x.8)</v>
      </c>
      <c r="D272" s="150" t="str">
        <f ca="1">D262</f>
        <v>in jedem Fall</v>
      </c>
      <c r="E272" s="611" t="str">
        <f ca="1">CONCATENATE($B$4,$C$4,".A-",B272,".")</f>
        <v>MP.24.xxx.A-5.-.9.</v>
      </c>
      <c r="F272" s="136" t="str">
        <f ca="1">F262</f>
        <v>Gemäss Art. 89, Abs. 2 der EnFV sind die stündlichen Produktionsdaten anzugeben.</v>
      </c>
      <c r="G272" s="608"/>
      <c r="H272" s="317"/>
      <c r="I272" s="151" t="s">
        <v>184</v>
      </c>
      <c r="J272" s="151" t="s">
        <v>184</v>
      </c>
      <c r="K272" s="609"/>
      <c r="L272" s="612" t="str">
        <f ca="1">L262</f>
        <v>Stundenwerte für jede Zentrale zwingend, auch für Pumpzentralen und KEV-Anlagen.</v>
      </c>
    </row>
    <row r="273" collapsed="1" x14ac:dyDescent="0.25"/>
  </sheetData>
  <sheetProtection algorithmName="SHA-512" hashValue="Vo2hx0YehleMfZNq+P8unK1h/Dct2hBB5MAoTo5THIuZpUKiSdyK6jR4Y75mz8+F609nFRgHUteAlfkuxdKocQ==" saltValue="DSN6qMWJ5KGkzj/DIl6/Vg==" spinCount="100000" sheet="1" objects="1" scenarios="1"/>
  <protectedRanges>
    <protectedRange sqref="G16:H17 G19:H21 G24:H32 G34:H42 G44:H52 G54:H62 G64:H72 G74:H82 G84:H92 G94:H102 G104:H112 G114:H272" name="Bereich1"/>
  </protectedRanges>
  <mergeCells count="288">
    <mergeCell ref="I110:I111"/>
    <mergeCell ref="K110:K111"/>
    <mergeCell ref="H120:H121"/>
    <mergeCell ref="I120:I121"/>
    <mergeCell ref="K120:K121"/>
    <mergeCell ref="G110:G111"/>
    <mergeCell ref="D110:D111"/>
    <mergeCell ref="L120:L121"/>
    <mergeCell ref="L30:L31"/>
    <mergeCell ref="L40:L41"/>
    <mergeCell ref="L50:L51"/>
    <mergeCell ref="L60:L61"/>
    <mergeCell ref="L70:L71"/>
    <mergeCell ref="L80:L81"/>
    <mergeCell ref="L90:L91"/>
    <mergeCell ref="L100:L101"/>
    <mergeCell ref="L110:L111"/>
    <mergeCell ref="H90:H91"/>
    <mergeCell ref="I90:I91"/>
    <mergeCell ref="K90:K91"/>
    <mergeCell ref="K70:K71"/>
    <mergeCell ref="K80:K81"/>
    <mergeCell ref="J80:J81"/>
    <mergeCell ref="H50:H51"/>
    <mergeCell ref="A120:A121"/>
    <mergeCell ref="B120:B121"/>
    <mergeCell ref="C120:C121"/>
    <mergeCell ref="E120:E121"/>
    <mergeCell ref="G120:G121"/>
    <mergeCell ref="D120:D121"/>
    <mergeCell ref="H110:H111"/>
    <mergeCell ref="D100:D101"/>
    <mergeCell ref="A100:A101"/>
    <mergeCell ref="B100:B101"/>
    <mergeCell ref="C100:C101"/>
    <mergeCell ref="E100:E101"/>
    <mergeCell ref="A110:A111"/>
    <mergeCell ref="B110:B111"/>
    <mergeCell ref="C110:C111"/>
    <mergeCell ref="E110:E111"/>
    <mergeCell ref="A90:A91"/>
    <mergeCell ref="B90:B91"/>
    <mergeCell ref="C90:C91"/>
    <mergeCell ref="E90:E91"/>
    <mergeCell ref="G90:G91"/>
    <mergeCell ref="D90:D91"/>
    <mergeCell ref="J90:J91"/>
    <mergeCell ref="H70:H71"/>
    <mergeCell ref="I70:I71"/>
    <mergeCell ref="A80:A81"/>
    <mergeCell ref="B80:B81"/>
    <mergeCell ref="C80:C81"/>
    <mergeCell ref="E80:E81"/>
    <mergeCell ref="G80:G81"/>
    <mergeCell ref="H80:H81"/>
    <mergeCell ref="I80:I81"/>
    <mergeCell ref="A70:A71"/>
    <mergeCell ref="B70:B71"/>
    <mergeCell ref="C70:C71"/>
    <mergeCell ref="E70:E71"/>
    <mergeCell ref="G70:G71"/>
    <mergeCell ref="D80:D81"/>
    <mergeCell ref="D70:D71"/>
    <mergeCell ref="J70:J71"/>
    <mergeCell ref="I50:I51"/>
    <mergeCell ref="K50:K51"/>
    <mergeCell ref="A60:A61"/>
    <mergeCell ref="B60:B61"/>
    <mergeCell ref="C60:C61"/>
    <mergeCell ref="E60:E61"/>
    <mergeCell ref="G60:G61"/>
    <mergeCell ref="H60:H61"/>
    <mergeCell ref="I60:I61"/>
    <mergeCell ref="K60:K61"/>
    <mergeCell ref="A50:A51"/>
    <mergeCell ref="B50:B51"/>
    <mergeCell ref="C50:C51"/>
    <mergeCell ref="E50:E51"/>
    <mergeCell ref="G50:G51"/>
    <mergeCell ref="D50:D51"/>
    <mergeCell ref="D60:D61"/>
    <mergeCell ref="J50:J51"/>
    <mergeCell ref="J60:J61"/>
    <mergeCell ref="B40:B41"/>
    <mergeCell ref="C40:C41"/>
    <mergeCell ref="E40:E41"/>
    <mergeCell ref="H40:H41"/>
    <mergeCell ref="I40:I41"/>
    <mergeCell ref="K40:K41"/>
    <mergeCell ref="A30:A31"/>
    <mergeCell ref="B30:B31"/>
    <mergeCell ref="C30:C31"/>
    <mergeCell ref="G30:G31"/>
    <mergeCell ref="D30:D31"/>
    <mergeCell ref="D40:D41"/>
    <mergeCell ref="E30:E31"/>
    <mergeCell ref="G40:G41"/>
    <mergeCell ref="J30:J31"/>
    <mergeCell ref="J40:J41"/>
    <mergeCell ref="J100:J101"/>
    <mergeCell ref="J110:J111"/>
    <mergeCell ref="J120:J121"/>
    <mergeCell ref="L12:L13"/>
    <mergeCell ref="G100:G101"/>
    <mergeCell ref="H100:H101"/>
    <mergeCell ref="I100:I101"/>
    <mergeCell ref="K100:K101"/>
    <mergeCell ref="A6:K6"/>
    <mergeCell ref="I12:K13"/>
    <mergeCell ref="F12:F13"/>
    <mergeCell ref="A12:A13"/>
    <mergeCell ref="E12:E13"/>
    <mergeCell ref="C12:C13"/>
    <mergeCell ref="B12:B13"/>
    <mergeCell ref="G12:H13"/>
    <mergeCell ref="D12:D13"/>
    <mergeCell ref="A9:K9"/>
    <mergeCell ref="A7:H7"/>
    <mergeCell ref="A8:H8"/>
    <mergeCell ref="H30:H31"/>
    <mergeCell ref="I30:I31"/>
    <mergeCell ref="K30:K31"/>
    <mergeCell ref="A40:A41"/>
    <mergeCell ref="I130:I131"/>
    <mergeCell ref="J130:J131"/>
    <mergeCell ref="K130:K131"/>
    <mergeCell ref="L130:L131"/>
    <mergeCell ref="A140:A141"/>
    <mergeCell ref="B140:B141"/>
    <mergeCell ref="C140:C141"/>
    <mergeCell ref="D140:D141"/>
    <mergeCell ref="E140:E141"/>
    <mergeCell ref="G140:G141"/>
    <mergeCell ref="H140:H141"/>
    <mergeCell ref="I140:I141"/>
    <mergeCell ref="J140:J141"/>
    <mergeCell ref="K140:K141"/>
    <mergeCell ref="L140:L141"/>
    <mergeCell ref="A130:A131"/>
    <mergeCell ref="B130:B131"/>
    <mergeCell ref="C130:C131"/>
    <mergeCell ref="D130:D131"/>
    <mergeCell ref="E130:E131"/>
    <mergeCell ref="G130:G131"/>
    <mergeCell ref="H130:H131"/>
    <mergeCell ref="K150:K151"/>
    <mergeCell ref="L150:L151"/>
    <mergeCell ref="A160:A161"/>
    <mergeCell ref="B160:B161"/>
    <mergeCell ref="C160:C161"/>
    <mergeCell ref="D160:D161"/>
    <mergeCell ref="E160:E161"/>
    <mergeCell ref="G160:G161"/>
    <mergeCell ref="H160:H161"/>
    <mergeCell ref="I160:I161"/>
    <mergeCell ref="J160:J161"/>
    <mergeCell ref="K160:K161"/>
    <mergeCell ref="L160:L161"/>
    <mergeCell ref="A150:A151"/>
    <mergeCell ref="B150:B151"/>
    <mergeCell ref="C150:C151"/>
    <mergeCell ref="D150:D151"/>
    <mergeCell ref="E150:E151"/>
    <mergeCell ref="G150:G151"/>
    <mergeCell ref="H150:H151"/>
    <mergeCell ref="I150:I151"/>
    <mergeCell ref="J150:J151"/>
    <mergeCell ref="K170:K171"/>
    <mergeCell ref="L170:L171"/>
    <mergeCell ref="A180:A181"/>
    <mergeCell ref="B180:B181"/>
    <mergeCell ref="C180:C181"/>
    <mergeCell ref="D180:D181"/>
    <mergeCell ref="E180:E181"/>
    <mergeCell ref="G180:G181"/>
    <mergeCell ref="H180:H181"/>
    <mergeCell ref="I180:I181"/>
    <mergeCell ref="J180:J181"/>
    <mergeCell ref="K180:K181"/>
    <mergeCell ref="L180:L181"/>
    <mergeCell ref="A170:A171"/>
    <mergeCell ref="B170:B171"/>
    <mergeCell ref="C170:C171"/>
    <mergeCell ref="D170:D171"/>
    <mergeCell ref="E170:E171"/>
    <mergeCell ref="G170:G171"/>
    <mergeCell ref="H170:H171"/>
    <mergeCell ref="I170:I171"/>
    <mergeCell ref="J170:J171"/>
    <mergeCell ref="K190:K191"/>
    <mergeCell ref="L190:L191"/>
    <mergeCell ref="A200:A201"/>
    <mergeCell ref="B200:B201"/>
    <mergeCell ref="C200:C201"/>
    <mergeCell ref="D200:D201"/>
    <mergeCell ref="E200:E201"/>
    <mergeCell ref="G200:G201"/>
    <mergeCell ref="H200:H201"/>
    <mergeCell ref="I200:I201"/>
    <mergeCell ref="J200:J201"/>
    <mergeCell ref="K200:K201"/>
    <mergeCell ref="L200:L201"/>
    <mergeCell ref="A190:A191"/>
    <mergeCell ref="B190:B191"/>
    <mergeCell ref="C190:C191"/>
    <mergeCell ref="D190:D191"/>
    <mergeCell ref="E190:E191"/>
    <mergeCell ref="G190:G191"/>
    <mergeCell ref="H190:H191"/>
    <mergeCell ref="I190:I191"/>
    <mergeCell ref="J190:J191"/>
    <mergeCell ref="K210:K211"/>
    <mergeCell ref="L210:L211"/>
    <mergeCell ref="A220:A221"/>
    <mergeCell ref="B220:B221"/>
    <mergeCell ref="C220:C221"/>
    <mergeCell ref="D220:D221"/>
    <mergeCell ref="E220:E221"/>
    <mergeCell ref="G220:G221"/>
    <mergeCell ref="H220:H221"/>
    <mergeCell ref="I220:I221"/>
    <mergeCell ref="J220:J221"/>
    <mergeCell ref="K220:K221"/>
    <mergeCell ref="L220:L221"/>
    <mergeCell ref="A210:A211"/>
    <mergeCell ref="B210:B211"/>
    <mergeCell ref="C210:C211"/>
    <mergeCell ref="D210:D211"/>
    <mergeCell ref="E210:E211"/>
    <mergeCell ref="G210:G211"/>
    <mergeCell ref="H210:H211"/>
    <mergeCell ref="I210:I211"/>
    <mergeCell ref="J210:J211"/>
    <mergeCell ref="K230:K231"/>
    <mergeCell ref="L230:L231"/>
    <mergeCell ref="A240:A241"/>
    <mergeCell ref="B240:B241"/>
    <mergeCell ref="C240:C241"/>
    <mergeCell ref="D240:D241"/>
    <mergeCell ref="E240:E241"/>
    <mergeCell ref="G240:G241"/>
    <mergeCell ref="H240:H241"/>
    <mergeCell ref="I240:I241"/>
    <mergeCell ref="J240:J241"/>
    <mergeCell ref="K240:K241"/>
    <mergeCell ref="L240:L241"/>
    <mergeCell ref="A230:A231"/>
    <mergeCell ref="B230:B231"/>
    <mergeCell ref="C230:C231"/>
    <mergeCell ref="D230:D231"/>
    <mergeCell ref="E230:E231"/>
    <mergeCell ref="G230:G231"/>
    <mergeCell ref="H230:H231"/>
    <mergeCell ref="I230:I231"/>
    <mergeCell ref="J230:J231"/>
    <mergeCell ref="K250:K251"/>
    <mergeCell ref="L250:L251"/>
    <mergeCell ref="A260:A261"/>
    <mergeCell ref="B260:B261"/>
    <mergeCell ref="C260:C261"/>
    <mergeCell ref="D260:D261"/>
    <mergeCell ref="E260:E261"/>
    <mergeCell ref="G260:G261"/>
    <mergeCell ref="H260:H261"/>
    <mergeCell ref="I260:I261"/>
    <mergeCell ref="J260:J261"/>
    <mergeCell ref="K260:K261"/>
    <mergeCell ref="L260:L261"/>
    <mergeCell ref="A250:A251"/>
    <mergeCell ref="B250:B251"/>
    <mergeCell ref="C250:C251"/>
    <mergeCell ref="D250:D251"/>
    <mergeCell ref="E250:E251"/>
    <mergeCell ref="G250:G251"/>
    <mergeCell ref="H250:H251"/>
    <mergeCell ref="I250:I251"/>
    <mergeCell ref="J250:J251"/>
    <mergeCell ref="K270:K271"/>
    <mergeCell ref="L270:L271"/>
    <mergeCell ref="A270:A271"/>
    <mergeCell ref="B270:B271"/>
    <mergeCell ref="C270:C271"/>
    <mergeCell ref="D270:D271"/>
    <mergeCell ref="E270:E271"/>
    <mergeCell ref="G270:G271"/>
    <mergeCell ref="H270:H271"/>
    <mergeCell ref="I270:I271"/>
    <mergeCell ref="J270:J271"/>
  </mergeCells>
  <conditionalFormatting sqref="I43 I53 I63 I73 I83 I93 I103 I113 I16:I33">
    <cfRule type="containsText" dxfId="3931" priority="657" operator="containsText" text="ungenügend">
      <formula>NOT(ISERROR(SEARCH("ungenügend",I16)))</formula>
    </cfRule>
    <cfRule type="containsText" dxfId="3930" priority="658" operator="containsText" text="in Abklärung">
      <formula>NOT(ISERROR(SEARCH("in Abklärung",I16)))</formula>
    </cfRule>
    <cfRule type="containsText" dxfId="3929" priority="659" operator="containsText" text="nicht notwendig">
      <formula>NOT(ISERROR(SEARCH("nicht notwendig",I16)))</formula>
    </cfRule>
    <cfRule type="containsText" dxfId="3928" priority="660" operator="containsText" text="erfüllt">
      <formula>NOT(ISERROR(SEARCH("erfüllt",I16)))</formula>
    </cfRule>
  </conditionalFormatting>
  <conditionalFormatting sqref="J43 J53 J63 J73 J83 J93 J103 J113 J16:J33">
    <cfRule type="containsText" dxfId="3927" priority="617" operator="containsText" text="ungenügend">
      <formula>NOT(ISERROR(SEARCH("ungenügend",J16)))</formula>
    </cfRule>
    <cfRule type="containsText" dxfId="3926" priority="618" operator="containsText" text="in Abklärung">
      <formula>NOT(ISERROR(SEARCH("in Abklärung",J16)))</formula>
    </cfRule>
    <cfRule type="containsText" dxfId="3925" priority="619" operator="containsText" text="nicht notwendig">
      <formula>NOT(ISERROR(SEARCH("nicht notwendig",J16)))</formula>
    </cfRule>
    <cfRule type="containsText" dxfId="3924" priority="620" operator="containsText" text="erfüllt">
      <formula>NOT(ISERROR(SEARCH("erfüllt",J16)))</formula>
    </cfRule>
  </conditionalFormatting>
  <conditionalFormatting sqref="I34:I42">
    <cfRule type="containsText" dxfId="3923" priority="309" operator="containsText" text="ungenügend">
      <formula>NOT(ISERROR(SEARCH("ungenügend",I34)))</formula>
    </cfRule>
    <cfRule type="containsText" dxfId="3922" priority="310" operator="containsText" text="in Abklärung">
      <formula>NOT(ISERROR(SEARCH("in Abklärung",I34)))</formula>
    </cfRule>
    <cfRule type="containsText" dxfId="3921" priority="311" operator="containsText" text="nicht notwendig">
      <formula>NOT(ISERROR(SEARCH("nicht notwendig",I34)))</formula>
    </cfRule>
    <cfRule type="containsText" dxfId="3920" priority="312" operator="containsText" text="erfüllt">
      <formula>NOT(ISERROR(SEARCH("erfüllt",I34)))</formula>
    </cfRule>
  </conditionalFormatting>
  <conditionalFormatting sqref="J34:J42">
    <cfRule type="containsText" dxfId="3919" priority="305" operator="containsText" text="ungenügend">
      <formula>NOT(ISERROR(SEARCH("ungenügend",J34)))</formula>
    </cfRule>
    <cfRule type="containsText" dxfId="3918" priority="306" operator="containsText" text="in Abklärung">
      <formula>NOT(ISERROR(SEARCH("in Abklärung",J34)))</formula>
    </cfRule>
    <cfRule type="containsText" dxfId="3917" priority="307" operator="containsText" text="nicht notwendig">
      <formula>NOT(ISERROR(SEARCH("nicht notwendig",J34)))</formula>
    </cfRule>
    <cfRule type="containsText" dxfId="3916" priority="308" operator="containsText" text="erfüllt">
      <formula>NOT(ISERROR(SEARCH("erfüllt",J34)))</formula>
    </cfRule>
  </conditionalFormatting>
  <conditionalFormatting sqref="I44:I52">
    <cfRule type="containsText" dxfId="3915" priority="301" operator="containsText" text="ungenügend">
      <formula>NOT(ISERROR(SEARCH("ungenügend",I44)))</formula>
    </cfRule>
    <cfRule type="containsText" dxfId="3914" priority="302" operator="containsText" text="in Abklärung">
      <formula>NOT(ISERROR(SEARCH("in Abklärung",I44)))</formula>
    </cfRule>
    <cfRule type="containsText" dxfId="3913" priority="303" operator="containsText" text="nicht notwendig">
      <formula>NOT(ISERROR(SEARCH("nicht notwendig",I44)))</formula>
    </cfRule>
    <cfRule type="containsText" dxfId="3912" priority="304" operator="containsText" text="erfüllt">
      <formula>NOT(ISERROR(SEARCH("erfüllt",I44)))</formula>
    </cfRule>
  </conditionalFormatting>
  <conditionalFormatting sqref="J44:J52">
    <cfRule type="containsText" dxfId="3911" priority="297" operator="containsText" text="ungenügend">
      <formula>NOT(ISERROR(SEARCH("ungenügend",J44)))</formula>
    </cfRule>
    <cfRule type="containsText" dxfId="3910" priority="298" operator="containsText" text="in Abklärung">
      <formula>NOT(ISERROR(SEARCH("in Abklärung",J44)))</formula>
    </cfRule>
    <cfRule type="containsText" dxfId="3909" priority="299" operator="containsText" text="nicht notwendig">
      <formula>NOT(ISERROR(SEARCH("nicht notwendig",J44)))</formula>
    </cfRule>
    <cfRule type="containsText" dxfId="3908" priority="300" operator="containsText" text="erfüllt">
      <formula>NOT(ISERROR(SEARCH("erfüllt",J44)))</formula>
    </cfRule>
  </conditionalFormatting>
  <conditionalFormatting sqref="I54:I62">
    <cfRule type="containsText" dxfId="3907" priority="293" operator="containsText" text="ungenügend">
      <formula>NOT(ISERROR(SEARCH("ungenügend",I54)))</formula>
    </cfRule>
    <cfRule type="containsText" dxfId="3906" priority="294" operator="containsText" text="in Abklärung">
      <formula>NOT(ISERROR(SEARCH("in Abklärung",I54)))</formula>
    </cfRule>
    <cfRule type="containsText" dxfId="3905" priority="295" operator="containsText" text="nicht notwendig">
      <formula>NOT(ISERROR(SEARCH("nicht notwendig",I54)))</formula>
    </cfRule>
    <cfRule type="containsText" dxfId="3904" priority="296" operator="containsText" text="erfüllt">
      <formula>NOT(ISERROR(SEARCH("erfüllt",I54)))</formula>
    </cfRule>
  </conditionalFormatting>
  <conditionalFormatting sqref="J54:J62">
    <cfRule type="containsText" dxfId="3903" priority="289" operator="containsText" text="ungenügend">
      <formula>NOT(ISERROR(SEARCH("ungenügend",J54)))</formula>
    </cfRule>
    <cfRule type="containsText" dxfId="3902" priority="290" operator="containsText" text="in Abklärung">
      <formula>NOT(ISERROR(SEARCH("in Abklärung",J54)))</formula>
    </cfRule>
    <cfRule type="containsText" dxfId="3901" priority="291" operator="containsText" text="nicht notwendig">
      <formula>NOT(ISERROR(SEARCH("nicht notwendig",J54)))</formula>
    </cfRule>
    <cfRule type="containsText" dxfId="3900" priority="292" operator="containsText" text="erfüllt">
      <formula>NOT(ISERROR(SEARCH("erfüllt",J54)))</formula>
    </cfRule>
  </conditionalFormatting>
  <conditionalFormatting sqref="I64:I72">
    <cfRule type="containsText" dxfId="3899" priority="285" operator="containsText" text="ungenügend">
      <formula>NOT(ISERROR(SEARCH("ungenügend",I64)))</formula>
    </cfRule>
    <cfRule type="containsText" dxfId="3898" priority="286" operator="containsText" text="in Abklärung">
      <formula>NOT(ISERROR(SEARCH("in Abklärung",I64)))</formula>
    </cfRule>
    <cfRule type="containsText" dxfId="3897" priority="287" operator="containsText" text="nicht notwendig">
      <formula>NOT(ISERROR(SEARCH("nicht notwendig",I64)))</formula>
    </cfRule>
    <cfRule type="containsText" dxfId="3896" priority="288" operator="containsText" text="erfüllt">
      <formula>NOT(ISERROR(SEARCH("erfüllt",I64)))</formula>
    </cfRule>
  </conditionalFormatting>
  <conditionalFormatting sqref="J64:J72">
    <cfRule type="containsText" dxfId="3895" priority="281" operator="containsText" text="ungenügend">
      <formula>NOT(ISERROR(SEARCH("ungenügend",J64)))</formula>
    </cfRule>
    <cfRule type="containsText" dxfId="3894" priority="282" operator="containsText" text="in Abklärung">
      <formula>NOT(ISERROR(SEARCH("in Abklärung",J64)))</formula>
    </cfRule>
    <cfRule type="containsText" dxfId="3893" priority="283" operator="containsText" text="nicht notwendig">
      <formula>NOT(ISERROR(SEARCH("nicht notwendig",J64)))</formula>
    </cfRule>
    <cfRule type="containsText" dxfId="3892" priority="284" operator="containsText" text="erfüllt">
      <formula>NOT(ISERROR(SEARCH("erfüllt",J64)))</formula>
    </cfRule>
  </conditionalFormatting>
  <conditionalFormatting sqref="I74:I82">
    <cfRule type="containsText" dxfId="3891" priority="277" operator="containsText" text="ungenügend">
      <formula>NOT(ISERROR(SEARCH("ungenügend",I74)))</formula>
    </cfRule>
    <cfRule type="containsText" dxfId="3890" priority="278" operator="containsText" text="in Abklärung">
      <formula>NOT(ISERROR(SEARCH("in Abklärung",I74)))</formula>
    </cfRule>
    <cfRule type="containsText" dxfId="3889" priority="279" operator="containsText" text="nicht notwendig">
      <formula>NOT(ISERROR(SEARCH("nicht notwendig",I74)))</formula>
    </cfRule>
    <cfRule type="containsText" dxfId="3888" priority="280" operator="containsText" text="erfüllt">
      <formula>NOT(ISERROR(SEARCH("erfüllt",I74)))</formula>
    </cfRule>
  </conditionalFormatting>
  <conditionalFormatting sqref="J74:J82">
    <cfRule type="containsText" dxfId="3887" priority="273" operator="containsText" text="ungenügend">
      <formula>NOT(ISERROR(SEARCH("ungenügend",J74)))</formula>
    </cfRule>
    <cfRule type="containsText" dxfId="3886" priority="274" operator="containsText" text="in Abklärung">
      <formula>NOT(ISERROR(SEARCH("in Abklärung",J74)))</formula>
    </cfRule>
    <cfRule type="containsText" dxfId="3885" priority="275" operator="containsText" text="nicht notwendig">
      <formula>NOT(ISERROR(SEARCH("nicht notwendig",J74)))</formula>
    </cfRule>
    <cfRule type="containsText" dxfId="3884" priority="276" operator="containsText" text="erfüllt">
      <formula>NOT(ISERROR(SEARCH("erfüllt",J74)))</formula>
    </cfRule>
  </conditionalFormatting>
  <conditionalFormatting sqref="I84:I92">
    <cfRule type="containsText" dxfId="3883" priority="269" operator="containsText" text="ungenügend">
      <formula>NOT(ISERROR(SEARCH("ungenügend",I84)))</formula>
    </cfRule>
    <cfRule type="containsText" dxfId="3882" priority="270" operator="containsText" text="in Abklärung">
      <formula>NOT(ISERROR(SEARCH("in Abklärung",I84)))</formula>
    </cfRule>
    <cfRule type="containsText" dxfId="3881" priority="271" operator="containsText" text="nicht notwendig">
      <formula>NOT(ISERROR(SEARCH("nicht notwendig",I84)))</formula>
    </cfRule>
    <cfRule type="containsText" dxfId="3880" priority="272" operator="containsText" text="erfüllt">
      <formula>NOT(ISERROR(SEARCH("erfüllt",I84)))</formula>
    </cfRule>
  </conditionalFormatting>
  <conditionalFormatting sqref="J84:J92">
    <cfRule type="containsText" dxfId="3879" priority="265" operator="containsText" text="ungenügend">
      <formula>NOT(ISERROR(SEARCH("ungenügend",J84)))</formula>
    </cfRule>
    <cfRule type="containsText" dxfId="3878" priority="266" operator="containsText" text="in Abklärung">
      <formula>NOT(ISERROR(SEARCH("in Abklärung",J84)))</formula>
    </cfRule>
    <cfRule type="containsText" dxfId="3877" priority="267" operator="containsText" text="nicht notwendig">
      <formula>NOT(ISERROR(SEARCH("nicht notwendig",J84)))</formula>
    </cfRule>
    <cfRule type="containsText" dxfId="3876" priority="268" operator="containsText" text="erfüllt">
      <formula>NOT(ISERROR(SEARCH("erfüllt",J84)))</formula>
    </cfRule>
  </conditionalFormatting>
  <conditionalFormatting sqref="I94:I102">
    <cfRule type="containsText" dxfId="3875" priority="261" operator="containsText" text="ungenügend">
      <formula>NOT(ISERROR(SEARCH("ungenügend",I94)))</formula>
    </cfRule>
    <cfRule type="containsText" dxfId="3874" priority="262" operator="containsText" text="in Abklärung">
      <formula>NOT(ISERROR(SEARCH("in Abklärung",I94)))</formula>
    </cfRule>
    <cfRule type="containsText" dxfId="3873" priority="263" operator="containsText" text="nicht notwendig">
      <formula>NOT(ISERROR(SEARCH("nicht notwendig",I94)))</formula>
    </cfRule>
    <cfRule type="containsText" dxfId="3872" priority="264" operator="containsText" text="erfüllt">
      <formula>NOT(ISERROR(SEARCH("erfüllt",I94)))</formula>
    </cfRule>
  </conditionalFormatting>
  <conditionalFormatting sqref="J94:J102">
    <cfRule type="containsText" dxfId="3871" priority="257" operator="containsText" text="ungenügend">
      <formula>NOT(ISERROR(SEARCH("ungenügend",J94)))</formula>
    </cfRule>
    <cfRule type="containsText" dxfId="3870" priority="258" operator="containsText" text="in Abklärung">
      <formula>NOT(ISERROR(SEARCH("in Abklärung",J94)))</formula>
    </cfRule>
    <cfRule type="containsText" dxfId="3869" priority="259" operator="containsText" text="nicht notwendig">
      <formula>NOT(ISERROR(SEARCH("nicht notwendig",J94)))</formula>
    </cfRule>
    <cfRule type="containsText" dxfId="3868" priority="260" operator="containsText" text="erfüllt">
      <formula>NOT(ISERROR(SEARCH("erfüllt",J94)))</formula>
    </cfRule>
  </conditionalFormatting>
  <conditionalFormatting sqref="I104:I112">
    <cfRule type="containsText" dxfId="3867" priority="253" operator="containsText" text="ungenügend">
      <formula>NOT(ISERROR(SEARCH("ungenügend",I104)))</formula>
    </cfRule>
    <cfRule type="containsText" dxfId="3866" priority="254" operator="containsText" text="in Abklärung">
      <formula>NOT(ISERROR(SEARCH("in Abklärung",I104)))</formula>
    </cfRule>
    <cfRule type="containsText" dxfId="3865" priority="255" operator="containsText" text="nicht notwendig">
      <formula>NOT(ISERROR(SEARCH("nicht notwendig",I104)))</formula>
    </cfRule>
    <cfRule type="containsText" dxfId="3864" priority="256" operator="containsText" text="erfüllt">
      <formula>NOT(ISERROR(SEARCH("erfüllt",I104)))</formula>
    </cfRule>
  </conditionalFormatting>
  <conditionalFormatting sqref="J104:J112">
    <cfRule type="containsText" dxfId="3863" priority="249" operator="containsText" text="ungenügend">
      <formula>NOT(ISERROR(SEARCH("ungenügend",J104)))</formula>
    </cfRule>
    <cfRule type="containsText" dxfId="3862" priority="250" operator="containsText" text="in Abklärung">
      <formula>NOT(ISERROR(SEARCH("in Abklärung",J104)))</formula>
    </cfRule>
    <cfRule type="containsText" dxfId="3861" priority="251" operator="containsText" text="nicht notwendig">
      <formula>NOT(ISERROR(SEARCH("nicht notwendig",J104)))</formula>
    </cfRule>
    <cfRule type="containsText" dxfId="3860" priority="252" operator="containsText" text="erfüllt">
      <formula>NOT(ISERROR(SEARCH("erfüllt",J104)))</formula>
    </cfRule>
  </conditionalFormatting>
  <conditionalFormatting sqref="I114:I122">
    <cfRule type="containsText" dxfId="3859" priority="245" operator="containsText" text="ungenügend">
      <formula>NOT(ISERROR(SEARCH("ungenügend",I114)))</formula>
    </cfRule>
    <cfRule type="containsText" dxfId="3858" priority="246" operator="containsText" text="in Abklärung">
      <formula>NOT(ISERROR(SEARCH("in Abklärung",I114)))</formula>
    </cfRule>
    <cfRule type="containsText" dxfId="3857" priority="247" operator="containsText" text="nicht notwendig">
      <formula>NOT(ISERROR(SEARCH("nicht notwendig",I114)))</formula>
    </cfRule>
    <cfRule type="containsText" dxfId="3856" priority="248" operator="containsText" text="erfüllt">
      <formula>NOT(ISERROR(SEARCH("erfüllt",I114)))</formula>
    </cfRule>
  </conditionalFormatting>
  <conditionalFormatting sqref="J114:J122">
    <cfRule type="containsText" dxfId="3855" priority="241" operator="containsText" text="ungenügend">
      <formula>NOT(ISERROR(SEARCH("ungenügend",J114)))</formula>
    </cfRule>
    <cfRule type="containsText" dxfId="3854" priority="242" operator="containsText" text="in Abklärung">
      <formula>NOT(ISERROR(SEARCH("in Abklärung",J114)))</formula>
    </cfRule>
    <cfRule type="containsText" dxfId="3853" priority="243" operator="containsText" text="nicht notwendig">
      <formula>NOT(ISERROR(SEARCH("nicht notwendig",J114)))</formula>
    </cfRule>
    <cfRule type="containsText" dxfId="3852" priority="244" operator="containsText" text="erfüllt">
      <formula>NOT(ISERROR(SEARCH("erfüllt",J114)))</formula>
    </cfRule>
  </conditionalFormatting>
  <conditionalFormatting sqref="I123">
    <cfRule type="containsText" dxfId="3851" priority="237" operator="containsText" text="ungenügend">
      <formula>NOT(ISERROR(SEARCH("ungenügend",I123)))</formula>
    </cfRule>
    <cfRule type="containsText" dxfId="3850" priority="238" operator="containsText" text="in Abklärung">
      <formula>NOT(ISERROR(SEARCH("in Abklärung",I123)))</formula>
    </cfRule>
    <cfRule type="containsText" dxfId="3849" priority="239" operator="containsText" text="nicht notwendig">
      <formula>NOT(ISERROR(SEARCH("nicht notwendig",I123)))</formula>
    </cfRule>
    <cfRule type="containsText" dxfId="3848" priority="240" operator="containsText" text="erfüllt">
      <formula>NOT(ISERROR(SEARCH("erfüllt",I123)))</formula>
    </cfRule>
  </conditionalFormatting>
  <conditionalFormatting sqref="J123">
    <cfRule type="containsText" dxfId="3847" priority="233" operator="containsText" text="ungenügend">
      <formula>NOT(ISERROR(SEARCH("ungenügend",J123)))</formula>
    </cfRule>
    <cfRule type="containsText" dxfId="3846" priority="234" operator="containsText" text="in Abklärung">
      <formula>NOT(ISERROR(SEARCH("in Abklärung",J123)))</formula>
    </cfRule>
    <cfRule type="containsText" dxfId="3845" priority="235" operator="containsText" text="nicht notwendig">
      <formula>NOT(ISERROR(SEARCH("nicht notwendig",J123)))</formula>
    </cfRule>
    <cfRule type="containsText" dxfId="3844" priority="236" operator="containsText" text="erfüllt">
      <formula>NOT(ISERROR(SEARCH("erfüllt",J123)))</formula>
    </cfRule>
  </conditionalFormatting>
  <conditionalFormatting sqref="I124:I132">
    <cfRule type="containsText" dxfId="3843" priority="229" operator="containsText" text="ungenügend">
      <formula>NOT(ISERROR(SEARCH("ungenügend",I124)))</formula>
    </cfRule>
    <cfRule type="containsText" dxfId="3842" priority="230" operator="containsText" text="in Abklärung">
      <formula>NOT(ISERROR(SEARCH("in Abklärung",I124)))</formula>
    </cfRule>
    <cfRule type="containsText" dxfId="3841" priority="231" operator="containsText" text="nicht notwendig">
      <formula>NOT(ISERROR(SEARCH("nicht notwendig",I124)))</formula>
    </cfRule>
    <cfRule type="containsText" dxfId="3840" priority="232" operator="containsText" text="erfüllt">
      <formula>NOT(ISERROR(SEARCH("erfüllt",I124)))</formula>
    </cfRule>
  </conditionalFormatting>
  <conditionalFormatting sqref="J124:J132">
    <cfRule type="containsText" dxfId="3839" priority="225" operator="containsText" text="ungenügend">
      <formula>NOT(ISERROR(SEARCH("ungenügend",J124)))</formula>
    </cfRule>
    <cfRule type="containsText" dxfId="3838" priority="226" operator="containsText" text="in Abklärung">
      <formula>NOT(ISERROR(SEARCH("in Abklärung",J124)))</formula>
    </cfRule>
    <cfRule type="containsText" dxfId="3837" priority="227" operator="containsText" text="nicht notwendig">
      <formula>NOT(ISERROR(SEARCH("nicht notwendig",J124)))</formula>
    </cfRule>
    <cfRule type="containsText" dxfId="3836" priority="228" operator="containsText" text="erfüllt">
      <formula>NOT(ISERROR(SEARCH("erfüllt",J124)))</formula>
    </cfRule>
  </conditionalFormatting>
  <conditionalFormatting sqref="I133">
    <cfRule type="containsText" dxfId="3835" priority="221" operator="containsText" text="ungenügend">
      <formula>NOT(ISERROR(SEARCH("ungenügend",I133)))</formula>
    </cfRule>
    <cfRule type="containsText" dxfId="3834" priority="222" operator="containsText" text="in Abklärung">
      <formula>NOT(ISERROR(SEARCH("in Abklärung",I133)))</formula>
    </cfRule>
    <cfRule type="containsText" dxfId="3833" priority="223" operator="containsText" text="nicht notwendig">
      <formula>NOT(ISERROR(SEARCH("nicht notwendig",I133)))</formula>
    </cfRule>
    <cfRule type="containsText" dxfId="3832" priority="224" operator="containsText" text="erfüllt">
      <formula>NOT(ISERROR(SEARCH("erfüllt",I133)))</formula>
    </cfRule>
  </conditionalFormatting>
  <conditionalFormatting sqref="J133">
    <cfRule type="containsText" dxfId="3831" priority="217" operator="containsText" text="ungenügend">
      <formula>NOT(ISERROR(SEARCH("ungenügend",J133)))</formula>
    </cfRule>
    <cfRule type="containsText" dxfId="3830" priority="218" operator="containsText" text="in Abklärung">
      <formula>NOT(ISERROR(SEARCH("in Abklärung",J133)))</formula>
    </cfRule>
    <cfRule type="containsText" dxfId="3829" priority="219" operator="containsText" text="nicht notwendig">
      <formula>NOT(ISERROR(SEARCH("nicht notwendig",J133)))</formula>
    </cfRule>
    <cfRule type="containsText" dxfId="3828" priority="220" operator="containsText" text="erfüllt">
      <formula>NOT(ISERROR(SEARCH("erfüllt",J133)))</formula>
    </cfRule>
  </conditionalFormatting>
  <conditionalFormatting sqref="I134:I142">
    <cfRule type="containsText" dxfId="3827" priority="213" operator="containsText" text="ungenügend">
      <formula>NOT(ISERROR(SEARCH("ungenügend",I134)))</formula>
    </cfRule>
    <cfRule type="containsText" dxfId="3826" priority="214" operator="containsText" text="in Abklärung">
      <formula>NOT(ISERROR(SEARCH("in Abklärung",I134)))</formula>
    </cfRule>
    <cfRule type="containsText" dxfId="3825" priority="215" operator="containsText" text="nicht notwendig">
      <formula>NOT(ISERROR(SEARCH("nicht notwendig",I134)))</formula>
    </cfRule>
    <cfRule type="containsText" dxfId="3824" priority="216" operator="containsText" text="erfüllt">
      <formula>NOT(ISERROR(SEARCH("erfüllt",I134)))</formula>
    </cfRule>
  </conditionalFormatting>
  <conditionalFormatting sqref="J134:J142">
    <cfRule type="containsText" dxfId="3823" priority="209" operator="containsText" text="ungenügend">
      <formula>NOT(ISERROR(SEARCH("ungenügend",J134)))</formula>
    </cfRule>
    <cfRule type="containsText" dxfId="3822" priority="210" operator="containsText" text="in Abklärung">
      <formula>NOT(ISERROR(SEARCH("in Abklärung",J134)))</formula>
    </cfRule>
    <cfRule type="containsText" dxfId="3821" priority="211" operator="containsText" text="nicht notwendig">
      <formula>NOT(ISERROR(SEARCH("nicht notwendig",J134)))</formula>
    </cfRule>
    <cfRule type="containsText" dxfId="3820" priority="212" operator="containsText" text="erfüllt">
      <formula>NOT(ISERROR(SEARCH("erfüllt",J134)))</formula>
    </cfRule>
  </conditionalFormatting>
  <conditionalFormatting sqref="I143">
    <cfRule type="containsText" dxfId="3819" priority="205" operator="containsText" text="ungenügend">
      <formula>NOT(ISERROR(SEARCH("ungenügend",I143)))</formula>
    </cfRule>
    <cfRule type="containsText" dxfId="3818" priority="206" operator="containsText" text="in Abklärung">
      <formula>NOT(ISERROR(SEARCH("in Abklärung",I143)))</formula>
    </cfRule>
    <cfRule type="containsText" dxfId="3817" priority="207" operator="containsText" text="nicht notwendig">
      <formula>NOT(ISERROR(SEARCH("nicht notwendig",I143)))</formula>
    </cfRule>
    <cfRule type="containsText" dxfId="3816" priority="208" operator="containsText" text="erfüllt">
      <formula>NOT(ISERROR(SEARCH("erfüllt",I143)))</formula>
    </cfRule>
  </conditionalFormatting>
  <conditionalFormatting sqref="J143">
    <cfRule type="containsText" dxfId="3815" priority="201" operator="containsText" text="ungenügend">
      <formula>NOT(ISERROR(SEARCH("ungenügend",J143)))</formula>
    </cfRule>
    <cfRule type="containsText" dxfId="3814" priority="202" operator="containsText" text="in Abklärung">
      <formula>NOT(ISERROR(SEARCH("in Abklärung",J143)))</formula>
    </cfRule>
    <cfRule type="containsText" dxfId="3813" priority="203" operator="containsText" text="nicht notwendig">
      <formula>NOT(ISERROR(SEARCH("nicht notwendig",J143)))</formula>
    </cfRule>
    <cfRule type="containsText" dxfId="3812" priority="204" operator="containsText" text="erfüllt">
      <formula>NOT(ISERROR(SEARCH("erfüllt",J143)))</formula>
    </cfRule>
  </conditionalFormatting>
  <conditionalFormatting sqref="I144:I152">
    <cfRule type="containsText" dxfId="3811" priority="197" operator="containsText" text="ungenügend">
      <formula>NOT(ISERROR(SEARCH("ungenügend",I144)))</formula>
    </cfRule>
    <cfRule type="containsText" dxfId="3810" priority="198" operator="containsText" text="in Abklärung">
      <formula>NOT(ISERROR(SEARCH("in Abklärung",I144)))</formula>
    </cfRule>
    <cfRule type="containsText" dxfId="3809" priority="199" operator="containsText" text="nicht notwendig">
      <formula>NOT(ISERROR(SEARCH("nicht notwendig",I144)))</formula>
    </cfRule>
    <cfRule type="containsText" dxfId="3808" priority="200" operator="containsText" text="erfüllt">
      <formula>NOT(ISERROR(SEARCH("erfüllt",I144)))</formula>
    </cfRule>
  </conditionalFormatting>
  <conditionalFormatting sqref="J144:J152">
    <cfRule type="containsText" dxfId="3807" priority="193" operator="containsText" text="ungenügend">
      <formula>NOT(ISERROR(SEARCH("ungenügend",J144)))</formula>
    </cfRule>
    <cfRule type="containsText" dxfId="3806" priority="194" operator="containsText" text="in Abklärung">
      <formula>NOT(ISERROR(SEARCH("in Abklärung",J144)))</formula>
    </cfRule>
    <cfRule type="containsText" dxfId="3805" priority="195" operator="containsText" text="nicht notwendig">
      <formula>NOT(ISERROR(SEARCH("nicht notwendig",J144)))</formula>
    </cfRule>
    <cfRule type="containsText" dxfId="3804" priority="196" operator="containsText" text="erfüllt">
      <formula>NOT(ISERROR(SEARCH("erfüllt",J144)))</formula>
    </cfRule>
  </conditionalFormatting>
  <conditionalFormatting sqref="I153">
    <cfRule type="containsText" dxfId="3803" priority="189" operator="containsText" text="ungenügend">
      <formula>NOT(ISERROR(SEARCH("ungenügend",I153)))</formula>
    </cfRule>
    <cfRule type="containsText" dxfId="3802" priority="190" operator="containsText" text="in Abklärung">
      <formula>NOT(ISERROR(SEARCH("in Abklärung",I153)))</formula>
    </cfRule>
    <cfRule type="containsText" dxfId="3801" priority="191" operator="containsText" text="nicht notwendig">
      <formula>NOT(ISERROR(SEARCH("nicht notwendig",I153)))</formula>
    </cfRule>
    <cfRule type="containsText" dxfId="3800" priority="192" operator="containsText" text="erfüllt">
      <formula>NOT(ISERROR(SEARCH("erfüllt",I153)))</formula>
    </cfRule>
  </conditionalFormatting>
  <conditionalFormatting sqref="J153">
    <cfRule type="containsText" dxfId="3799" priority="185" operator="containsText" text="ungenügend">
      <formula>NOT(ISERROR(SEARCH("ungenügend",J153)))</formula>
    </cfRule>
    <cfRule type="containsText" dxfId="3798" priority="186" operator="containsText" text="in Abklärung">
      <formula>NOT(ISERROR(SEARCH("in Abklärung",J153)))</formula>
    </cfRule>
    <cfRule type="containsText" dxfId="3797" priority="187" operator="containsText" text="nicht notwendig">
      <formula>NOT(ISERROR(SEARCH("nicht notwendig",J153)))</formula>
    </cfRule>
    <cfRule type="containsText" dxfId="3796" priority="188" operator="containsText" text="erfüllt">
      <formula>NOT(ISERROR(SEARCH("erfüllt",J153)))</formula>
    </cfRule>
  </conditionalFormatting>
  <conditionalFormatting sqref="I154:I162">
    <cfRule type="containsText" dxfId="3795" priority="181" operator="containsText" text="ungenügend">
      <formula>NOT(ISERROR(SEARCH("ungenügend",I154)))</formula>
    </cfRule>
    <cfRule type="containsText" dxfId="3794" priority="182" operator="containsText" text="in Abklärung">
      <formula>NOT(ISERROR(SEARCH("in Abklärung",I154)))</formula>
    </cfRule>
    <cfRule type="containsText" dxfId="3793" priority="183" operator="containsText" text="nicht notwendig">
      <formula>NOT(ISERROR(SEARCH("nicht notwendig",I154)))</formula>
    </cfRule>
    <cfRule type="containsText" dxfId="3792" priority="184" operator="containsText" text="erfüllt">
      <formula>NOT(ISERROR(SEARCH("erfüllt",I154)))</formula>
    </cfRule>
  </conditionalFormatting>
  <conditionalFormatting sqref="J154:J162">
    <cfRule type="containsText" dxfId="3791" priority="177" operator="containsText" text="ungenügend">
      <formula>NOT(ISERROR(SEARCH("ungenügend",J154)))</formula>
    </cfRule>
    <cfRule type="containsText" dxfId="3790" priority="178" operator="containsText" text="in Abklärung">
      <formula>NOT(ISERROR(SEARCH("in Abklärung",J154)))</formula>
    </cfRule>
    <cfRule type="containsText" dxfId="3789" priority="179" operator="containsText" text="nicht notwendig">
      <formula>NOT(ISERROR(SEARCH("nicht notwendig",J154)))</formula>
    </cfRule>
    <cfRule type="containsText" dxfId="3788" priority="180" operator="containsText" text="erfüllt">
      <formula>NOT(ISERROR(SEARCH("erfüllt",J154)))</formula>
    </cfRule>
  </conditionalFormatting>
  <conditionalFormatting sqref="I163">
    <cfRule type="containsText" dxfId="3787" priority="173" operator="containsText" text="ungenügend">
      <formula>NOT(ISERROR(SEARCH("ungenügend",I163)))</formula>
    </cfRule>
    <cfRule type="containsText" dxfId="3786" priority="174" operator="containsText" text="in Abklärung">
      <formula>NOT(ISERROR(SEARCH("in Abklärung",I163)))</formula>
    </cfRule>
    <cfRule type="containsText" dxfId="3785" priority="175" operator="containsText" text="nicht notwendig">
      <formula>NOT(ISERROR(SEARCH("nicht notwendig",I163)))</formula>
    </cfRule>
    <cfRule type="containsText" dxfId="3784" priority="176" operator="containsText" text="erfüllt">
      <formula>NOT(ISERROR(SEARCH("erfüllt",I163)))</formula>
    </cfRule>
  </conditionalFormatting>
  <conditionalFormatting sqref="J163">
    <cfRule type="containsText" dxfId="3783" priority="169" operator="containsText" text="ungenügend">
      <formula>NOT(ISERROR(SEARCH("ungenügend",J163)))</formula>
    </cfRule>
    <cfRule type="containsText" dxfId="3782" priority="170" operator="containsText" text="in Abklärung">
      <formula>NOT(ISERROR(SEARCH("in Abklärung",J163)))</formula>
    </cfRule>
    <cfRule type="containsText" dxfId="3781" priority="171" operator="containsText" text="nicht notwendig">
      <formula>NOT(ISERROR(SEARCH("nicht notwendig",J163)))</formula>
    </cfRule>
    <cfRule type="containsText" dxfId="3780" priority="172" operator="containsText" text="erfüllt">
      <formula>NOT(ISERROR(SEARCH("erfüllt",J163)))</formula>
    </cfRule>
  </conditionalFormatting>
  <conditionalFormatting sqref="I164:I172">
    <cfRule type="containsText" dxfId="3779" priority="165" operator="containsText" text="ungenügend">
      <formula>NOT(ISERROR(SEARCH("ungenügend",I164)))</formula>
    </cfRule>
    <cfRule type="containsText" dxfId="3778" priority="166" operator="containsText" text="in Abklärung">
      <formula>NOT(ISERROR(SEARCH("in Abklärung",I164)))</formula>
    </cfRule>
    <cfRule type="containsText" dxfId="3777" priority="167" operator="containsText" text="nicht notwendig">
      <formula>NOT(ISERROR(SEARCH("nicht notwendig",I164)))</formula>
    </cfRule>
    <cfRule type="containsText" dxfId="3776" priority="168" operator="containsText" text="erfüllt">
      <formula>NOT(ISERROR(SEARCH("erfüllt",I164)))</formula>
    </cfRule>
  </conditionalFormatting>
  <conditionalFormatting sqref="J164:J172">
    <cfRule type="containsText" dxfId="3775" priority="161" operator="containsText" text="ungenügend">
      <formula>NOT(ISERROR(SEARCH("ungenügend",J164)))</formula>
    </cfRule>
    <cfRule type="containsText" dxfId="3774" priority="162" operator="containsText" text="in Abklärung">
      <formula>NOT(ISERROR(SEARCH("in Abklärung",J164)))</formula>
    </cfRule>
    <cfRule type="containsText" dxfId="3773" priority="163" operator="containsText" text="nicht notwendig">
      <formula>NOT(ISERROR(SEARCH("nicht notwendig",J164)))</formula>
    </cfRule>
    <cfRule type="containsText" dxfId="3772" priority="164" operator="containsText" text="erfüllt">
      <formula>NOT(ISERROR(SEARCH("erfüllt",J164)))</formula>
    </cfRule>
  </conditionalFormatting>
  <conditionalFormatting sqref="I173">
    <cfRule type="containsText" dxfId="3771" priority="157" operator="containsText" text="ungenügend">
      <formula>NOT(ISERROR(SEARCH("ungenügend",I173)))</formula>
    </cfRule>
    <cfRule type="containsText" dxfId="3770" priority="158" operator="containsText" text="in Abklärung">
      <formula>NOT(ISERROR(SEARCH("in Abklärung",I173)))</formula>
    </cfRule>
    <cfRule type="containsText" dxfId="3769" priority="159" operator="containsText" text="nicht notwendig">
      <formula>NOT(ISERROR(SEARCH("nicht notwendig",I173)))</formula>
    </cfRule>
    <cfRule type="containsText" dxfId="3768" priority="160" operator="containsText" text="erfüllt">
      <formula>NOT(ISERROR(SEARCH("erfüllt",I173)))</formula>
    </cfRule>
  </conditionalFormatting>
  <conditionalFormatting sqref="J173">
    <cfRule type="containsText" dxfId="3767" priority="153" operator="containsText" text="ungenügend">
      <formula>NOT(ISERROR(SEARCH("ungenügend",J173)))</formula>
    </cfRule>
    <cfRule type="containsText" dxfId="3766" priority="154" operator="containsText" text="in Abklärung">
      <formula>NOT(ISERROR(SEARCH("in Abklärung",J173)))</formula>
    </cfRule>
    <cfRule type="containsText" dxfId="3765" priority="155" operator="containsText" text="nicht notwendig">
      <formula>NOT(ISERROR(SEARCH("nicht notwendig",J173)))</formula>
    </cfRule>
    <cfRule type="containsText" dxfId="3764" priority="156" operator="containsText" text="erfüllt">
      <formula>NOT(ISERROR(SEARCH("erfüllt",J173)))</formula>
    </cfRule>
  </conditionalFormatting>
  <conditionalFormatting sqref="I174:I182">
    <cfRule type="containsText" dxfId="3763" priority="149" operator="containsText" text="ungenügend">
      <formula>NOT(ISERROR(SEARCH("ungenügend",I174)))</formula>
    </cfRule>
    <cfRule type="containsText" dxfId="3762" priority="150" operator="containsText" text="in Abklärung">
      <formula>NOT(ISERROR(SEARCH("in Abklärung",I174)))</formula>
    </cfRule>
    <cfRule type="containsText" dxfId="3761" priority="151" operator="containsText" text="nicht notwendig">
      <formula>NOT(ISERROR(SEARCH("nicht notwendig",I174)))</formula>
    </cfRule>
    <cfRule type="containsText" dxfId="3760" priority="152" operator="containsText" text="erfüllt">
      <formula>NOT(ISERROR(SEARCH("erfüllt",I174)))</formula>
    </cfRule>
  </conditionalFormatting>
  <conditionalFormatting sqref="J174:J182">
    <cfRule type="containsText" dxfId="3759" priority="145" operator="containsText" text="ungenügend">
      <formula>NOT(ISERROR(SEARCH("ungenügend",J174)))</formula>
    </cfRule>
    <cfRule type="containsText" dxfId="3758" priority="146" operator="containsText" text="in Abklärung">
      <formula>NOT(ISERROR(SEARCH("in Abklärung",J174)))</formula>
    </cfRule>
    <cfRule type="containsText" dxfId="3757" priority="147" operator="containsText" text="nicht notwendig">
      <formula>NOT(ISERROR(SEARCH("nicht notwendig",J174)))</formula>
    </cfRule>
    <cfRule type="containsText" dxfId="3756" priority="148" operator="containsText" text="erfüllt">
      <formula>NOT(ISERROR(SEARCH("erfüllt",J174)))</formula>
    </cfRule>
  </conditionalFormatting>
  <conditionalFormatting sqref="I183">
    <cfRule type="containsText" dxfId="3755" priority="141" operator="containsText" text="ungenügend">
      <formula>NOT(ISERROR(SEARCH("ungenügend",I183)))</formula>
    </cfRule>
    <cfRule type="containsText" dxfId="3754" priority="142" operator="containsText" text="in Abklärung">
      <formula>NOT(ISERROR(SEARCH("in Abklärung",I183)))</formula>
    </cfRule>
    <cfRule type="containsText" dxfId="3753" priority="143" operator="containsText" text="nicht notwendig">
      <formula>NOT(ISERROR(SEARCH("nicht notwendig",I183)))</formula>
    </cfRule>
    <cfRule type="containsText" dxfId="3752" priority="144" operator="containsText" text="erfüllt">
      <formula>NOT(ISERROR(SEARCH("erfüllt",I183)))</formula>
    </cfRule>
  </conditionalFormatting>
  <conditionalFormatting sqref="J183">
    <cfRule type="containsText" dxfId="3751" priority="137" operator="containsText" text="ungenügend">
      <formula>NOT(ISERROR(SEARCH("ungenügend",J183)))</formula>
    </cfRule>
    <cfRule type="containsText" dxfId="3750" priority="138" operator="containsText" text="in Abklärung">
      <formula>NOT(ISERROR(SEARCH("in Abklärung",J183)))</formula>
    </cfRule>
    <cfRule type="containsText" dxfId="3749" priority="139" operator="containsText" text="nicht notwendig">
      <formula>NOT(ISERROR(SEARCH("nicht notwendig",J183)))</formula>
    </cfRule>
    <cfRule type="containsText" dxfId="3748" priority="140" operator="containsText" text="erfüllt">
      <formula>NOT(ISERROR(SEARCH("erfüllt",J183)))</formula>
    </cfRule>
  </conditionalFormatting>
  <conditionalFormatting sqref="I184:I192">
    <cfRule type="containsText" dxfId="3747" priority="133" operator="containsText" text="ungenügend">
      <formula>NOT(ISERROR(SEARCH("ungenügend",I184)))</formula>
    </cfRule>
    <cfRule type="containsText" dxfId="3746" priority="134" operator="containsText" text="in Abklärung">
      <formula>NOT(ISERROR(SEARCH("in Abklärung",I184)))</formula>
    </cfRule>
    <cfRule type="containsText" dxfId="3745" priority="135" operator="containsText" text="nicht notwendig">
      <formula>NOT(ISERROR(SEARCH("nicht notwendig",I184)))</formula>
    </cfRule>
    <cfRule type="containsText" dxfId="3744" priority="136" operator="containsText" text="erfüllt">
      <formula>NOT(ISERROR(SEARCH("erfüllt",I184)))</formula>
    </cfRule>
  </conditionalFormatting>
  <conditionalFormatting sqref="J184:J192">
    <cfRule type="containsText" dxfId="3743" priority="129" operator="containsText" text="ungenügend">
      <formula>NOT(ISERROR(SEARCH("ungenügend",J184)))</formula>
    </cfRule>
    <cfRule type="containsText" dxfId="3742" priority="130" operator="containsText" text="in Abklärung">
      <formula>NOT(ISERROR(SEARCH("in Abklärung",J184)))</formula>
    </cfRule>
    <cfRule type="containsText" dxfId="3741" priority="131" operator="containsText" text="nicht notwendig">
      <formula>NOT(ISERROR(SEARCH("nicht notwendig",J184)))</formula>
    </cfRule>
    <cfRule type="containsText" dxfId="3740" priority="132" operator="containsText" text="erfüllt">
      <formula>NOT(ISERROR(SEARCH("erfüllt",J184)))</formula>
    </cfRule>
  </conditionalFormatting>
  <conditionalFormatting sqref="I193">
    <cfRule type="containsText" dxfId="3739" priority="125" operator="containsText" text="ungenügend">
      <formula>NOT(ISERROR(SEARCH("ungenügend",I193)))</formula>
    </cfRule>
    <cfRule type="containsText" dxfId="3738" priority="126" operator="containsText" text="in Abklärung">
      <formula>NOT(ISERROR(SEARCH("in Abklärung",I193)))</formula>
    </cfRule>
    <cfRule type="containsText" dxfId="3737" priority="127" operator="containsText" text="nicht notwendig">
      <formula>NOT(ISERROR(SEARCH("nicht notwendig",I193)))</formula>
    </cfRule>
    <cfRule type="containsText" dxfId="3736" priority="128" operator="containsText" text="erfüllt">
      <formula>NOT(ISERROR(SEARCH("erfüllt",I193)))</formula>
    </cfRule>
  </conditionalFormatting>
  <conditionalFormatting sqref="J193">
    <cfRule type="containsText" dxfId="3735" priority="121" operator="containsText" text="ungenügend">
      <formula>NOT(ISERROR(SEARCH("ungenügend",J193)))</formula>
    </cfRule>
    <cfRule type="containsText" dxfId="3734" priority="122" operator="containsText" text="in Abklärung">
      <formula>NOT(ISERROR(SEARCH("in Abklärung",J193)))</formula>
    </cfRule>
    <cfRule type="containsText" dxfId="3733" priority="123" operator="containsText" text="nicht notwendig">
      <formula>NOT(ISERROR(SEARCH("nicht notwendig",J193)))</formula>
    </cfRule>
    <cfRule type="containsText" dxfId="3732" priority="124" operator="containsText" text="erfüllt">
      <formula>NOT(ISERROR(SEARCH("erfüllt",J193)))</formula>
    </cfRule>
  </conditionalFormatting>
  <conditionalFormatting sqref="I194:I202">
    <cfRule type="containsText" dxfId="3731" priority="117" operator="containsText" text="ungenügend">
      <formula>NOT(ISERROR(SEARCH("ungenügend",I194)))</formula>
    </cfRule>
    <cfRule type="containsText" dxfId="3730" priority="118" operator="containsText" text="in Abklärung">
      <formula>NOT(ISERROR(SEARCH("in Abklärung",I194)))</formula>
    </cfRule>
    <cfRule type="containsText" dxfId="3729" priority="119" operator="containsText" text="nicht notwendig">
      <formula>NOT(ISERROR(SEARCH("nicht notwendig",I194)))</formula>
    </cfRule>
    <cfRule type="containsText" dxfId="3728" priority="120" operator="containsText" text="erfüllt">
      <formula>NOT(ISERROR(SEARCH("erfüllt",I194)))</formula>
    </cfRule>
  </conditionalFormatting>
  <conditionalFormatting sqref="J194:J202">
    <cfRule type="containsText" dxfId="3727" priority="113" operator="containsText" text="ungenügend">
      <formula>NOT(ISERROR(SEARCH("ungenügend",J194)))</formula>
    </cfRule>
    <cfRule type="containsText" dxfId="3726" priority="114" operator="containsText" text="in Abklärung">
      <formula>NOT(ISERROR(SEARCH("in Abklärung",J194)))</formula>
    </cfRule>
    <cfRule type="containsText" dxfId="3725" priority="115" operator="containsText" text="nicht notwendig">
      <formula>NOT(ISERROR(SEARCH("nicht notwendig",J194)))</formula>
    </cfRule>
    <cfRule type="containsText" dxfId="3724" priority="116" operator="containsText" text="erfüllt">
      <formula>NOT(ISERROR(SEARCH("erfüllt",J194)))</formula>
    </cfRule>
  </conditionalFormatting>
  <conditionalFormatting sqref="I203">
    <cfRule type="containsText" dxfId="3723" priority="109" operator="containsText" text="ungenügend">
      <formula>NOT(ISERROR(SEARCH("ungenügend",I203)))</formula>
    </cfRule>
    <cfRule type="containsText" dxfId="3722" priority="110" operator="containsText" text="in Abklärung">
      <formula>NOT(ISERROR(SEARCH("in Abklärung",I203)))</formula>
    </cfRule>
    <cfRule type="containsText" dxfId="3721" priority="111" operator="containsText" text="nicht notwendig">
      <formula>NOT(ISERROR(SEARCH("nicht notwendig",I203)))</formula>
    </cfRule>
    <cfRule type="containsText" dxfId="3720" priority="112" operator="containsText" text="erfüllt">
      <formula>NOT(ISERROR(SEARCH("erfüllt",I203)))</formula>
    </cfRule>
  </conditionalFormatting>
  <conditionalFormatting sqref="J203">
    <cfRule type="containsText" dxfId="3719" priority="105" operator="containsText" text="ungenügend">
      <formula>NOT(ISERROR(SEARCH("ungenügend",J203)))</formula>
    </cfRule>
    <cfRule type="containsText" dxfId="3718" priority="106" operator="containsText" text="in Abklärung">
      <formula>NOT(ISERROR(SEARCH("in Abklärung",J203)))</formula>
    </cfRule>
    <cfRule type="containsText" dxfId="3717" priority="107" operator="containsText" text="nicht notwendig">
      <formula>NOT(ISERROR(SEARCH("nicht notwendig",J203)))</formula>
    </cfRule>
    <cfRule type="containsText" dxfId="3716" priority="108" operator="containsText" text="erfüllt">
      <formula>NOT(ISERROR(SEARCH("erfüllt",J203)))</formula>
    </cfRule>
  </conditionalFormatting>
  <conditionalFormatting sqref="I204:I212">
    <cfRule type="containsText" dxfId="3715" priority="101" operator="containsText" text="ungenügend">
      <formula>NOT(ISERROR(SEARCH("ungenügend",I204)))</formula>
    </cfRule>
    <cfRule type="containsText" dxfId="3714" priority="102" operator="containsText" text="in Abklärung">
      <formula>NOT(ISERROR(SEARCH("in Abklärung",I204)))</formula>
    </cfRule>
    <cfRule type="containsText" dxfId="3713" priority="103" operator="containsText" text="nicht notwendig">
      <formula>NOT(ISERROR(SEARCH("nicht notwendig",I204)))</formula>
    </cfRule>
    <cfRule type="containsText" dxfId="3712" priority="104" operator="containsText" text="erfüllt">
      <formula>NOT(ISERROR(SEARCH("erfüllt",I204)))</formula>
    </cfRule>
  </conditionalFormatting>
  <conditionalFormatting sqref="J204:J212">
    <cfRule type="containsText" dxfId="3711" priority="97" operator="containsText" text="ungenügend">
      <formula>NOT(ISERROR(SEARCH("ungenügend",J204)))</formula>
    </cfRule>
    <cfRule type="containsText" dxfId="3710" priority="98" operator="containsText" text="in Abklärung">
      <formula>NOT(ISERROR(SEARCH("in Abklärung",J204)))</formula>
    </cfRule>
    <cfRule type="containsText" dxfId="3709" priority="99" operator="containsText" text="nicht notwendig">
      <formula>NOT(ISERROR(SEARCH("nicht notwendig",J204)))</formula>
    </cfRule>
    <cfRule type="containsText" dxfId="3708" priority="100" operator="containsText" text="erfüllt">
      <formula>NOT(ISERROR(SEARCH("erfüllt",J204)))</formula>
    </cfRule>
  </conditionalFormatting>
  <conditionalFormatting sqref="I213">
    <cfRule type="containsText" dxfId="3707" priority="93" operator="containsText" text="ungenügend">
      <formula>NOT(ISERROR(SEARCH("ungenügend",I213)))</formula>
    </cfRule>
    <cfRule type="containsText" dxfId="3706" priority="94" operator="containsText" text="in Abklärung">
      <formula>NOT(ISERROR(SEARCH("in Abklärung",I213)))</formula>
    </cfRule>
    <cfRule type="containsText" dxfId="3705" priority="95" operator="containsText" text="nicht notwendig">
      <formula>NOT(ISERROR(SEARCH("nicht notwendig",I213)))</formula>
    </cfRule>
    <cfRule type="containsText" dxfId="3704" priority="96" operator="containsText" text="erfüllt">
      <formula>NOT(ISERROR(SEARCH("erfüllt",I213)))</formula>
    </cfRule>
  </conditionalFormatting>
  <conditionalFormatting sqref="J213">
    <cfRule type="containsText" dxfId="3703" priority="89" operator="containsText" text="ungenügend">
      <formula>NOT(ISERROR(SEARCH("ungenügend",J213)))</formula>
    </cfRule>
    <cfRule type="containsText" dxfId="3702" priority="90" operator="containsText" text="in Abklärung">
      <formula>NOT(ISERROR(SEARCH("in Abklärung",J213)))</formula>
    </cfRule>
    <cfRule type="containsText" dxfId="3701" priority="91" operator="containsText" text="nicht notwendig">
      <formula>NOT(ISERROR(SEARCH("nicht notwendig",J213)))</formula>
    </cfRule>
    <cfRule type="containsText" dxfId="3700" priority="92" operator="containsText" text="erfüllt">
      <formula>NOT(ISERROR(SEARCH("erfüllt",J213)))</formula>
    </cfRule>
  </conditionalFormatting>
  <conditionalFormatting sqref="I214:I222">
    <cfRule type="containsText" dxfId="3699" priority="85" operator="containsText" text="ungenügend">
      <formula>NOT(ISERROR(SEARCH("ungenügend",I214)))</formula>
    </cfRule>
    <cfRule type="containsText" dxfId="3698" priority="86" operator="containsText" text="in Abklärung">
      <formula>NOT(ISERROR(SEARCH("in Abklärung",I214)))</formula>
    </cfRule>
    <cfRule type="containsText" dxfId="3697" priority="87" operator="containsText" text="nicht notwendig">
      <formula>NOT(ISERROR(SEARCH("nicht notwendig",I214)))</formula>
    </cfRule>
    <cfRule type="containsText" dxfId="3696" priority="88" operator="containsText" text="erfüllt">
      <formula>NOT(ISERROR(SEARCH("erfüllt",I214)))</formula>
    </cfRule>
  </conditionalFormatting>
  <conditionalFormatting sqref="J214:J222">
    <cfRule type="containsText" dxfId="3695" priority="81" operator="containsText" text="ungenügend">
      <formula>NOT(ISERROR(SEARCH("ungenügend",J214)))</formula>
    </cfRule>
    <cfRule type="containsText" dxfId="3694" priority="82" operator="containsText" text="in Abklärung">
      <formula>NOT(ISERROR(SEARCH("in Abklärung",J214)))</formula>
    </cfRule>
    <cfRule type="containsText" dxfId="3693" priority="83" operator="containsText" text="nicht notwendig">
      <formula>NOT(ISERROR(SEARCH("nicht notwendig",J214)))</formula>
    </cfRule>
    <cfRule type="containsText" dxfId="3692" priority="84" operator="containsText" text="erfüllt">
      <formula>NOT(ISERROR(SEARCH("erfüllt",J214)))</formula>
    </cfRule>
  </conditionalFormatting>
  <conditionalFormatting sqref="I223">
    <cfRule type="containsText" dxfId="3691" priority="77" operator="containsText" text="ungenügend">
      <formula>NOT(ISERROR(SEARCH("ungenügend",I223)))</formula>
    </cfRule>
    <cfRule type="containsText" dxfId="3690" priority="78" operator="containsText" text="in Abklärung">
      <formula>NOT(ISERROR(SEARCH("in Abklärung",I223)))</formula>
    </cfRule>
    <cfRule type="containsText" dxfId="3689" priority="79" operator="containsText" text="nicht notwendig">
      <formula>NOT(ISERROR(SEARCH("nicht notwendig",I223)))</formula>
    </cfRule>
    <cfRule type="containsText" dxfId="3688" priority="80" operator="containsText" text="erfüllt">
      <formula>NOT(ISERROR(SEARCH("erfüllt",I223)))</formula>
    </cfRule>
  </conditionalFormatting>
  <conditionalFormatting sqref="J223">
    <cfRule type="containsText" dxfId="3687" priority="73" operator="containsText" text="ungenügend">
      <formula>NOT(ISERROR(SEARCH("ungenügend",J223)))</formula>
    </cfRule>
    <cfRule type="containsText" dxfId="3686" priority="74" operator="containsText" text="in Abklärung">
      <formula>NOT(ISERROR(SEARCH("in Abklärung",J223)))</formula>
    </cfRule>
    <cfRule type="containsText" dxfId="3685" priority="75" operator="containsText" text="nicht notwendig">
      <formula>NOT(ISERROR(SEARCH("nicht notwendig",J223)))</formula>
    </cfRule>
    <cfRule type="containsText" dxfId="3684" priority="76" operator="containsText" text="erfüllt">
      <formula>NOT(ISERROR(SEARCH("erfüllt",J223)))</formula>
    </cfRule>
  </conditionalFormatting>
  <conditionalFormatting sqref="I224:I232">
    <cfRule type="containsText" dxfId="3683" priority="69" operator="containsText" text="ungenügend">
      <formula>NOT(ISERROR(SEARCH("ungenügend",I224)))</formula>
    </cfRule>
    <cfRule type="containsText" dxfId="3682" priority="70" operator="containsText" text="in Abklärung">
      <formula>NOT(ISERROR(SEARCH("in Abklärung",I224)))</formula>
    </cfRule>
    <cfRule type="containsText" dxfId="3681" priority="71" operator="containsText" text="nicht notwendig">
      <formula>NOT(ISERROR(SEARCH("nicht notwendig",I224)))</formula>
    </cfRule>
    <cfRule type="containsText" dxfId="3680" priority="72" operator="containsText" text="erfüllt">
      <formula>NOT(ISERROR(SEARCH("erfüllt",I224)))</formula>
    </cfRule>
  </conditionalFormatting>
  <conditionalFormatting sqref="J224:J232">
    <cfRule type="containsText" dxfId="3679" priority="65" operator="containsText" text="ungenügend">
      <formula>NOT(ISERROR(SEARCH("ungenügend",J224)))</formula>
    </cfRule>
    <cfRule type="containsText" dxfId="3678" priority="66" operator="containsText" text="in Abklärung">
      <formula>NOT(ISERROR(SEARCH("in Abklärung",J224)))</formula>
    </cfRule>
    <cfRule type="containsText" dxfId="3677" priority="67" operator="containsText" text="nicht notwendig">
      <formula>NOT(ISERROR(SEARCH("nicht notwendig",J224)))</formula>
    </cfRule>
    <cfRule type="containsText" dxfId="3676" priority="68" operator="containsText" text="erfüllt">
      <formula>NOT(ISERROR(SEARCH("erfüllt",J224)))</formula>
    </cfRule>
  </conditionalFormatting>
  <conditionalFormatting sqref="I233">
    <cfRule type="containsText" dxfId="3675" priority="61" operator="containsText" text="ungenügend">
      <formula>NOT(ISERROR(SEARCH("ungenügend",I233)))</formula>
    </cfRule>
    <cfRule type="containsText" dxfId="3674" priority="62" operator="containsText" text="in Abklärung">
      <formula>NOT(ISERROR(SEARCH("in Abklärung",I233)))</formula>
    </cfRule>
    <cfRule type="containsText" dxfId="3673" priority="63" operator="containsText" text="nicht notwendig">
      <formula>NOT(ISERROR(SEARCH("nicht notwendig",I233)))</formula>
    </cfRule>
    <cfRule type="containsText" dxfId="3672" priority="64" operator="containsText" text="erfüllt">
      <formula>NOT(ISERROR(SEARCH("erfüllt",I233)))</formula>
    </cfRule>
  </conditionalFormatting>
  <conditionalFormatting sqref="J233">
    <cfRule type="containsText" dxfId="3671" priority="57" operator="containsText" text="ungenügend">
      <formula>NOT(ISERROR(SEARCH("ungenügend",J233)))</formula>
    </cfRule>
    <cfRule type="containsText" dxfId="3670" priority="58" operator="containsText" text="in Abklärung">
      <formula>NOT(ISERROR(SEARCH("in Abklärung",J233)))</formula>
    </cfRule>
    <cfRule type="containsText" dxfId="3669" priority="59" operator="containsText" text="nicht notwendig">
      <formula>NOT(ISERROR(SEARCH("nicht notwendig",J233)))</formula>
    </cfRule>
    <cfRule type="containsText" dxfId="3668" priority="60" operator="containsText" text="erfüllt">
      <formula>NOT(ISERROR(SEARCH("erfüllt",J233)))</formula>
    </cfRule>
  </conditionalFormatting>
  <conditionalFormatting sqref="I234:I242">
    <cfRule type="containsText" dxfId="3667" priority="53" operator="containsText" text="ungenügend">
      <formula>NOT(ISERROR(SEARCH("ungenügend",I234)))</formula>
    </cfRule>
    <cfRule type="containsText" dxfId="3666" priority="54" operator="containsText" text="in Abklärung">
      <formula>NOT(ISERROR(SEARCH("in Abklärung",I234)))</formula>
    </cfRule>
    <cfRule type="containsText" dxfId="3665" priority="55" operator="containsText" text="nicht notwendig">
      <formula>NOT(ISERROR(SEARCH("nicht notwendig",I234)))</formula>
    </cfRule>
    <cfRule type="containsText" dxfId="3664" priority="56" operator="containsText" text="erfüllt">
      <formula>NOT(ISERROR(SEARCH("erfüllt",I234)))</formula>
    </cfRule>
  </conditionalFormatting>
  <conditionalFormatting sqref="J234:J242">
    <cfRule type="containsText" dxfId="3663" priority="49" operator="containsText" text="ungenügend">
      <formula>NOT(ISERROR(SEARCH("ungenügend",J234)))</formula>
    </cfRule>
    <cfRule type="containsText" dxfId="3662" priority="50" operator="containsText" text="in Abklärung">
      <formula>NOT(ISERROR(SEARCH("in Abklärung",J234)))</formula>
    </cfRule>
    <cfRule type="containsText" dxfId="3661" priority="51" operator="containsText" text="nicht notwendig">
      <formula>NOT(ISERROR(SEARCH("nicht notwendig",J234)))</formula>
    </cfRule>
    <cfRule type="containsText" dxfId="3660" priority="52" operator="containsText" text="erfüllt">
      <formula>NOT(ISERROR(SEARCH("erfüllt",J234)))</formula>
    </cfRule>
  </conditionalFormatting>
  <conditionalFormatting sqref="I243">
    <cfRule type="containsText" dxfId="3659" priority="45" operator="containsText" text="ungenügend">
      <formula>NOT(ISERROR(SEARCH("ungenügend",I243)))</formula>
    </cfRule>
    <cfRule type="containsText" dxfId="3658" priority="46" operator="containsText" text="in Abklärung">
      <formula>NOT(ISERROR(SEARCH("in Abklärung",I243)))</formula>
    </cfRule>
    <cfRule type="containsText" dxfId="3657" priority="47" operator="containsText" text="nicht notwendig">
      <formula>NOT(ISERROR(SEARCH("nicht notwendig",I243)))</formula>
    </cfRule>
    <cfRule type="containsText" dxfId="3656" priority="48" operator="containsText" text="erfüllt">
      <formula>NOT(ISERROR(SEARCH("erfüllt",I243)))</formula>
    </cfRule>
  </conditionalFormatting>
  <conditionalFormatting sqref="J243">
    <cfRule type="containsText" dxfId="3655" priority="41" operator="containsText" text="ungenügend">
      <formula>NOT(ISERROR(SEARCH("ungenügend",J243)))</formula>
    </cfRule>
    <cfRule type="containsText" dxfId="3654" priority="42" operator="containsText" text="in Abklärung">
      <formula>NOT(ISERROR(SEARCH("in Abklärung",J243)))</formula>
    </cfRule>
    <cfRule type="containsText" dxfId="3653" priority="43" operator="containsText" text="nicht notwendig">
      <formula>NOT(ISERROR(SEARCH("nicht notwendig",J243)))</formula>
    </cfRule>
    <cfRule type="containsText" dxfId="3652" priority="44" operator="containsText" text="erfüllt">
      <formula>NOT(ISERROR(SEARCH("erfüllt",J243)))</formula>
    </cfRule>
  </conditionalFormatting>
  <conditionalFormatting sqref="I244:I252">
    <cfRule type="containsText" dxfId="3651" priority="37" operator="containsText" text="ungenügend">
      <formula>NOT(ISERROR(SEARCH("ungenügend",I244)))</formula>
    </cfRule>
    <cfRule type="containsText" dxfId="3650" priority="38" operator="containsText" text="in Abklärung">
      <formula>NOT(ISERROR(SEARCH("in Abklärung",I244)))</formula>
    </cfRule>
    <cfRule type="containsText" dxfId="3649" priority="39" operator="containsText" text="nicht notwendig">
      <formula>NOT(ISERROR(SEARCH("nicht notwendig",I244)))</formula>
    </cfRule>
    <cfRule type="containsText" dxfId="3648" priority="40" operator="containsText" text="erfüllt">
      <formula>NOT(ISERROR(SEARCH("erfüllt",I244)))</formula>
    </cfRule>
  </conditionalFormatting>
  <conditionalFormatting sqref="J244:J252">
    <cfRule type="containsText" dxfId="3647" priority="33" operator="containsText" text="ungenügend">
      <formula>NOT(ISERROR(SEARCH("ungenügend",J244)))</formula>
    </cfRule>
    <cfRule type="containsText" dxfId="3646" priority="34" operator="containsText" text="in Abklärung">
      <formula>NOT(ISERROR(SEARCH("in Abklärung",J244)))</formula>
    </cfRule>
    <cfRule type="containsText" dxfId="3645" priority="35" operator="containsText" text="nicht notwendig">
      <formula>NOT(ISERROR(SEARCH("nicht notwendig",J244)))</formula>
    </cfRule>
    <cfRule type="containsText" dxfId="3644" priority="36" operator="containsText" text="erfüllt">
      <formula>NOT(ISERROR(SEARCH("erfüllt",J244)))</formula>
    </cfRule>
  </conditionalFormatting>
  <conditionalFormatting sqref="I253">
    <cfRule type="containsText" dxfId="3643" priority="29" operator="containsText" text="ungenügend">
      <formula>NOT(ISERROR(SEARCH("ungenügend",I253)))</formula>
    </cfRule>
    <cfRule type="containsText" dxfId="3642" priority="30" operator="containsText" text="in Abklärung">
      <formula>NOT(ISERROR(SEARCH("in Abklärung",I253)))</formula>
    </cfRule>
    <cfRule type="containsText" dxfId="3641" priority="31" operator="containsText" text="nicht notwendig">
      <formula>NOT(ISERROR(SEARCH("nicht notwendig",I253)))</formula>
    </cfRule>
    <cfRule type="containsText" dxfId="3640" priority="32" operator="containsText" text="erfüllt">
      <formula>NOT(ISERROR(SEARCH("erfüllt",I253)))</formula>
    </cfRule>
  </conditionalFormatting>
  <conditionalFormatting sqref="J253">
    <cfRule type="containsText" dxfId="3639" priority="25" operator="containsText" text="ungenügend">
      <formula>NOT(ISERROR(SEARCH("ungenügend",J253)))</formula>
    </cfRule>
    <cfRule type="containsText" dxfId="3638" priority="26" operator="containsText" text="in Abklärung">
      <formula>NOT(ISERROR(SEARCH("in Abklärung",J253)))</formula>
    </cfRule>
    <cfRule type="containsText" dxfId="3637" priority="27" operator="containsText" text="nicht notwendig">
      <formula>NOT(ISERROR(SEARCH("nicht notwendig",J253)))</formula>
    </cfRule>
    <cfRule type="containsText" dxfId="3636" priority="28" operator="containsText" text="erfüllt">
      <formula>NOT(ISERROR(SEARCH("erfüllt",J253)))</formula>
    </cfRule>
  </conditionalFormatting>
  <conditionalFormatting sqref="I254:I262">
    <cfRule type="containsText" dxfId="3635" priority="21" operator="containsText" text="ungenügend">
      <formula>NOT(ISERROR(SEARCH("ungenügend",I254)))</formula>
    </cfRule>
    <cfRule type="containsText" dxfId="3634" priority="22" operator="containsText" text="in Abklärung">
      <formula>NOT(ISERROR(SEARCH("in Abklärung",I254)))</formula>
    </cfRule>
    <cfRule type="containsText" dxfId="3633" priority="23" operator="containsText" text="nicht notwendig">
      <formula>NOT(ISERROR(SEARCH("nicht notwendig",I254)))</formula>
    </cfRule>
    <cfRule type="containsText" dxfId="3632" priority="24" operator="containsText" text="erfüllt">
      <formula>NOT(ISERROR(SEARCH("erfüllt",I254)))</formula>
    </cfRule>
  </conditionalFormatting>
  <conditionalFormatting sqref="J254:J262">
    <cfRule type="containsText" dxfId="3631" priority="17" operator="containsText" text="ungenügend">
      <formula>NOT(ISERROR(SEARCH("ungenügend",J254)))</formula>
    </cfRule>
    <cfRule type="containsText" dxfId="3630" priority="18" operator="containsText" text="in Abklärung">
      <formula>NOT(ISERROR(SEARCH("in Abklärung",J254)))</formula>
    </cfRule>
    <cfRule type="containsText" dxfId="3629" priority="19" operator="containsText" text="nicht notwendig">
      <formula>NOT(ISERROR(SEARCH("nicht notwendig",J254)))</formula>
    </cfRule>
    <cfRule type="containsText" dxfId="3628" priority="20" operator="containsText" text="erfüllt">
      <formula>NOT(ISERROR(SEARCH("erfüllt",J254)))</formula>
    </cfRule>
  </conditionalFormatting>
  <conditionalFormatting sqref="I263">
    <cfRule type="containsText" dxfId="3627" priority="13" operator="containsText" text="ungenügend">
      <formula>NOT(ISERROR(SEARCH("ungenügend",I263)))</formula>
    </cfRule>
    <cfRule type="containsText" dxfId="3626" priority="14" operator="containsText" text="in Abklärung">
      <formula>NOT(ISERROR(SEARCH("in Abklärung",I263)))</formula>
    </cfRule>
    <cfRule type="containsText" dxfId="3625" priority="15" operator="containsText" text="nicht notwendig">
      <formula>NOT(ISERROR(SEARCH("nicht notwendig",I263)))</formula>
    </cfRule>
    <cfRule type="containsText" dxfId="3624" priority="16" operator="containsText" text="erfüllt">
      <formula>NOT(ISERROR(SEARCH("erfüllt",I263)))</formula>
    </cfRule>
  </conditionalFormatting>
  <conditionalFormatting sqref="J263">
    <cfRule type="containsText" dxfId="3623" priority="9" operator="containsText" text="ungenügend">
      <formula>NOT(ISERROR(SEARCH("ungenügend",J263)))</formula>
    </cfRule>
    <cfRule type="containsText" dxfId="3622" priority="10" operator="containsText" text="in Abklärung">
      <formula>NOT(ISERROR(SEARCH("in Abklärung",J263)))</formula>
    </cfRule>
    <cfRule type="containsText" dxfId="3621" priority="11" operator="containsText" text="nicht notwendig">
      <formula>NOT(ISERROR(SEARCH("nicht notwendig",J263)))</formula>
    </cfRule>
    <cfRule type="containsText" dxfId="3620" priority="12" operator="containsText" text="erfüllt">
      <formula>NOT(ISERROR(SEARCH("erfüllt",J263)))</formula>
    </cfRule>
  </conditionalFormatting>
  <conditionalFormatting sqref="I264:I272">
    <cfRule type="containsText" dxfId="3619" priority="5" operator="containsText" text="ungenügend">
      <formula>NOT(ISERROR(SEARCH("ungenügend",I264)))</formula>
    </cfRule>
    <cfRule type="containsText" dxfId="3618" priority="6" operator="containsText" text="in Abklärung">
      <formula>NOT(ISERROR(SEARCH("in Abklärung",I264)))</formula>
    </cfRule>
    <cfRule type="containsText" dxfId="3617" priority="7" operator="containsText" text="nicht notwendig">
      <formula>NOT(ISERROR(SEARCH("nicht notwendig",I264)))</formula>
    </cfRule>
    <cfRule type="containsText" dxfId="3616" priority="8" operator="containsText" text="erfüllt">
      <formula>NOT(ISERROR(SEARCH("erfüllt",I264)))</formula>
    </cfRule>
  </conditionalFormatting>
  <conditionalFormatting sqref="J264:J272">
    <cfRule type="containsText" dxfId="3615" priority="1" operator="containsText" text="ungenügend">
      <formula>NOT(ISERROR(SEARCH("ungenügend",J264)))</formula>
    </cfRule>
    <cfRule type="containsText" dxfId="3614" priority="2" operator="containsText" text="in Abklärung">
      <formula>NOT(ISERROR(SEARCH("in Abklärung",J264)))</formula>
    </cfRule>
    <cfRule type="containsText" dxfId="3613" priority="3" operator="containsText" text="nicht notwendig">
      <formula>NOT(ISERROR(SEARCH("nicht notwendig",J264)))</formula>
    </cfRule>
    <cfRule type="containsText" dxfId="3612" priority="4" operator="containsText" text="erfüllt">
      <formula>NOT(ISERROR(SEARCH("erfüllt",J264)))</formula>
    </cfRule>
  </conditionalFormatting>
  <dataValidations count="2">
    <dataValidation type="list" allowBlank="1" showInputMessage="1" showErrorMessage="1" sqref="I18:J18" xr:uid="{00000000-0002-0000-0300-000000000000}">
      <formula1>"' ,in Abklärung,entspricht den Anforderungen nicht, abgeleht, da nicht vorhanden"</formula1>
    </dataValidation>
    <dataValidation type="list" allowBlank="1" showInputMessage="1" showErrorMessage="1" sqref="I50:J50 I60:J60 I100:J100 I90:J90 I70:J70 I80:J80 I30:J30 I40:J40 I110:J110 I120:J120 I130:J130 I140:J140 I150:J150 I160:J160 I170:J170 I180:J180 I190:J190 I200:J200 I210:J210 I220:J220 I230:J230 I240:J240 I250:J250 I260:J260 I270:J270" xr:uid="{00000000-0002-0000-0300-000001000000}">
      <formula1>"' ,erfüllt,in Abklärung, nicht notwendig, ungenügend"</formula1>
    </dataValidation>
  </dataValidations>
  <hyperlinks>
    <hyperlink ref="F31" r:id="rId1" xr:uid="{00000000-0004-0000-0300-000012000000}"/>
    <hyperlink ref="F41" r:id="rId2" xr:uid="{2A1DC18D-EF2A-4DC5-AE77-A04553825B25}"/>
    <hyperlink ref="F51" r:id="rId3" xr:uid="{CECF310E-6016-43E8-B429-6B44BFDDD4D0}"/>
    <hyperlink ref="F61" r:id="rId4" xr:uid="{89FCB6EA-368D-4281-8D18-28D00BB90499}"/>
    <hyperlink ref="F71" r:id="rId5" xr:uid="{0D43AD4F-92AE-43DE-B674-0B2BDF51CA20}"/>
    <hyperlink ref="F81" r:id="rId6" xr:uid="{2B27BEA3-AC71-4EA1-8A2B-E47EB9D842DE}"/>
    <hyperlink ref="F91" r:id="rId7" xr:uid="{FC167224-C570-4AB8-9BA8-8AFFF2430CF8}"/>
    <hyperlink ref="F101" r:id="rId8" xr:uid="{DEBFAF92-B2C1-4572-9C6C-C4B12FE284B4}"/>
    <hyperlink ref="F111" r:id="rId9" xr:uid="{D92066CF-4EC2-43C1-BB40-B2BECECECCF3}"/>
    <hyperlink ref="F121" r:id="rId10" xr:uid="{BAB80244-4431-40BA-943F-AC63380EC45E}"/>
    <hyperlink ref="F131" r:id="rId11" xr:uid="{6A3E07E0-D7F5-428E-B305-5CBBD44D54F0}"/>
    <hyperlink ref="F141" r:id="rId12" xr:uid="{E43E8D9E-9176-4DF8-B017-03F0EE153D6F}"/>
    <hyperlink ref="F151" r:id="rId13" xr:uid="{68B9A6D4-4638-4D6D-9919-8EFE518B7B90}"/>
    <hyperlink ref="F161" r:id="rId14" xr:uid="{FA20EBA0-847B-43A1-B81A-AC1002CEBB8B}"/>
    <hyperlink ref="F171" r:id="rId15" xr:uid="{94B058A2-429E-4454-9299-4FC5E11C43BF}"/>
    <hyperlink ref="F181" r:id="rId16" xr:uid="{5674E57D-5A8A-40D7-BE2D-CF23F73E2086}"/>
    <hyperlink ref="F191" r:id="rId17" xr:uid="{58D89F5A-590F-4FEF-8852-506D734B7258}"/>
    <hyperlink ref="F201" r:id="rId18" xr:uid="{2CBC1768-0CF9-47A3-B2A2-EF127F7A3634}"/>
    <hyperlink ref="F211" r:id="rId19" xr:uid="{5CC070E6-DB5B-4023-A151-514F435E19AB}"/>
    <hyperlink ref="F221" r:id="rId20" xr:uid="{E7FBA5E6-EBB3-412D-BD2B-51FF537C71F2}"/>
    <hyperlink ref="F231" r:id="rId21" xr:uid="{01D5D9B0-3E2D-4DAF-901E-7E440D628CA0}"/>
    <hyperlink ref="F241" r:id="rId22" xr:uid="{D5DCEB70-8F50-47B3-9D9B-61415FACFEE2}"/>
    <hyperlink ref="F251" r:id="rId23" xr:uid="{FE0965E3-D182-45C1-96AA-8E4FA6C00858}"/>
    <hyperlink ref="F261" r:id="rId24" xr:uid="{DD7F4A74-E682-4E11-8DAC-FC6692EED920}"/>
    <hyperlink ref="F271" r:id="rId25" xr:uid="{34F815FF-5868-49C9-960A-96BEF77D5D24}"/>
  </hyperlinks>
  <pageMargins left="0.51181102362204722" right="0.51181102362204722" top="0.59055118110236227" bottom="0.59055118110236227" header="0.19685039370078741" footer="0.19685039370078741"/>
  <pageSetup paperSize="9" scale="62" fitToHeight="0" orientation="landscape" r:id="rId26"/>
  <headerFooter>
    <oddHeader>&amp;LBFE-MP&amp;C &amp;A&amp;R&amp;D</oddHeader>
    <oddFooter>&amp;L&amp;F, &amp;T&amp;RS. &amp;P / &amp;N</oddFooter>
  </headerFooter>
  <customProperties>
    <customPr name="EpmWorksheetKeyString_GUID" r:id="rId27"/>
  </customProperties>
  <extLst>
    <ext xmlns:x14="http://schemas.microsoft.com/office/spreadsheetml/2009/9/main" uri="{CCE6A557-97BC-4b89-ADB6-D9C93CAAB3DF}">
      <x14:dataValidations xmlns:xm="http://schemas.microsoft.com/office/excel/2006/main" count="7">
        <x14:dataValidation type="list" allowBlank="1" showInputMessage="1" showErrorMessage="1" xr:uid="{00000000-0002-0000-0300-000003000000}">
          <x14:formula1>
            <xm:f>Dropdown!$D$7:$D$9</xm:f>
          </x14:formula1>
          <xm:sqref>G90:G91 G60:G61 G50:G51 G80:G81 G40:G41 G110:G111 G100:G101 G30:G31 G70:G71 G120:G121 G130:G131 G140:G141 G150:G151 G160:G161 G170:G171 G180:G181 G190:G191 G200:G201 G210:G211 G220:G221 G230:G231 G240:G241 G250:G251 G260:G261 G270:G271</xm:sqref>
        </x14:dataValidation>
        <x14:dataValidation type="list" allowBlank="1" showInputMessage="1" showErrorMessage="1" xr:uid="{68F62815-D4CF-47A7-9866-805ADA20F47E}">
          <x14:formula1>
            <xm:f>OFFSET(Dropdown!$D$7:$F$8,0,'Allg. Informationen'!$B$4-1,2,1)</xm:f>
          </x14:formula1>
          <xm:sqref>G116 G19:G21 G26 G36 G46 G56 G66 G76 G86 G96 G106 G16 G126 G136 G146 G156 G166 G176 G186 G196 G206 G216 G226 G236 G246 G256 G266</xm:sqref>
        </x14:dataValidation>
        <x14:dataValidation type="list" allowBlank="1" showInputMessage="1" showErrorMessage="1" xr:uid="{B1B47C3B-FAA1-4F3D-956F-53190098FC1B}">
          <x14:formula1>
            <xm:f>OFFSET(Dropdown!$D$7:$F$9,0,'Allg. Informationen'!$B$4-1,3,1)</xm:f>
          </x14:formula1>
          <xm:sqref>G17 G25 G27 G29 G32 G35 G37 G39 G42 G45 G47 G49 G52 G55 G57 G59 G62 G65 G67 G69 G72 G75 G77 G79 G82 G85 G87 G89 G92 G95 G97 G99 G102 G105 G107 G109 G112 G115 G117 G119 G122 G125 G127 G129 G132 G135 G137 G139 G142 G145 G147 G149 G152 G155 G157 G159 G162 G165 G167 G169 G172 G175 G177 G179 G182 G185 G187 G189 G192 G195 G197 G199 G202 G205 G207 G209 G212 G215 G217 G219 G222 G225 G227 G229 G232 G235 G237 G239 G242 G245 G247 G249 G252 G255 G257 G259 G262 G265 G267 G269 G272</xm:sqref>
        </x14:dataValidation>
        <x14:dataValidation type="list" allowBlank="1" showInputMessage="1" showErrorMessage="1" xr:uid="{578E2B1F-903D-492E-9D53-BE723246A94D}">
          <x14:formula1>
            <xm:f>OFFSET(Dropdown!$D$7:$F$10,0,'Allg. Informationen'!$B$4-1,4,1)</xm:f>
          </x14:formula1>
          <xm:sqref>G24 G28 G34 G38 G44 G48 G54 G58 G64 G68 G74 G78 G84 G88 G94 G98 G104 G108 G114 G118 G124 G128 G134 G138 G144 G148 G154 G158 G164 G168 G174 G178 G184 G188 G194 G198 G204 G208 G214 G218 G224 G228 G234 G238 G244 G248 G254 G258 G264 G268</xm:sqref>
        </x14:dataValidation>
        <x14:dataValidation type="list" allowBlank="1" showInputMessage="1" showErrorMessage="1" xr:uid="{B6F7BA44-C141-4438-9299-963F4269A134}">
          <x14:formula1>
            <xm:f>OFFSET(Dropdown!$AV$7:$AV$8,0,'Allg. Informationen'!$B$4-1,2,1)</xm:f>
          </x14:formula1>
          <xm:sqref>I16:I17 I122 I114:I119 I112 I104:I109 I102 I94:I99 I92 I84:I89 I82 I74:I79 I72 I64:I69 I62 I54:I59 I52 I44:I49 I42 I34:I39 I32 I24:I29 I19:I21 I132 I124:I129 I142 I134:I139 I152 I144:I149 I162 I154:I159 I172 I164:I169 I182 I174:I179 I192 I184:I189 I202 I194:I199 I212 I204:I209 I222 I214:I219 I232 I224:I229 I242 I234:I239 I252 I244:I249 I262 I254:I259 I272 I264:I269</xm:sqref>
        </x14:dataValidation>
        <x14:dataValidation type="list" allowBlank="1" showInputMessage="1" showErrorMessage="1" xr:uid="{1D6E6E82-CDE3-43BA-891F-8B62E98C0716}">
          <x14:formula1>
            <xm:f>OFFSET(Dropdown!$AZ$7:$BB$9,0,'Allg. Informationen'!$B$4-1,3,1)</xm:f>
          </x14:formula1>
          <xm:sqref>J16 J122 J117:J118 J114 J112 J107:J108 J104 J102 J97:J98 J94 J92 J87:J88 J84 J82 J77:J78 J74 J72 J67:J68 J64 J62 J57:J58 J54 J52 J47:J48 J44 J42 J37:J38 J34 J32 J27:J28 J24 J132 J127:J128 J124 J142 J137:J138 J134 J152 J147:J148 J144 J162 J157:J158 J154 J172 J167:J168 J164 J182 J177:J178 J174 J192 J187:J188 J184 J202 J197:J198 J194 J212 J207:J208 J204 J222 J217:J218 J214 J232 J227:J228 J224 J242 J237:J238 J234 J252 J247:J248 J244 J262 J257:J258 J254 J272 J267:J268 J264</xm:sqref>
        </x14:dataValidation>
        <x14:dataValidation type="list" allowBlank="1" showInputMessage="1" showErrorMessage="1" xr:uid="{240843F6-EAE9-41F9-B122-B1F196BBC326}">
          <x14:formula1>
            <xm:f>OFFSET(Dropdown!$AZ$7:$BB$10,0,'Allg. Informationen'!$B$4-1,4,1)</xm:f>
          </x14:formula1>
          <xm:sqref>J17 J119 J115:J116 J109 J105:J106 J99 J95:J96 J89 J85:J86 J79 J75:J76 J69 J65:J66 J59 J55:J56 J49 J45:J46 J39 J35:J36 J29 J25:J26 J19:J21 J129 J125:J126 J139 J135:J136 J149 J145:J146 J159 J155:J156 J169 J165:J166 J179 J175:J176 J189 J185:J186 J199 J195:J196 J209 J205:J206 J219 J215:J216 J229 J225:J226 J239 J235:J236 J249 J245:J246 J259 J255:J256 J269 J265:J266</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8">
    <tabColor theme="4" tint="0.39997558519241921"/>
    <pageSetUpPr fitToPage="1"/>
  </sheetPr>
  <dimension ref="A1:AD143"/>
  <sheetViews>
    <sheetView workbookViewId="0">
      <selection activeCell="D7" sqref="D7"/>
    </sheetView>
  </sheetViews>
  <sheetFormatPr baseColWidth="10" defaultColWidth="10.88671875" defaultRowHeight="13.2" outlineLevelCol="1" x14ac:dyDescent="0.25"/>
  <cols>
    <col min="1" max="2" width="11.6640625" style="114" customWidth="1"/>
    <col min="3" max="3" width="40" style="114" customWidth="1"/>
    <col min="4" max="4" width="19" style="114" customWidth="1"/>
    <col min="5" max="16" width="11.6640625" style="114" customWidth="1"/>
    <col min="17" max="17" width="9.88671875" style="114" customWidth="1"/>
    <col min="18" max="18" width="6.5546875" style="114" hidden="1" customWidth="1" outlineLevel="1"/>
    <col min="19" max="19" width="10.88671875" style="114" hidden="1" customWidth="1" outlineLevel="1"/>
    <col min="20" max="20" width="16.33203125" style="114" hidden="1" customWidth="1" outlineLevel="1"/>
    <col min="21" max="21" width="8.5546875" style="114" hidden="1" customWidth="1" outlineLevel="1"/>
    <col min="22" max="22" width="6.33203125" style="114" hidden="1" customWidth="1" outlineLevel="1"/>
    <col min="23" max="23" width="0.44140625" style="114" hidden="1" customWidth="1" outlineLevel="1"/>
    <col min="24" max="24" width="11.6640625" style="114" hidden="1" customWidth="1" outlineLevel="1"/>
    <col min="25" max="25" width="0.33203125" style="114" hidden="1" customWidth="1" outlineLevel="1"/>
    <col min="26" max="26" width="10.5546875" style="114" hidden="1" customWidth="1" outlineLevel="1"/>
    <col min="27" max="27" width="8.5546875" style="114" hidden="1" customWidth="1" outlineLevel="1"/>
    <col min="28" max="28" width="10.88671875" style="114" customWidth="1" collapsed="1"/>
    <col min="29" max="29" width="10.88671875" style="114"/>
    <col min="30" max="30" width="15.33203125" style="114" bestFit="1" customWidth="1"/>
    <col min="31" max="16384" width="10.88671875" style="114"/>
  </cols>
  <sheetData>
    <row r="1" spans="1:30" ht="21" x14ac:dyDescent="0.4">
      <c r="A1" s="59" t="str">
        <f ca="1">OFFSET(Sprachen!A194,0,'Allg. Informationen'!$B$4-1,1,1)</f>
        <v>Übersicht Gesuch Marktprämie</v>
      </c>
      <c r="B1" s="59"/>
      <c r="C1" s="59"/>
      <c r="D1" s="59"/>
      <c r="E1" s="59"/>
      <c r="F1" s="59"/>
      <c r="G1" s="59"/>
      <c r="H1" s="59"/>
      <c r="I1" s="59"/>
      <c r="J1" s="59"/>
      <c r="K1" s="59"/>
      <c r="L1" s="59"/>
      <c r="M1" s="753"/>
      <c r="N1" s="753"/>
      <c r="O1" s="753"/>
      <c r="P1" s="753"/>
    </row>
    <row r="2" spans="1:30" x14ac:dyDescent="0.25">
      <c r="A2" s="453" t="str">
        <f ca="1">VLOOKUP(_xlfn.SHEET(),Dropdown!$BC$7:$BF$15,'Allg. Informationen'!$B$4+1,FALSE)</f>
        <v>Übersicht</v>
      </c>
    </row>
    <row r="3" spans="1:30" x14ac:dyDescent="0.25">
      <c r="A3" s="453"/>
    </row>
    <row r="4" spans="1:30" x14ac:dyDescent="0.25">
      <c r="A4" s="36" t="str">
        <f ca="1">CONCATENATE(Gesuchsteller!$A$4,": ",Gesuchsteller!$B$4)</f>
        <v>Gesuchsnummer: MP.24.xxx</v>
      </c>
      <c r="B4" s="36"/>
    </row>
    <row r="6" spans="1:30" x14ac:dyDescent="0.25">
      <c r="A6" s="62" t="str">
        <f ca="1">OFFSET(Sprachen!A195,0,'Allg. Informationen'!$B$4-1,1,1)</f>
        <v>Menge an erneuerbarer Energie in der Grundversorgung</v>
      </c>
      <c r="B6" s="62"/>
      <c r="C6" s="90"/>
      <c r="D6" s="80"/>
      <c r="E6" s="80"/>
      <c r="F6" s="109"/>
      <c r="G6" s="39"/>
    </row>
    <row r="7" spans="1:30" ht="26.4" x14ac:dyDescent="0.25">
      <c r="A7" s="15" t="s">
        <v>339</v>
      </c>
      <c r="B7" s="15"/>
      <c r="C7" s="205" t="str">
        <f ca="1">OFFSET(Sprachen!A196,0,'Allg. Informationen'!$B$4-1,1,1)</f>
        <v>Absatzpotential an Endverbraucher in der Grundversorgung</v>
      </c>
      <c r="D7" s="52">
        <v>0</v>
      </c>
      <c r="E7" s="297" t="s">
        <v>49</v>
      </c>
      <c r="F7" s="755" t="str">
        <f ca="1">OFFSET(Sprachen!A215,0,'Allg. Informationen'!$B$4-1,1,1)</f>
        <v>Art. 31, Abs. 1, EnG
Art. 91, Abs. 1, EnFV</v>
      </c>
      <c r="G7" s="755"/>
    </row>
    <row r="8" spans="1:30" ht="25.5" customHeight="1" x14ac:dyDescent="0.25">
      <c r="A8" s="15" t="s">
        <v>431</v>
      </c>
      <c r="B8" s="15"/>
      <c r="C8" s="516" t="str">
        <f ca="1">OFFSET(Sprachen!A197,0,'Allg. Informationen'!$B$4-1,1,1)</f>
        <v>Korrektiv "Erneuerbaren-Menge" in GV
(Erneuerbaren-Gegenabzug)</v>
      </c>
      <c r="D8" s="33">
        <f>SUM(D9:D10)</f>
        <v>0</v>
      </c>
      <c r="E8" s="297" t="s">
        <v>49</v>
      </c>
      <c r="F8" s="755" t="str">
        <f ca="1">OFFSET(Sprachen!A216,0,'Allg. Informationen'!$B$4-1,1,1)</f>
        <v>Art. 31, Abs. 2, EnG
Art. 91, Abs. 2, EnFV</v>
      </c>
      <c r="G8" s="755"/>
    </row>
    <row r="9" spans="1:30" ht="12.75" customHeight="1" x14ac:dyDescent="0.25">
      <c r="A9" s="15" t="s">
        <v>432</v>
      </c>
      <c r="B9" s="15"/>
      <c r="C9" s="516" t="str">
        <f ca="1">OFFSET(Sprachen!A198,0,'Allg. Informationen'!$B$4-1,1,1)</f>
        <v>- davon eigene Anlagen</v>
      </c>
      <c r="D9" s="33">
        <f>'Eigene EE'!J12</f>
        <v>0</v>
      </c>
      <c r="E9" s="297" t="s">
        <v>49</v>
      </c>
      <c r="F9" s="755" t="str">
        <f ca="1">OFFSET(Sprachen!A217,0,'Allg. Informationen'!$B$4-1,1,1)</f>
        <v>Art. 91, Abs. 2, EnFV
Vertragsdauer &gt; 3 Jahre</v>
      </c>
      <c r="G9" s="755"/>
    </row>
    <row r="10" spans="1:30" ht="12.75" customHeight="1" x14ac:dyDescent="0.25">
      <c r="A10" s="15" t="s">
        <v>340</v>
      </c>
      <c r="B10" s="15"/>
      <c r="C10" s="516" t="str">
        <f ca="1">OFFSET(Sprachen!A199,0,'Allg. Informationen'!$B$4-1,1,1)</f>
        <v xml:space="preserve">- davon fremde Anlagen </v>
      </c>
      <c r="D10" s="33">
        <f>'Fremde EE'!J14</f>
        <v>0</v>
      </c>
      <c r="E10" s="297" t="s">
        <v>49</v>
      </c>
      <c r="F10" s="755" t="str">
        <f ca="1">OFFSET(Sprachen!A218,0,'Allg. Informationen'!$B$4-1,1,1)</f>
        <v>Art. 91, Abs. 2, EnFV
Vertragsdauer &gt; 3 Jahre</v>
      </c>
      <c r="G10" s="755"/>
    </row>
    <row r="11" spans="1:30" x14ac:dyDescent="0.25">
      <c r="A11" s="117"/>
      <c r="B11" s="177"/>
      <c r="C11" s="36"/>
      <c r="D11" s="22"/>
      <c r="E11" s="44"/>
      <c r="F11" s="755"/>
      <c r="G11" s="755"/>
    </row>
    <row r="12" spans="1:30" x14ac:dyDescent="0.25">
      <c r="A12" s="12" t="str">
        <f ca="1">OFFSET(Sprachen!A200,0,'Allg. Informationen'!$B$4-1,1,1)</f>
        <v>Berechnung der Marktprämienquote</v>
      </c>
      <c r="B12" s="418"/>
      <c r="C12" s="36"/>
      <c r="D12" s="22"/>
      <c r="E12" s="44"/>
      <c r="F12" s="51"/>
      <c r="G12" s="44"/>
    </row>
    <row r="13" spans="1:30" ht="26.4" x14ac:dyDescent="0.25">
      <c r="A13" s="15" t="s">
        <v>341</v>
      </c>
      <c r="B13" s="15"/>
      <c r="C13" s="137" t="str">
        <f ca="1">OFFSET(Sprachen!A201,0,'Allg. Informationen'!$B$4-1,1,1)</f>
        <v xml:space="preserve">Jahresenergie Anteil Gesuchsteller von den im Gesuch aufgeführten Kraftwerken </v>
      </c>
      <c r="D13" s="27">
        <f ca="1">G55</f>
        <v>0</v>
      </c>
      <c r="E13" s="297" t="s">
        <v>49</v>
      </c>
      <c r="F13" s="756"/>
      <c r="G13" s="756"/>
    </row>
    <row r="14" spans="1:30" x14ac:dyDescent="0.25">
      <c r="A14" s="15" t="s">
        <v>342</v>
      </c>
      <c r="B14" s="15"/>
      <c r="C14" s="137" t="str">
        <f ca="1">OFFSET(Sprachen!A202,0,'Allg. Informationen'!$B$4-1,1,1)</f>
        <v>davon mit gedeckten Kosten</v>
      </c>
      <c r="D14" s="27">
        <f ca="1">+SUMIF(AA30:AA39,"Nein",G30:G39)</f>
        <v>0</v>
      </c>
      <c r="E14" s="297" t="s">
        <v>49</v>
      </c>
      <c r="F14" s="756"/>
      <c r="G14" s="756"/>
    </row>
    <row r="15" spans="1:30" ht="26.4" x14ac:dyDescent="0.25">
      <c r="A15" s="15" t="s">
        <v>377</v>
      </c>
      <c r="B15" s="15"/>
      <c r="C15" s="137" t="str">
        <f ca="1">OFFSET(Sprachen!A203,0,'Allg. Informationen'!$B$4-1,1,1)</f>
        <v>davon mit ungedeckten Kosten
(Jahresenergie unrentable Wasserkraft)</v>
      </c>
      <c r="D15" s="27">
        <f ca="1">+D13-D14</f>
        <v>0</v>
      </c>
      <c r="E15" s="297" t="s">
        <v>49</v>
      </c>
      <c r="F15" s="756"/>
      <c r="G15" s="756"/>
      <c r="AD15" s="685"/>
    </row>
    <row r="16" spans="1:30" ht="26.4" x14ac:dyDescent="0.25">
      <c r="A16" s="15" t="s">
        <v>382</v>
      </c>
      <c r="B16" s="15"/>
      <c r="C16" s="137" t="str">
        <f ca="1">OFFSET(Sprachen!A204,0,'Allg. Informationen'!$B$4-1,1,1)</f>
        <v>Bereingter Grundversorgungsabzug</v>
      </c>
      <c r="D16" s="27">
        <f>MAX(D7-D8,0)</f>
        <v>0</v>
      </c>
      <c r="E16" s="297" t="s">
        <v>49</v>
      </c>
      <c r="F16" s="755" t="str">
        <f ca="1">OFFSET(Sprachen!A219,0,'Allg. Informationen'!$B$4-1,1,1)</f>
        <v>Art. 31 Abs. 2, EnG</v>
      </c>
      <c r="G16" s="755"/>
    </row>
    <row r="17" spans="1:27" x14ac:dyDescent="0.25">
      <c r="A17" s="15" t="s">
        <v>387</v>
      </c>
      <c r="B17" s="15"/>
      <c r="C17" s="137" t="str">
        <f ca="1">OFFSET(Sprachen!A205,0,'Allg. Informationen'!$B$4-1,1,1)</f>
        <v>Marktprämienberechtigte Energie</v>
      </c>
      <c r="D17" s="27">
        <f ca="1">MAX(0, D15-D16)</f>
        <v>0</v>
      </c>
      <c r="E17" s="297" t="s">
        <v>49</v>
      </c>
      <c r="F17" s="756"/>
      <c r="G17" s="756"/>
    </row>
    <row r="18" spans="1:27" x14ac:dyDescent="0.25">
      <c r="A18" s="15" t="s">
        <v>388</v>
      </c>
      <c r="B18" s="15"/>
      <c r="C18" s="137" t="str">
        <f ca="1">OFFSET(Sprachen!A206,0,'Allg. Informationen'!$B$4-1,1,1)</f>
        <v>Marktprämienquote</v>
      </c>
      <c r="D18" s="402">
        <f ca="1">IFERROR(D17/D15,0)</f>
        <v>0</v>
      </c>
      <c r="E18" s="324"/>
      <c r="F18" s="756"/>
      <c r="G18" s="756"/>
    </row>
    <row r="19" spans="1:27" x14ac:dyDescent="0.25">
      <c r="A19" s="387"/>
      <c r="B19" s="387"/>
      <c r="C19" s="437"/>
      <c r="D19" s="442"/>
      <c r="E19" s="442"/>
      <c r="F19" s="436"/>
      <c r="G19" s="436"/>
    </row>
    <row r="20" spans="1:27" x14ac:dyDescent="0.25">
      <c r="A20" s="12" t="str">
        <f ca="1">OFFSET(Sprachen!A207,0,'Allg. Informationen'!$B$4-1,1,1)</f>
        <v>Überprüfung Portfolioaufteilung zwischen Marktprämie und Grundversorgung ( vgl. Art. 92 EnFV)</v>
      </c>
      <c r="B20" s="387"/>
      <c r="C20" s="437"/>
      <c r="D20" s="442"/>
      <c r="E20" s="442"/>
      <c r="F20" s="436"/>
      <c r="G20" s="436"/>
    </row>
    <row r="21" spans="1:27" ht="33.6" customHeight="1" x14ac:dyDescent="0.25">
      <c r="A21" s="15" t="s">
        <v>547</v>
      </c>
      <c r="B21" s="444"/>
      <c r="C21" s="663" t="str">
        <f ca="1">OFFSET(Sprachen!A208,0,'Allg. Informationen'!$B$4-1,1,1)</f>
        <v>Gestehungkosten durch WKA im vorliegenden Gesuch</v>
      </c>
      <c r="D21" s="173">
        <f ca="1">SUMPRODUCT(I30:I54,G30:G54)*10^4</f>
        <v>0</v>
      </c>
      <c r="E21" s="445" t="s">
        <v>23</v>
      </c>
      <c r="F21" s="436"/>
      <c r="G21" s="436"/>
    </row>
    <row r="22" spans="1:27" ht="18.899999999999999" customHeight="1" x14ac:dyDescent="0.25">
      <c r="A22" s="15" t="s">
        <v>548</v>
      </c>
      <c r="B22" s="444"/>
      <c r="C22" s="659" t="str">
        <f ca="1">OFFSET(Sprachen!A209,0,'Allg. Informationen'!$B$4-1,1,1)</f>
        <v>Gestehungskosten total</v>
      </c>
      <c r="D22" s="660">
        <f ca="1">D21</f>
        <v>0</v>
      </c>
      <c r="E22" s="446" t="s">
        <v>23</v>
      </c>
      <c r="F22" s="436"/>
      <c r="G22" s="436"/>
    </row>
    <row r="23" spans="1:27" ht="42.6" customHeight="1" x14ac:dyDescent="0.25">
      <c r="A23" s="15" t="s">
        <v>549</v>
      </c>
      <c r="B23" s="140"/>
      <c r="C23" s="663" t="str">
        <f ca="1">OFFSET(Sprachen!A210,0,'Allg. Informationen'!$B$4-1,1,1)</f>
        <v>Erlös Elcom durch WKA im vorliegenden Gesuch (vgl. Richtlinie 2.4)</v>
      </c>
      <c r="D23" s="173">
        <f>Grundversorgung!K12</f>
        <v>0</v>
      </c>
      <c r="E23" s="445" t="s">
        <v>23</v>
      </c>
      <c r="G23" s="436"/>
    </row>
    <row r="24" spans="1:27" ht="27.9" customHeight="1" x14ac:dyDescent="0.25">
      <c r="A24" s="15" t="s">
        <v>550</v>
      </c>
      <c r="B24" s="140"/>
      <c r="C24" s="447" t="str">
        <f ca="1">OFFSET(Sprachen!A211,0,'Allg. Informationen'!$B$4-1,1,1)</f>
        <v>Referenzmarkterlös durch Kraftwerke im vorliegenden Gesuch</v>
      </c>
      <c r="D24" s="173">
        <f ca="1">(SUMPRODUCT(J30:J54,G30:G54)-SUMPRODUCT(J30:J54,Grundversorgung!H21:H45))*10^4</f>
        <v>0</v>
      </c>
      <c r="E24" s="445" t="s">
        <v>23</v>
      </c>
      <c r="G24" s="436"/>
    </row>
    <row r="25" spans="1:27" ht="27" customHeight="1" x14ac:dyDescent="0.25">
      <c r="A25" s="15" t="s">
        <v>551</v>
      </c>
      <c r="B25" s="140"/>
      <c r="C25" s="663" t="str">
        <f ca="1">OFFSET(Sprachen!A212,0,'Allg. Informationen'!$B$4-1,1,1)</f>
        <v>Marktprämie vor Prüfung Art. 92-3 EnFV</v>
      </c>
      <c r="D25" s="173">
        <f ca="1">O55</f>
        <v>0</v>
      </c>
      <c r="E25" s="445" t="s">
        <v>23</v>
      </c>
      <c r="G25" s="436"/>
    </row>
    <row r="26" spans="1:27" ht="14.4" customHeight="1" x14ac:dyDescent="0.25">
      <c r="A26" s="15" t="s">
        <v>553</v>
      </c>
      <c r="B26" s="140"/>
      <c r="C26" s="518" t="str">
        <f ca="1">OFFSET(Sprachen!A213,0,'Allg. Informationen'!$B$4-1,1,1)</f>
        <v>Erlöse total</v>
      </c>
      <c r="D26" s="660">
        <f ca="1">SUM(D23:D25)</f>
        <v>0</v>
      </c>
      <c r="E26" s="446" t="s">
        <v>23</v>
      </c>
      <c r="G26" s="661"/>
    </row>
    <row r="27" spans="1:27" ht="26.4" x14ac:dyDescent="0.25">
      <c r="A27" s="15" t="s">
        <v>555</v>
      </c>
      <c r="B27" s="140"/>
      <c r="C27" s="518" t="str">
        <f ca="1">OFFSET(Sprachen!A214,0,'Allg. Informationen'!$B$4-1,1,1)</f>
        <v>Marktprämienreduktion nach Art.92-3 EnFV</v>
      </c>
      <c r="D27" s="173">
        <f ca="1">MAX(0,D26-D22)</f>
        <v>0</v>
      </c>
      <c r="E27" s="446" t="s">
        <v>23</v>
      </c>
      <c r="G27" s="436"/>
      <c r="X27" s="114" t="str">
        <f ca="1">CONCATENATE(Anhänge!A2,"'!i",W30)</f>
        <v>Anhänge'!i24</v>
      </c>
    </row>
    <row r="28" spans="1:27" x14ac:dyDescent="0.25">
      <c r="E28" s="443"/>
      <c r="R28" s="86" t="str">
        <f ca="1">OFFSET(Sprachen!A237,0,'Allg. Informationen'!$B$4-1,1,1)</f>
        <v>Gesuchsprüfung</v>
      </c>
      <c r="S28" s="86"/>
      <c r="V28" s="107"/>
      <c r="W28" s="107"/>
      <c r="X28" s="107"/>
      <c r="Y28" s="107"/>
      <c r="Z28" s="107"/>
    </row>
    <row r="29" spans="1:27" ht="117" customHeight="1" x14ac:dyDescent="0.25">
      <c r="A29" s="607" t="str">
        <f ca="1">OFFSET(Sprachen!A220,0,'Allg. Informationen'!$B$4-1,1,1)</f>
        <v>Gesuchsteller kraftwerksbevollmächtigt oder beteiligt</v>
      </c>
      <c r="B29" s="38" t="str">
        <f ca="1">OFFSET(Sprachen!A221,0,'Allg. Informationen'!$B$4-1,1,1)</f>
        <v>Kraftwerkskürzel</v>
      </c>
      <c r="C29" s="38" t="str">
        <f ca="1">OFFSET(Sprachen!A222,0,'Allg. Informationen'!$B$4-1,1,1)</f>
        <v>Name Kraftwerk</v>
      </c>
      <c r="D29" s="38" t="str">
        <f ca="1">OFFSET(Sprachen!A223,0,'Allg. Informationen'!$B$4-1,1,1)</f>
        <v>Bezug Gesuchsteller zum KW</v>
      </c>
      <c r="E29" s="38" t="str">
        <f ca="1">OFFSET(Sprachen!A224,0,'Allg. Informationen'!$B$4-1,1,1)</f>
        <v>Jahresenergie zur Verfügung Energiebezüger [GWh]</v>
      </c>
      <c r="F29" s="38" t="str">
        <f ca="1">OFFSET(Sprachen!A225,0,'Allg. Informationen'!$B$4-1,1,1)</f>
        <v>Anteil Energieproduktion Gesuchsteller</v>
      </c>
      <c r="G29" s="65" t="str">
        <f ca="1">OFFSET(Sprachen!A226,0,'Allg. Informationen'!$B$4-1,1,1)</f>
        <v>Jahresenergie Anteil Gesuchsteller [GWh]</v>
      </c>
      <c r="H29" s="426" t="str">
        <f ca="1">OFFSET(Sprachen!A227,0,'Allg. Informationen'!$B$4-1,1,1)</f>
        <v>davon mit ungedeckten Kosten (Jahresenergie unrentable Wasserkraft)</v>
      </c>
      <c r="I29" s="82" t="str">
        <f ca="1">OFFSET(Sprachen!A228,0,'Allg. Informationen'!$B$4-1,1,1)</f>
        <v>Spezifische Gestehungskosten [Rp./kWh]</v>
      </c>
      <c r="J29" s="82" t="str">
        <f ca="1">OFFSET(Sprachen!A229,0,'Allg. Informationen'!$B$4-1,1,1)</f>
        <v>Spezifischer Referenzmarkterlös [Rp./kWh]</v>
      </c>
      <c r="K29" s="82" t="str">
        <f ca="1">OFFSET(Sprachen!A230,0,'Allg. Informationen'!$B$4-1,1,1)</f>
        <v>Ungedeckte Gestehungskosten [Rp./kWh]</v>
      </c>
      <c r="L29" s="82" t="str">
        <f ca="1">OFFSET(Sprachen!A231,0,'Allg. Informationen'!$B$4-1,1,1)</f>
        <v>Ungedeckte Gestehungskosten gekürzt [Rp./kWh]</v>
      </c>
      <c r="M29" s="441" t="str">
        <f ca="1">OFFSET(Sprachen!A233,0,'Allg. Informationen'!$B$4-1,1,1)</f>
        <v>Bereinigter Grundversorgungsabzug [GWh]</v>
      </c>
      <c r="N29" s="93" t="str">
        <f ca="1">OFFSET(Sprachen!A234,0,'Allg. Informationen'!$B$4-1,1,1)</f>
        <v>Marktprämien-berechtigte Energie [GWh]</v>
      </c>
      <c r="O29" s="82" t="str">
        <f ca="1">OFFSET(Sprachen!A235,0,'Allg. Informationen'!$B$4-1,1,1)</f>
        <v>Marktprämie vor Reduktion MP/30 [CHF]</v>
      </c>
      <c r="P29" s="82" t="str">
        <f ca="1">OFFSET(Sprachen!A236,0,'Allg. Informationen'!$B$4-1,1,1)</f>
        <v>Marktprämie nach Reduktion MP/30 [CHF]</v>
      </c>
      <c r="R29" s="82" t="str">
        <f ca="1">OFFSET(Sprachen!A238,0,'Allg. Informationen'!$B$4-1,1,1)</f>
        <v>Anspruchsberechtigung gegeben ?</v>
      </c>
      <c r="S29" s="112" t="str">
        <f ca="1">OFFSET(Sprachen!A239,0,'Allg. Informationen'!$B$4-1,1,1)</f>
        <v>anspruchsberechtigte Strommenge [GWh]</v>
      </c>
      <c r="T29" s="82" t="str">
        <f ca="1">OFFSET(Sprachen!A240,0,'Allg. Informationen'!$B$4-1,1,1)</f>
        <v>&gt; 10 MW</v>
      </c>
      <c r="U29" s="82" t="str">
        <f ca="1">OFFSET(Sprachen!A241,0,'Allg. Informationen'!$B$4-1,1,1)</f>
        <v>Anlage in CH</v>
      </c>
      <c r="V29" s="41" t="str">
        <f ca="1">OFFSET(Sprachen!A242,0,'Allg. Informationen'!$B$4-1,1,1)</f>
        <v>Doppelgesuch</v>
      </c>
      <c r="W29" s="17" t="s">
        <v>337</v>
      </c>
      <c r="X29" s="56" t="str">
        <f ca="1">OFFSET(Sprachen!A243,0,'Allg. Informationen'!$B$4-1,1,1)</f>
        <v>Wirtschaftliches Risiko und Bestätigung</v>
      </c>
      <c r="Y29" s="97" t="s">
        <v>337</v>
      </c>
      <c r="Z29" s="41" t="str">
        <f ca="1">OFFSET(Sprachen!A244,0,'Allg. Informationen'!$B$4-1,1,1)</f>
        <v>Strombezugsvertrag</v>
      </c>
      <c r="AA29" s="82" t="str">
        <f ca="1">OFFSET(Sprachen!A245,0,'Allg. Informationen'!$B$4-1,1,1)</f>
        <v>KW unrentabel</v>
      </c>
    </row>
    <row r="30" spans="1:27" x14ac:dyDescent="0.25">
      <c r="A30" s="457">
        <v>1</v>
      </c>
      <c r="B30" s="458" t="str">
        <f ca="1">'KW1'!A2</f>
        <v>KW1</v>
      </c>
      <c r="C30" s="459" t="str">
        <f ca="1">IFERROR(IF(INDIRECT(CONCATENATE(B30,"!D13"))=Dropdown!$AI$6,"-",INDIRECT(CONCATENATE(B30,"!D13"))),"-")</f>
        <v>-</v>
      </c>
      <c r="D30" s="460">
        <f ca="1">IF(ISERROR(INDIRECT(CONCATENATE(B30,"!D42"))),"-",INDIRECT(CONCATENATE(B30,"!D42")))</f>
        <v>0</v>
      </c>
      <c r="E30" s="461">
        <f ca="1">IF(ISERROR(INDIRECT(CONCATENATE(B30,"!a1"))),"-",IF(INDIRECT(CONCATENATE(B30,"!D5"))="Ja/Oui/Si",INDIRECT(CONCATENATE(B30,"!D36")),INDIRECT(CONCATENATE(B30,"!D37"))))</f>
        <v>0</v>
      </c>
      <c r="F30" s="462">
        <f ca="1">IF(ISERROR(INDIRECT(CONCATENATE(B30,"!a1"))),"-",INDIRECT(CONCATENATE(B30,"!D40")))</f>
        <v>0</v>
      </c>
      <c r="G30" s="461">
        <f ca="1">IFERROR(F30*E30,"-")</f>
        <v>0</v>
      </c>
      <c r="H30" s="461">
        <f ca="1">+IF(K30&gt;0,G30,0)</f>
        <v>0</v>
      </c>
      <c r="I30" s="463">
        <f ca="1">IF(ISERROR(INDIRECT(CONCATENATE(B30,"!a1"))),"-",IF(INDIRECT(CONCATENATE(B30,"!D5"))="Ja/Oui/Si",INDIRECT(CONCATENATE(B30,"!D100")),INDIRECT(CONCATENATE(B30,"!D101"))))</f>
        <v>0</v>
      </c>
      <c r="J30" s="463">
        <f ca="1">IF(ISERROR(INDIRECT(CONCATENATE(B30,"!a1"))),"-",IF(INDIRECT(CONCATENATE(B30,"!D5"))="Ja/Oui/Si",INDIRECT(CONCATENATE(B30,"!D107")),INDIRECT(CONCATENATE(B30,"!D108"))))</f>
        <v>0</v>
      </c>
      <c r="K30" s="463">
        <f ca="1">IF(I30="-","-",IF(I30-J30&gt;0,I30-J30,0))</f>
        <v>0</v>
      </c>
      <c r="L30" s="463">
        <f ca="1">IF(K30="-","-",IF(K30&gt;1,1,K30))</f>
        <v>0</v>
      </c>
      <c r="M30" s="461">
        <f ca="1">IFERROR(MAX((1-$D$18)*S30,0),"-")</f>
        <v>0</v>
      </c>
      <c r="N30" s="461">
        <f ca="1">IFERROR(MAX($D$18*S30,0),"-")</f>
        <v>0</v>
      </c>
      <c r="O30" s="464">
        <f t="shared" ref="O30:O54" ca="1" si="0">IFERROR(ROUND(N30*L30*10000,0),"-")</f>
        <v>0</v>
      </c>
      <c r="P30" s="465"/>
      <c r="Q30" s="466"/>
      <c r="R30" s="614"/>
      <c r="S30" s="615">
        <f t="shared" ref="S30:S54" ca="1" si="1">IF(R30="Nein",0,H30)</f>
        <v>0</v>
      </c>
      <c r="T30" s="616" t="str">
        <f ca="1">IF(ISERROR(INDIRECT(CONCATENATE(B30,"!a1"))),"-",IF(INDIRECT(CONCATENATE(B30,"!D51"))&gt;=10,"i.O.",IF(INDIRECT(CONCATENATE(B30,"!D5"))="Nein","nicht KW-bevollmächtigt","nicht i.O.")))</f>
        <v>nicht i.O.</v>
      </c>
      <c r="U30" s="469" t="s">
        <v>185</v>
      </c>
      <c r="V30" s="469"/>
      <c r="W30" s="25">
        <v>24</v>
      </c>
      <c r="X30" s="472">
        <f ca="1">INDIRECT(CONCATENATE(Anhänge!$A$2,"!i",W30))</f>
        <v>0</v>
      </c>
      <c r="Y30" s="25">
        <f>W30+1</f>
        <v>25</v>
      </c>
      <c r="Z30" s="470" t="str">
        <f ca="1">INDIRECT(CONCATENATE(Anhänge!$A$2,"!i")&amp;Y30)</f>
        <v xml:space="preserve"> </v>
      </c>
      <c r="AA30" s="617" t="str">
        <f t="shared" ref="AA30:AA36" ca="1" si="2">IF(K30&gt;0,"Ja","Nein")</f>
        <v>Nein</v>
      </c>
    </row>
    <row r="31" spans="1:27" ht="15.75" customHeight="1" x14ac:dyDescent="0.25">
      <c r="A31" s="471">
        <v>2</v>
      </c>
      <c r="B31" s="458" t="str">
        <f ca="1">'KW2'!A2</f>
        <v>KW2</v>
      </c>
      <c r="C31" s="459" t="str">
        <f ca="1">IFERROR(IF(INDIRECT(CONCATENATE(B31,"!D13"))=Dropdown!$AI$6,"-",INDIRECT(CONCATENATE(B31,"!D13"))),"-")</f>
        <v>-</v>
      </c>
      <c r="D31" s="460">
        <f t="shared" ref="D31:D54" ca="1" si="3">IF(ISERROR(INDIRECT(CONCATENATE(B31,"!D42"))),"-",INDIRECT(CONCATENATE(B31,"!D42")))</f>
        <v>0</v>
      </c>
      <c r="E31" s="461">
        <f t="shared" ref="E31:E54" ca="1" si="4">IF(ISERROR(INDIRECT(CONCATENATE(B31,"!a1"))),"-",IF(INDIRECT(CONCATENATE(B31,"!D5"))="Ja/Oui/Si",INDIRECT(CONCATENATE(B31,"!D36")),INDIRECT(CONCATENATE(B31,"!D37"))))</f>
        <v>0</v>
      </c>
      <c r="F31" s="462">
        <f t="shared" ref="F31:F54" ca="1" si="5">IF(ISERROR(INDIRECT(CONCATENATE(B31,"!a1"))),"-",INDIRECT(CONCATENATE(B31,"!D40")))</f>
        <v>0</v>
      </c>
      <c r="G31" s="461">
        <f t="shared" ref="G31:G54" ca="1" si="6">IFERROR(F31*E31,"-")</f>
        <v>0</v>
      </c>
      <c r="H31" s="461">
        <f t="shared" ref="H31:H54" ca="1" si="7">+IF(K31&gt;0,G31,0)</f>
        <v>0</v>
      </c>
      <c r="I31" s="463">
        <f t="shared" ref="I31:I54" ca="1" si="8">IF(ISERROR(INDIRECT(CONCATENATE(B31,"!a1"))),"-",IF(INDIRECT(CONCATENATE(B31,"!D5"))="Ja/Oui/Si",INDIRECT(CONCATENATE(B31,"!D100")),INDIRECT(CONCATENATE(B31,"!D101"))))</f>
        <v>0</v>
      </c>
      <c r="J31" s="463">
        <f t="shared" ref="J31:J54" ca="1" si="9">IF(ISERROR(INDIRECT(CONCATENATE(B31,"!a1"))),"-",IF(INDIRECT(CONCATENATE(B31,"!D5"))="Ja/Oui/Si",INDIRECT(CONCATENATE(B31,"!D107")),INDIRECT(CONCATENATE(B31,"!D108"))))</f>
        <v>0</v>
      </c>
      <c r="K31" s="463">
        <f t="shared" ref="K31:K54" ca="1" si="10">IF(I31="-","-",IF(I31-J31&gt;0,I31-J31,0))</f>
        <v>0</v>
      </c>
      <c r="L31" s="463">
        <f t="shared" ref="L31:L54" ca="1" si="11">IF(K31="-","-",IF(K31&gt;1,1,K31))</f>
        <v>0</v>
      </c>
      <c r="M31" s="461">
        <f t="shared" ref="M31:M54" ca="1" si="12">IFERROR(MAX((1-$D$18)*S31,0),"-")</f>
        <v>0</v>
      </c>
      <c r="N31" s="461">
        <f t="shared" ref="N31:N54" ca="1" si="13">IFERROR(MAX($D$18*S31,0),"-")</f>
        <v>0</v>
      </c>
      <c r="O31" s="464">
        <f t="shared" ca="1" si="0"/>
        <v>0</v>
      </c>
      <c r="P31" s="465"/>
      <c r="Q31" s="466"/>
      <c r="R31" s="467" t="s">
        <v>185</v>
      </c>
      <c r="S31" s="473">
        <f t="shared" ca="1" si="1"/>
        <v>0</v>
      </c>
      <c r="T31" s="606" t="str">
        <f t="shared" ref="T31:T54" ca="1" si="14">IF(ISERROR(INDIRECT(CONCATENATE(B31,"!a1"))),"-",IF(INDIRECT(CONCATENATE(B31,"!D51"))&gt;=10,"i.O.",IF(INDIRECT(CONCATENATE(B31,"!D12"))="Nein","nicht KW-bevollmächtigt","nicht i.O.")))</f>
        <v>nicht i.O.</v>
      </c>
      <c r="U31" s="468" t="s">
        <v>185</v>
      </c>
      <c r="V31" s="468"/>
      <c r="W31" s="19">
        <f>W30+10</f>
        <v>34</v>
      </c>
      <c r="X31" s="472" t="str">
        <f ca="1">INDIRECT(CONCATENATE(Anhänge!$A$2,"!i",W31))</f>
        <v xml:space="preserve"> </v>
      </c>
      <c r="Y31" s="115">
        <f t="shared" ref="Y31:Y36" si="15">W31+1</f>
        <v>35</v>
      </c>
      <c r="Z31" s="472" t="str">
        <f ca="1">INDIRECT(CONCATENATE(Anhänge!$A$2,"!i")&amp;Y31)</f>
        <v xml:space="preserve"> </v>
      </c>
      <c r="AA31" s="618" t="str">
        <f t="shared" ca="1" si="2"/>
        <v>Nein</v>
      </c>
    </row>
    <row r="32" spans="1:27" x14ac:dyDescent="0.25">
      <c r="A32" s="471">
        <v>3</v>
      </c>
      <c r="B32" s="458" t="str">
        <f ca="1">'KW3'!A2</f>
        <v>KW3</v>
      </c>
      <c r="C32" s="459" t="str">
        <f ca="1">IFERROR(IF(INDIRECT(CONCATENATE(B32,"!D13"))=Dropdown!$AI$6,"-",INDIRECT(CONCATENATE(B32,"!D13"))),"-")</f>
        <v>-</v>
      </c>
      <c r="D32" s="460">
        <f t="shared" ca="1" si="3"/>
        <v>0</v>
      </c>
      <c r="E32" s="461">
        <f t="shared" ca="1" si="4"/>
        <v>0</v>
      </c>
      <c r="F32" s="462">
        <f t="shared" ca="1" si="5"/>
        <v>0</v>
      </c>
      <c r="G32" s="461">
        <f t="shared" ca="1" si="6"/>
        <v>0</v>
      </c>
      <c r="H32" s="461">
        <f t="shared" ca="1" si="7"/>
        <v>0</v>
      </c>
      <c r="I32" s="463">
        <f t="shared" ca="1" si="8"/>
        <v>0</v>
      </c>
      <c r="J32" s="463">
        <f t="shared" ca="1" si="9"/>
        <v>0</v>
      </c>
      <c r="K32" s="463">
        <f t="shared" ca="1" si="10"/>
        <v>0</v>
      </c>
      <c r="L32" s="463">
        <f t="shared" ca="1" si="11"/>
        <v>0</v>
      </c>
      <c r="M32" s="461">
        <f t="shared" ca="1" si="12"/>
        <v>0</v>
      </c>
      <c r="N32" s="461">
        <f t="shared" ca="1" si="13"/>
        <v>0</v>
      </c>
      <c r="O32" s="464">
        <f t="shared" ca="1" si="0"/>
        <v>0</v>
      </c>
      <c r="P32" s="465"/>
      <c r="Q32" s="466"/>
      <c r="R32" s="467" t="s">
        <v>185</v>
      </c>
      <c r="S32" s="473">
        <f t="shared" ca="1" si="1"/>
        <v>0</v>
      </c>
      <c r="T32" s="606" t="str">
        <f t="shared" ca="1" si="14"/>
        <v>nicht i.O.</v>
      </c>
      <c r="U32" s="468" t="s">
        <v>185</v>
      </c>
      <c r="V32" s="468"/>
      <c r="W32" s="115">
        <f t="shared" ref="W32:W54" si="16">W31+10</f>
        <v>44</v>
      </c>
      <c r="X32" s="472" t="str">
        <f ca="1">INDIRECT(CONCATENATE(Anhänge!$A$2,"!i",W32))</f>
        <v xml:space="preserve"> </v>
      </c>
      <c r="Y32" s="115">
        <f t="shared" si="15"/>
        <v>45</v>
      </c>
      <c r="Z32" s="472" t="str">
        <f ca="1">INDIRECT(CONCATENATE(Anhänge!$A$2,"!i")&amp;Y32)</f>
        <v xml:space="preserve"> </v>
      </c>
      <c r="AA32" s="618" t="str">
        <f t="shared" ca="1" si="2"/>
        <v>Nein</v>
      </c>
    </row>
    <row r="33" spans="1:27" x14ac:dyDescent="0.25">
      <c r="A33" s="471">
        <v>4</v>
      </c>
      <c r="B33" s="458" t="str">
        <f ca="1">'KW4'!A2</f>
        <v>KW4</v>
      </c>
      <c r="C33" s="459" t="str">
        <f ca="1">IFERROR(IF(INDIRECT(CONCATENATE(B33,"!D13"))=Dropdown!$AI$6,"-",INDIRECT(CONCATENATE(B33,"!D13"))),"-")</f>
        <v>-</v>
      </c>
      <c r="D33" s="460">
        <f t="shared" ca="1" si="3"/>
        <v>0</v>
      </c>
      <c r="E33" s="461">
        <f t="shared" ca="1" si="4"/>
        <v>0</v>
      </c>
      <c r="F33" s="462">
        <f t="shared" ca="1" si="5"/>
        <v>0</v>
      </c>
      <c r="G33" s="461">
        <f t="shared" ca="1" si="6"/>
        <v>0</v>
      </c>
      <c r="H33" s="461">
        <f t="shared" ca="1" si="7"/>
        <v>0</v>
      </c>
      <c r="I33" s="463">
        <f t="shared" ca="1" si="8"/>
        <v>0</v>
      </c>
      <c r="J33" s="463">
        <f t="shared" ca="1" si="9"/>
        <v>0</v>
      </c>
      <c r="K33" s="463">
        <f t="shared" ca="1" si="10"/>
        <v>0</v>
      </c>
      <c r="L33" s="463">
        <f t="shared" ca="1" si="11"/>
        <v>0</v>
      </c>
      <c r="M33" s="461">
        <f t="shared" ca="1" si="12"/>
        <v>0</v>
      </c>
      <c r="N33" s="461">
        <f t="shared" ca="1" si="13"/>
        <v>0</v>
      </c>
      <c r="O33" s="464">
        <f t="shared" ca="1" si="0"/>
        <v>0</v>
      </c>
      <c r="P33" s="465"/>
      <c r="Q33" s="466"/>
      <c r="R33" s="467" t="s">
        <v>185</v>
      </c>
      <c r="S33" s="473">
        <f t="shared" ca="1" si="1"/>
        <v>0</v>
      </c>
      <c r="T33" s="606" t="str">
        <f t="shared" ca="1" si="14"/>
        <v>nicht i.O.</v>
      </c>
      <c r="U33" s="468" t="s">
        <v>185</v>
      </c>
      <c r="V33" s="468"/>
      <c r="W33" s="19">
        <f t="shared" si="16"/>
        <v>54</v>
      </c>
      <c r="X33" s="472" t="str">
        <f ca="1">INDIRECT(CONCATENATE(Anhänge!$A$2,"!i",W33))</f>
        <v xml:space="preserve"> </v>
      </c>
      <c r="Y33" s="115">
        <f t="shared" si="15"/>
        <v>55</v>
      </c>
      <c r="Z33" s="472" t="str">
        <f ca="1">INDIRECT(CONCATENATE(Anhänge!$A$2,"!i")&amp;Y33)</f>
        <v xml:space="preserve"> </v>
      </c>
      <c r="AA33" s="618" t="str">
        <f t="shared" ca="1" si="2"/>
        <v>Nein</v>
      </c>
    </row>
    <row r="34" spans="1:27" x14ac:dyDescent="0.25">
      <c r="A34" s="471">
        <v>5</v>
      </c>
      <c r="B34" s="458" t="str">
        <f ca="1">'KW5'!A2</f>
        <v>KW5</v>
      </c>
      <c r="C34" s="459" t="str">
        <f ca="1">IFERROR(IF(INDIRECT(CONCATENATE(B34,"!D13"))=Dropdown!$AI$6,"-",INDIRECT(CONCATENATE(B34,"!D13"))),"-")</f>
        <v>-</v>
      </c>
      <c r="D34" s="460">
        <f t="shared" ca="1" si="3"/>
        <v>0</v>
      </c>
      <c r="E34" s="461">
        <f t="shared" ca="1" si="4"/>
        <v>0</v>
      </c>
      <c r="F34" s="462">
        <f t="shared" ca="1" si="5"/>
        <v>0</v>
      </c>
      <c r="G34" s="461">
        <f t="shared" ca="1" si="6"/>
        <v>0</v>
      </c>
      <c r="H34" s="461">
        <f t="shared" ca="1" si="7"/>
        <v>0</v>
      </c>
      <c r="I34" s="463">
        <f t="shared" ca="1" si="8"/>
        <v>0</v>
      </c>
      <c r="J34" s="463">
        <f t="shared" ca="1" si="9"/>
        <v>0</v>
      </c>
      <c r="K34" s="463">
        <f t="shared" ca="1" si="10"/>
        <v>0</v>
      </c>
      <c r="L34" s="463">
        <f t="shared" ca="1" si="11"/>
        <v>0</v>
      </c>
      <c r="M34" s="461">
        <f t="shared" ca="1" si="12"/>
        <v>0</v>
      </c>
      <c r="N34" s="461">
        <f t="shared" ca="1" si="13"/>
        <v>0</v>
      </c>
      <c r="O34" s="464">
        <f t="shared" ca="1" si="0"/>
        <v>0</v>
      </c>
      <c r="P34" s="465"/>
      <c r="Q34" s="466"/>
      <c r="R34" s="467" t="s">
        <v>185</v>
      </c>
      <c r="S34" s="473">
        <f t="shared" ca="1" si="1"/>
        <v>0</v>
      </c>
      <c r="T34" s="606" t="str">
        <f t="shared" ca="1" si="14"/>
        <v>nicht i.O.</v>
      </c>
      <c r="U34" s="468" t="s">
        <v>185</v>
      </c>
      <c r="V34" s="468"/>
      <c r="W34" s="115">
        <f t="shared" si="16"/>
        <v>64</v>
      </c>
      <c r="X34" s="472" t="str">
        <f ca="1">INDIRECT(CONCATENATE(Anhänge!$A$2,"!i",W34))</f>
        <v xml:space="preserve"> </v>
      </c>
      <c r="Y34" s="115">
        <f t="shared" si="15"/>
        <v>65</v>
      </c>
      <c r="Z34" s="472" t="str">
        <f ca="1">INDIRECT(CONCATENATE(Anhänge!$A$2,"!i")&amp;Y34)</f>
        <v xml:space="preserve"> </v>
      </c>
      <c r="AA34" s="618" t="str">
        <f t="shared" ca="1" si="2"/>
        <v>Nein</v>
      </c>
    </row>
    <row r="35" spans="1:27" x14ac:dyDescent="0.25">
      <c r="A35" s="471">
        <v>6</v>
      </c>
      <c r="B35" s="458" t="str">
        <f ca="1">'KW6'!A2</f>
        <v>KW6</v>
      </c>
      <c r="C35" s="459" t="str">
        <f ca="1">IFERROR(IF(INDIRECT(CONCATENATE(B35,"!D13"))=Dropdown!$AI$6,"-",INDIRECT(CONCATENATE(B35,"!D13"))),"-")</f>
        <v>-</v>
      </c>
      <c r="D35" s="460">
        <f t="shared" ca="1" si="3"/>
        <v>0</v>
      </c>
      <c r="E35" s="461">
        <f t="shared" ca="1" si="4"/>
        <v>0</v>
      </c>
      <c r="F35" s="462">
        <f t="shared" ca="1" si="5"/>
        <v>0</v>
      </c>
      <c r="G35" s="461">
        <f t="shared" ca="1" si="6"/>
        <v>0</v>
      </c>
      <c r="H35" s="461">
        <f t="shared" ca="1" si="7"/>
        <v>0</v>
      </c>
      <c r="I35" s="463">
        <f t="shared" ca="1" si="8"/>
        <v>0</v>
      </c>
      <c r="J35" s="463">
        <f t="shared" ca="1" si="9"/>
        <v>0</v>
      </c>
      <c r="K35" s="463">
        <f t="shared" ca="1" si="10"/>
        <v>0</v>
      </c>
      <c r="L35" s="463">
        <f t="shared" ca="1" si="11"/>
        <v>0</v>
      </c>
      <c r="M35" s="461">
        <f t="shared" ca="1" si="12"/>
        <v>0</v>
      </c>
      <c r="N35" s="461">
        <f t="shared" ca="1" si="13"/>
        <v>0</v>
      </c>
      <c r="O35" s="464">
        <f t="shared" ca="1" si="0"/>
        <v>0</v>
      </c>
      <c r="P35" s="465"/>
      <c r="Q35" s="466"/>
      <c r="R35" s="467" t="s">
        <v>185</v>
      </c>
      <c r="S35" s="473">
        <f t="shared" ca="1" si="1"/>
        <v>0</v>
      </c>
      <c r="T35" s="606" t="str">
        <f t="shared" ca="1" si="14"/>
        <v>nicht i.O.</v>
      </c>
      <c r="U35" s="468" t="s">
        <v>185</v>
      </c>
      <c r="V35" s="468"/>
      <c r="W35" s="19">
        <f t="shared" si="16"/>
        <v>74</v>
      </c>
      <c r="X35" s="472" t="str">
        <f ca="1">INDIRECT(CONCATENATE(Anhänge!$A$2,"!i",W35))</f>
        <v xml:space="preserve"> </v>
      </c>
      <c r="Y35" s="115">
        <f t="shared" si="15"/>
        <v>75</v>
      </c>
      <c r="Z35" s="472" t="str">
        <f ca="1">INDIRECT(CONCATENATE(Anhänge!$A$2,"!i")&amp;Y35)</f>
        <v xml:space="preserve"> </v>
      </c>
      <c r="AA35" s="618" t="str">
        <f t="shared" ca="1" si="2"/>
        <v>Nein</v>
      </c>
    </row>
    <row r="36" spans="1:27" x14ac:dyDescent="0.25">
      <c r="A36" s="471">
        <v>7</v>
      </c>
      <c r="B36" s="458" t="str">
        <f ca="1">'KW7'!A2</f>
        <v>KW7</v>
      </c>
      <c r="C36" s="459" t="str">
        <f ca="1">IFERROR(IF(INDIRECT(CONCATENATE(B36,"!D13"))=Dropdown!$AI$6,"-",INDIRECT(CONCATENATE(B36,"!D13"))),"-")</f>
        <v>-</v>
      </c>
      <c r="D36" s="460">
        <f t="shared" ca="1" si="3"/>
        <v>0</v>
      </c>
      <c r="E36" s="461">
        <f t="shared" ca="1" si="4"/>
        <v>0</v>
      </c>
      <c r="F36" s="462">
        <f t="shared" ca="1" si="5"/>
        <v>0</v>
      </c>
      <c r="G36" s="461">
        <f t="shared" ca="1" si="6"/>
        <v>0</v>
      </c>
      <c r="H36" s="461">
        <f t="shared" ca="1" si="7"/>
        <v>0</v>
      </c>
      <c r="I36" s="463">
        <f t="shared" ca="1" si="8"/>
        <v>0</v>
      </c>
      <c r="J36" s="463">
        <f t="shared" ca="1" si="9"/>
        <v>0</v>
      </c>
      <c r="K36" s="463">
        <f t="shared" ca="1" si="10"/>
        <v>0</v>
      </c>
      <c r="L36" s="463">
        <f t="shared" ca="1" si="11"/>
        <v>0</v>
      </c>
      <c r="M36" s="461">
        <f t="shared" ca="1" si="12"/>
        <v>0</v>
      </c>
      <c r="N36" s="461">
        <f t="shared" ca="1" si="13"/>
        <v>0</v>
      </c>
      <c r="O36" s="464">
        <f t="shared" ca="1" si="0"/>
        <v>0</v>
      </c>
      <c r="P36" s="465"/>
      <c r="Q36" s="466"/>
      <c r="R36" s="467" t="s">
        <v>185</v>
      </c>
      <c r="S36" s="473">
        <f t="shared" ca="1" si="1"/>
        <v>0</v>
      </c>
      <c r="T36" s="606" t="str">
        <f t="shared" ca="1" si="14"/>
        <v>nicht i.O.</v>
      </c>
      <c r="U36" s="468" t="s">
        <v>185</v>
      </c>
      <c r="V36" s="468"/>
      <c r="W36" s="115">
        <f t="shared" si="16"/>
        <v>84</v>
      </c>
      <c r="X36" s="472" t="str">
        <f ca="1">INDIRECT(CONCATENATE(Anhänge!$A$2,"!i",W36))</f>
        <v xml:space="preserve"> </v>
      </c>
      <c r="Y36" s="115">
        <f t="shared" si="15"/>
        <v>85</v>
      </c>
      <c r="Z36" s="472" t="str">
        <f ca="1">INDIRECT(CONCATENATE(Anhänge!$A$2,"!i")&amp;Y36)</f>
        <v xml:space="preserve"> </v>
      </c>
      <c r="AA36" s="618" t="str">
        <f t="shared" ca="1" si="2"/>
        <v>Nein</v>
      </c>
    </row>
    <row r="37" spans="1:27" x14ac:dyDescent="0.25">
      <c r="A37" s="471">
        <v>8</v>
      </c>
      <c r="B37" s="458" t="str">
        <f ca="1">'KW8'!A2</f>
        <v>KW8</v>
      </c>
      <c r="C37" s="459" t="str">
        <f ca="1">IFERROR(IF(INDIRECT(CONCATENATE(B37,"!D13"))=Dropdown!$AI$6,"-",INDIRECT(CONCATENATE(B37,"!D13"))),"-")</f>
        <v>-</v>
      </c>
      <c r="D37" s="460">
        <f t="shared" ca="1" si="3"/>
        <v>0</v>
      </c>
      <c r="E37" s="461">
        <f t="shared" ca="1" si="4"/>
        <v>0</v>
      </c>
      <c r="F37" s="462">
        <f t="shared" ca="1" si="5"/>
        <v>0</v>
      </c>
      <c r="G37" s="461">
        <f t="shared" ca="1" si="6"/>
        <v>0</v>
      </c>
      <c r="H37" s="461">
        <f t="shared" ca="1" si="7"/>
        <v>0</v>
      </c>
      <c r="I37" s="463">
        <f t="shared" ca="1" si="8"/>
        <v>0</v>
      </c>
      <c r="J37" s="463">
        <f t="shared" ca="1" si="9"/>
        <v>0</v>
      </c>
      <c r="K37" s="463">
        <f t="shared" ca="1" si="10"/>
        <v>0</v>
      </c>
      <c r="L37" s="463">
        <f t="shared" ca="1" si="11"/>
        <v>0</v>
      </c>
      <c r="M37" s="461">
        <f t="shared" ca="1" si="12"/>
        <v>0</v>
      </c>
      <c r="N37" s="461">
        <f t="shared" ca="1" si="13"/>
        <v>0</v>
      </c>
      <c r="O37" s="464">
        <f t="shared" ca="1" si="0"/>
        <v>0</v>
      </c>
      <c r="P37" s="465"/>
      <c r="Q37" s="466"/>
      <c r="R37" s="467" t="s">
        <v>185</v>
      </c>
      <c r="S37" s="473">
        <f t="shared" ca="1" si="1"/>
        <v>0</v>
      </c>
      <c r="T37" s="606" t="str">
        <f t="shared" ca="1" si="14"/>
        <v>nicht i.O.</v>
      </c>
      <c r="U37" s="468" t="s">
        <v>185</v>
      </c>
      <c r="V37" s="468"/>
      <c r="W37" s="115">
        <f t="shared" si="16"/>
        <v>94</v>
      </c>
      <c r="X37" s="472" t="str">
        <f ca="1">INDIRECT(CONCATENATE(Anhänge!$A$2,"!i",W37))</f>
        <v xml:space="preserve"> </v>
      </c>
      <c r="Y37" s="115">
        <f t="shared" ref="Y37:Y54" si="17">W37+1</f>
        <v>95</v>
      </c>
      <c r="Z37" s="472" t="str">
        <f ca="1">INDIRECT(CONCATENATE(Anhänge!$A$2,"!i")&amp;Y37)</f>
        <v xml:space="preserve"> </v>
      </c>
      <c r="AA37" s="618" t="str">
        <f t="shared" ref="AA37:AA54" ca="1" si="18">IF(K37&gt;0,"Ja","Nein")</f>
        <v>Nein</v>
      </c>
    </row>
    <row r="38" spans="1:27" x14ac:dyDescent="0.25">
      <c r="A38" s="471">
        <v>9</v>
      </c>
      <c r="B38" s="458" t="str">
        <f ca="1">'KW9'!A2</f>
        <v>KW9</v>
      </c>
      <c r="C38" s="459" t="str">
        <f ca="1">IFERROR(IF(INDIRECT(CONCATENATE(B38,"!D13"))=Dropdown!$AI$6,"-",INDIRECT(CONCATENATE(B38,"!D13"))),"-")</f>
        <v>-</v>
      </c>
      <c r="D38" s="460">
        <f t="shared" ca="1" si="3"/>
        <v>0</v>
      </c>
      <c r="E38" s="461">
        <f t="shared" ca="1" si="4"/>
        <v>0</v>
      </c>
      <c r="F38" s="462">
        <f t="shared" ca="1" si="5"/>
        <v>0</v>
      </c>
      <c r="G38" s="461">
        <f t="shared" ca="1" si="6"/>
        <v>0</v>
      </c>
      <c r="H38" s="461">
        <f t="shared" ca="1" si="7"/>
        <v>0</v>
      </c>
      <c r="I38" s="463">
        <f t="shared" ca="1" si="8"/>
        <v>0</v>
      </c>
      <c r="J38" s="463">
        <f t="shared" ca="1" si="9"/>
        <v>0</v>
      </c>
      <c r="K38" s="463">
        <f t="shared" ca="1" si="10"/>
        <v>0</v>
      </c>
      <c r="L38" s="463">
        <f t="shared" ca="1" si="11"/>
        <v>0</v>
      </c>
      <c r="M38" s="461">
        <f t="shared" ca="1" si="12"/>
        <v>0</v>
      </c>
      <c r="N38" s="461">
        <f t="shared" ca="1" si="13"/>
        <v>0</v>
      </c>
      <c r="O38" s="464">
        <f t="shared" ca="1" si="0"/>
        <v>0</v>
      </c>
      <c r="P38" s="465"/>
      <c r="Q38" s="466"/>
      <c r="R38" s="467" t="s">
        <v>185</v>
      </c>
      <c r="S38" s="473">
        <f t="shared" ca="1" si="1"/>
        <v>0</v>
      </c>
      <c r="T38" s="606" t="str">
        <f t="shared" ca="1" si="14"/>
        <v>nicht i.O.</v>
      </c>
      <c r="U38" s="468" t="s">
        <v>185</v>
      </c>
      <c r="V38" s="468"/>
      <c r="W38" s="115">
        <f t="shared" si="16"/>
        <v>104</v>
      </c>
      <c r="X38" s="472" t="str">
        <f ca="1">INDIRECT(CONCATENATE(Anhänge!$A$2,"!i",W38))</f>
        <v xml:space="preserve"> </v>
      </c>
      <c r="Y38" s="115">
        <f t="shared" si="17"/>
        <v>105</v>
      </c>
      <c r="Z38" s="472" t="str">
        <f ca="1">INDIRECT(CONCATENATE(Anhänge!$A$2,"!i")&amp;Y38)</f>
        <v xml:space="preserve"> </v>
      </c>
      <c r="AA38" s="618" t="str">
        <f t="shared" ca="1" si="18"/>
        <v>Nein</v>
      </c>
    </row>
    <row r="39" spans="1:27" ht="13.8" thickBot="1" x14ac:dyDescent="0.3">
      <c r="A39" s="471">
        <v>10</v>
      </c>
      <c r="B39" s="458" t="str">
        <f ca="1">'KW10'!A2</f>
        <v>KW10</v>
      </c>
      <c r="C39" s="459" t="str">
        <f ca="1">IFERROR(IF(INDIRECT(CONCATENATE(B39,"!D13"))=Dropdown!$AI$6,"-",INDIRECT(CONCATENATE(B39,"!D13"))),"-")</f>
        <v>-</v>
      </c>
      <c r="D39" s="460">
        <f t="shared" ca="1" si="3"/>
        <v>0</v>
      </c>
      <c r="E39" s="622">
        <f t="shared" ca="1" si="4"/>
        <v>0</v>
      </c>
      <c r="F39" s="623">
        <f t="shared" ca="1" si="5"/>
        <v>0</v>
      </c>
      <c r="G39" s="622">
        <f t="shared" ca="1" si="6"/>
        <v>0</v>
      </c>
      <c r="H39" s="622">
        <f t="shared" ca="1" si="7"/>
        <v>0</v>
      </c>
      <c r="I39" s="463">
        <f t="shared" ca="1" si="8"/>
        <v>0</v>
      </c>
      <c r="J39" s="463">
        <f t="shared" ca="1" si="9"/>
        <v>0</v>
      </c>
      <c r="K39" s="624">
        <f t="shared" ca="1" si="10"/>
        <v>0</v>
      </c>
      <c r="L39" s="624">
        <f t="shared" ca="1" si="11"/>
        <v>0</v>
      </c>
      <c r="M39" s="461">
        <f t="shared" ca="1" si="12"/>
        <v>0</v>
      </c>
      <c r="N39" s="461">
        <f t="shared" ca="1" si="13"/>
        <v>0</v>
      </c>
      <c r="O39" s="625">
        <f t="shared" ca="1" si="0"/>
        <v>0</v>
      </c>
      <c r="P39" s="626"/>
      <c r="Q39" s="466"/>
      <c r="R39" s="467" t="s">
        <v>185</v>
      </c>
      <c r="S39" s="473">
        <f t="shared" ca="1" si="1"/>
        <v>0</v>
      </c>
      <c r="T39" s="606" t="str">
        <f t="shared" ca="1" si="14"/>
        <v>nicht i.O.</v>
      </c>
      <c r="U39" s="468" t="s">
        <v>185</v>
      </c>
      <c r="V39" s="468"/>
      <c r="W39" s="115">
        <f t="shared" si="16"/>
        <v>114</v>
      </c>
      <c r="X39" s="472" t="str">
        <f ca="1">INDIRECT(CONCATENATE(Anhänge!$A$2,"!i",W39))</f>
        <v xml:space="preserve"> </v>
      </c>
      <c r="Y39" s="115">
        <f t="shared" si="17"/>
        <v>115</v>
      </c>
      <c r="Z39" s="472" t="str">
        <f ca="1">INDIRECT(CONCATENATE(Anhänge!$A$2,"!i")&amp;Y39)</f>
        <v xml:space="preserve"> </v>
      </c>
      <c r="AA39" s="618" t="str">
        <f t="shared" ca="1" si="18"/>
        <v>Nein</v>
      </c>
    </row>
    <row r="40" spans="1:27" hidden="1" x14ac:dyDescent="0.25">
      <c r="A40" s="471">
        <v>11</v>
      </c>
      <c r="B40" s="458" t="str">
        <f ca="1">'KW11'!A2</f>
        <v>KW11</v>
      </c>
      <c r="C40" s="459" t="str">
        <f ca="1">IFERROR(IF(INDIRECT(CONCATENATE(B40,"!D13"))=Dropdown!$AI$6,"-",INDIRECT(CONCATENATE(B40,"!D13"))),"-")</f>
        <v>-</v>
      </c>
      <c r="D40" s="460">
        <f t="shared" ca="1" si="3"/>
        <v>0</v>
      </c>
      <c r="E40" s="461">
        <f t="shared" ca="1" si="4"/>
        <v>0</v>
      </c>
      <c r="F40" s="462">
        <f t="shared" ca="1" si="5"/>
        <v>0</v>
      </c>
      <c r="G40" s="461">
        <f t="shared" ca="1" si="6"/>
        <v>0</v>
      </c>
      <c r="H40" s="461">
        <f t="shared" ca="1" si="7"/>
        <v>0</v>
      </c>
      <c r="I40" s="463">
        <f t="shared" ca="1" si="8"/>
        <v>0</v>
      </c>
      <c r="J40" s="463">
        <f t="shared" ca="1" si="9"/>
        <v>0</v>
      </c>
      <c r="K40" s="463">
        <f t="shared" ca="1" si="10"/>
        <v>0</v>
      </c>
      <c r="L40" s="463">
        <f t="shared" ca="1" si="11"/>
        <v>0</v>
      </c>
      <c r="M40" s="461">
        <f t="shared" ca="1" si="12"/>
        <v>0</v>
      </c>
      <c r="N40" s="461">
        <f t="shared" ca="1" si="13"/>
        <v>0</v>
      </c>
      <c r="O40" s="464">
        <f t="shared" ca="1" si="0"/>
        <v>0</v>
      </c>
      <c r="P40" s="465"/>
      <c r="Q40" s="466"/>
      <c r="R40" s="467" t="s">
        <v>185</v>
      </c>
      <c r="S40" s="473">
        <f t="shared" ca="1" si="1"/>
        <v>0</v>
      </c>
      <c r="T40" s="606" t="str">
        <f t="shared" ca="1" si="14"/>
        <v>nicht i.O.</v>
      </c>
      <c r="U40" s="468" t="s">
        <v>185</v>
      </c>
      <c r="V40" s="468"/>
      <c r="W40" s="115">
        <f t="shared" si="16"/>
        <v>124</v>
      </c>
      <c r="X40" s="472" t="str">
        <f ca="1">INDIRECT(CONCATENATE(Anhänge!$A$2,"!i",W40))</f>
        <v xml:space="preserve"> </v>
      </c>
      <c r="Y40" s="115">
        <f t="shared" si="17"/>
        <v>125</v>
      </c>
      <c r="Z40" s="472" t="str">
        <f ca="1">INDIRECT(CONCATENATE(Anhänge!$A$2,"!i")&amp;Y40)</f>
        <v xml:space="preserve"> </v>
      </c>
      <c r="AA40" s="618" t="str">
        <f t="shared" ca="1" si="18"/>
        <v>Nein</v>
      </c>
    </row>
    <row r="41" spans="1:27" hidden="1" x14ac:dyDescent="0.25">
      <c r="A41" s="471">
        <v>12</v>
      </c>
      <c r="B41" s="458" t="str">
        <f ca="1">'KW12'!A2</f>
        <v>KW12</v>
      </c>
      <c r="C41" s="459" t="str">
        <f ca="1">IFERROR(IF(INDIRECT(CONCATENATE(B41,"!D13"))=Dropdown!$AI$6,"-",INDIRECT(CONCATENATE(B41,"!D13"))),"-")</f>
        <v>-</v>
      </c>
      <c r="D41" s="460">
        <f t="shared" ca="1" si="3"/>
        <v>0</v>
      </c>
      <c r="E41" s="461">
        <f t="shared" ca="1" si="4"/>
        <v>0</v>
      </c>
      <c r="F41" s="462">
        <f t="shared" ca="1" si="5"/>
        <v>0</v>
      </c>
      <c r="G41" s="461">
        <f t="shared" ca="1" si="6"/>
        <v>0</v>
      </c>
      <c r="H41" s="461">
        <f t="shared" ca="1" si="7"/>
        <v>0</v>
      </c>
      <c r="I41" s="463">
        <f t="shared" ca="1" si="8"/>
        <v>0</v>
      </c>
      <c r="J41" s="463">
        <f t="shared" ca="1" si="9"/>
        <v>0</v>
      </c>
      <c r="K41" s="463">
        <f t="shared" ca="1" si="10"/>
        <v>0</v>
      </c>
      <c r="L41" s="463">
        <f t="shared" ca="1" si="11"/>
        <v>0</v>
      </c>
      <c r="M41" s="461">
        <f t="shared" ca="1" si="12"/>
        <v>0</v>
      </c>
      <c r="N41" s="461">
        <f t="shared" ca="1" si="13"/>
        <v>0</v>
      </c>
      <c r="O41" s="464">
        <f t="shared" ca="1" si="0"/>
        <v>0</v>
      </c>
      <c r="P41" s="465"/>
      <c r="Q41" s="466"/>
      <c r="R41" s="467" t="s">
        <v>185</v>
      </c>
      <c r="S41" s="473">
        <f t="shared" ca="1" si="1"/>
        <v>0</v>
      </c>
      <c r="T41" s="606" t="str">
        <f t="shared" ca="1" si="14"/>
        <v>nicht i.O.</v>
      </c>
      <c r="U41" s="468" t="s">
        <v>185</v>
      </c>
      <c r="V41" s="468"/>
      <c r="W41" s="115">
        <f t="shared" si="16"/>
        <v>134</v>
      </c>
      <c r="X41" s="472" t="str">
        <f ca="1">INDIRECT(CONCATENATE(Anhänge!$A$2,"!i",W41))</f>
        <v xml:space="preserve"> </v>
      </c>
      <c r="Y41" s="115">
        <f t="shared" si="17"/>
        <v>135</v>
      </c>
      <c r="Z41" s="472" t="str">
        <f ca="1">INDIRECT(CONCATENATE(Anhänge!$A$2,"!i")&amp;Y41)</f>
        <v xml:space="preserve"> </v>
      </c>
      <c r="AA41" s="618" t="str">
        <f t="shared" ca="1" si="18"/>
        <v>Nein</v>
      </c>
    </row>
    <row r="42" spans="1:27" hidden="1" x14ac:dyDescent="0.25">
      <c r="A42" s="471">
        <v>13</v>
      </c>
      <c r="B42" s="458" t="str">
        <f ca="1">'KW13'!A2</f>
        <v>KW13</v>
      </c>
      <c r="C42" s="459" t="str">
        <f ca="1">IFERROR(IF(INDIRECT(CONCATENATE(B42,"!D13"))=Dropdown!$AI$6,"-",INDIRECT(CONCATENATE(B42,"!D13"))),"-")</f>
        <v>-</v>
      </c>
      <c r="D42" s="460">
        <f t="shared" ca="1" si="3"/>
        <v>0</v>
      </c>
      <c r="E42" s="461">
        <f t="shared" ca="1" si="4"/>
        <v>0</v>
      </c>
      <c r="F42" s="462">
        <f t="shared" ca="1" si="5"/>
        <v>0</v>
      </c>
      <c r="G42" s="461">
        <f t="shared" ca="1" si="6"/>
        <v>0</v>
      </c>
      <c r="H42" s="461">
        <f t="shared" ca="1" si="7"/>
        <v>0</v>
      </c>
      <c r="I42" s="463">
        <f t="shared" ca="1" si="8"/>
        <v>0</v>
      </c>
      <c r="J42" s="463">
        <f t="shared" ca="1" si="9"/>
        <v>0</v>
      </c>
      <c r="K42" s="463">
        <f t="shared" ca="1" si="10"/>
        <v>0</v>
      </c>
      <c r="L42" s="463">
        <f t="shared" ca="1" si="11"/>
        <v>0</v>
      </c>
      <c r="M42" s="461">
        <f t="shared" ca="1" si="12"/>
        <v>0</v>
      </c>
      <c r="N42" s="461">
        <f t="shared" ca="1" si="13"/>
        <v>0</v>
      </c>
      <c r="O42" s="464">
        <f t="shared" ca="1" si="0"/>
        <v>0</v>
      </c>
      <c r="P42" s="465"/>
      <c r="Q42" s="466"/>
      <c r="R42" s="467" t="s">
        <v>185</v>
      </c>
      <c r="S42" s="473">
        <f t="shared" ca="1" si="1"/>
        <v>0</v>
      </c>
      <c r="T42" s="606" t="str">
        <f t="shared" ca="1" si="14"/>
        <v>nicht i.O.</v>
      </c>
      <c r="U42" s="468" t="s">
        <v>185</v>
      </c>
      <c r="V42" s="468"/>
      <c r="W42" s="115">
        <f t="shared" si="16"/>
        <v>144</v>
      </c>
      <c r="X42" s="472" t="str">
        <f ca="1">INDIRECT(CONCATENATE(Anhänge!$A$2,"!i",W42))</f>
        <v xml:space="preserve"> </v>
      </c>
      <c r="Y42" s="115">
        <f t="shared" si="17"/>
        <v>145</v>
      </c>
      <c r="Z42" s="472" t="str">
        <f ca="1">INDIRECT(CONCATENATE(Anhänge!$A$2,"!i")&amp;Y42)</f>
        <v xml:space="preserve"> </v>
      </c>
      <c r="AA42" s="618" t="str">
        <f t="shared" ca="1" si="18"/>
        <v>Nein</v>
      </c>
    </row>
    <row r="43" spans="1:27" hidden="1" x14ac:dyDescent="0.25">
      <c r="A43" s="471">
        <v>14</v>
      </c>
      <c r="B43" s="458" t="str">
        <f ca="1">'KW14'!A2</f>
        <v>KW14</v>
      </c>
      <c r="C43" s="459" t="str">
        <f ca="1">IFERROR(IF(INDIRECT(CONCATENATE(B43,"!D13"))=Dropdown!$AI$6,"-",INDIRECT(CONCATENATE(B43,"!D13"))),"-")</f>
        <v>-</v>
      </c>
      <c r="D43" s="460">
        <f t="shared" ca="1" si="3"/>
        <v>0</v>
      </c>
      <c r="E43" s="461">
        <f t="shared" ca="1" si="4"/>
        <v>0</v>
      </c>
      <c r="F43" s="462">
        <f t="shared" ca="1" si="5"/>
        <v>0</v>
      </c>
      <c r="G43" s="461">
        <f t="shared" ca="1" si="6"/>
        <v>0</v>
      </c>
      <c r="H43" s="461">
        <f t="shared" ca="1" si="7"/>
        <v>0</v>
      </c>
      <c r="I43" s="463">
        <f t="shared" ca="1" si="8"/>
        <v>0</v>
      </c>
      <c r="J43" s="463">
        <f t="shared" ca="1" si="9"/>
        <v>0</v>
      </c>
      <c r="K43" s="463">
        <f t="shared" ca="1" si="10"/>
        <v>0</v>
      </c>
      <c r="L43" s="463">
        <f t="shared" ca="1" si="11"/>
        <v>0</v>
      </c>
      <c r="M43" s="461">
        <f t="shared" ca="1" si="12"/>
        <v>0</v>
      </c>
      <c r="N43" s="461">
        <f t="shared" ca="1" si="13"/>
        <v>0</v>
      </c>
      <c r="O43" s="464">
        <f t="shared" ca="1" si="0"/>
        <v>0</v>
      </c>
      <c r="P43" s="465"/>
      <c r="Q43" s="466"/>
      <c r="R43" s="467" t="s">
        <v>185</v>
      </c>
      <c r="S43" s="473">
        <f t="shared" ca="1" si="1"/>
        <v>0</v>
      </c>
      <c r="T43" s="606" t="str">
        <f t="shared" ca="1" si="14"/>
        <v>nicht i.O.</v>
      </c>
      <c r="U43" s="468" t="s">
        <v>185</v>
      </c>
      <c r="V43" s="468"/>
      <c r="W43" s="115">
        <f t="shared" si="16"/>
        <v>154</v>
      </c>
      <c r="X43" s="472" t="str">
        <f ca="1">INDIRECT(CONCATENATE(Anhänge!$A$2,"!i",W43))</f>
        <v xml:space="preserve"> </v>
      </c>
      <c r="Y43" s="115">
        <f t="shared" si="17"/>
        <v>155</v>
      </c>
      <c r="Z43" s="472" t="str">
        <f ca="1">INDIRECT(CONCATENATE(Anhänge!$A$2,"!i")&amp;Y43)</f>
        <v xml:space="preserve"> </v>
      </c>
      <c r="AA43" s="618" t="str">
        <f t="shared" ca="1" si="18"/>
        <v>Nein</v>
      </c>
    </row>
    <row r="44" spans="1:27" hidden="1" x14ac:dyDescent="0.25">
      <c r="A44" s="471">
        <v>15</v>
      </c>
      <c r="B44" s="458" t="str">
        <f ca="1">'KW15'!A2</f>
        <v>KW15</v>
      </c>
      <c r="C44" s="459" t="str">
        <f ca="1">IFERROR(IF(INDIRECT(CONCATENATE(B44,"!D13"))=Dropdown!$AI$6,"-",INDIRECT(CONCATENATE(B44,"!D13"))),"-")</f>
        <v>-</v>
      </c>
      <c r="D44" s="460">
        <f t="shared" ca="1" si="3"/>
        <v>0</v>
      </c>
      <c r="E44" s="461">
        <f t="shared" ca="1" si="4"/>
        <v>0</v>
      </c>
      <c r="F44" s="462">
        <f t="shared" ca="1" si="5"/>
        <v>0</v>
      </c>
      <c r="G44" s="461">
        <f t="shared" ca="1" si="6"/>
        <v>0</v>
      </c>
      <c r="H44" s="461">
        <f t="shared" ca="1" si="7"/>
        <v>0</v>
      </c>
      <c r="I44" s="463">
        <f t="shared" ca="1" si="8"/>
        <v>0</v>
      </c>
      <c r="J44" s="463">
        <f t="shared" ca="1" si="9"/>
        <v>0</v>
      </c>
      <c r="K44" s="463">
        <f t="shared" ca="1" si="10"/>
        <v>0</v>
      </c>
      <c r="L44" s="463">
        <f t="shared" ca="1" si="11"/>
        <v>0</v>
      </c>
      <c r="M44" s="461">
        <f t="shared" ca="1" si="12"/>
        <v>0</v>
      </c>
      <c r="N44" s="461">
        <f t="shared" ca="1" si="13"/>
        <v>0</v>
      </c>
      <c r="O44" s="464">
        <f t="shared" ca="1" si="0"/>
        <v>0</v>
      </c>
      <c r="P44" s="465"/>
      <c r="Q44" s="466"/>
      <c r="R44" s="467" t="s">
        <v>185</v>
      </c>
      <c r="S44" s="473">
        <f t="shared" ca="1" si="1"/>
        <v>0</v>
      </c>
      <c r="T44" s="606" t="str">
        <f t="shared" ca="1" si="14"/>
        <v>nicht i.O.</v>
      </c>
      <c r="U44" s="468" t="s">
        <v>185</v>
      </c>
      <c r="V44" s="468"/>
      <c r="W44" s="115">
        <f t="shared" si="16"/>
        <v>164</v>
      </c>
      <c r="X44" s="472" t="str">
        <f ca="1">INDIRECT(CONCATENATE(Anhänge!$A$2,"!i",W44))</f>
        <v xml:space="preserve"> </v>
      </c>
      <c r="Y44" s="115">
        <f t="shared" si="17"/>
        <v>165</v>
      </c>
      <c r="Z44" s="472" t="str">
        <f ca="1">INDIRECT(CONCATENATE(Anhänge!$A$2,"!i")&amp;Y44)</f>
        <v xml:space="preserve"> </v>
      </c>
      <c r="AA44" s="618" t="str">
        <f t="shared" ca="1" si="18"/>
        <v>Nein</v>
      </c>
    </row>
    <row r="45" spans="1:27" hidden="1" x14ac:dyDescent="0.25">
      <c r="A45" s="471">
        <v>16</v>
      </c>
      <c r="B45" s="458" t="str">
        <f ca="1">'KW16'!A2</f>
        <v>KW16</v>
      </c>
      <c r="C45" s="459" t="str">
        <f ca="1">IFERROR(IF(INDIRECT(CONCATENATE(B45,"!D13"))=Dropdown!$AI$6,"-",INDIRECT(CONCATENATE(B45,"!D13"))),"-")</f>
        <v>-</v>
      </c>
      <c r="D45" s="460">
        <f t="shared" ca="1" si="3"/>
        <v>0</v>
      </c>
      <c r="E45" s="461">
        <f t="shared" ca="1" si="4"/>
        <v>0</v>
      </c>
      <c r="F45" s="462">
        <f t="shared" ca="1" si="5"/>
        <v>0</v>
      </c>
      <c r="G45" s="461">
        <f t="shared" ca="1" si="6"/>
        <v>0</v>
      </c>
      <c r="H45" s="461">
        <f t="shared" ca="1" si="7"/>
        <v>0</v>
      </c>
      <c r="I45" s="463">
        <f t="shared" ca="1" si="8"/>
        <v>0</v>
      </c>
      <c r="J45" s="463">
        <f t="shared" ca="1" si="9"/>
        <v>0</v>
      </c>
      <c r="K45" s="463">
        <f t="shared" ca="1" si="10"/>
        <v>0</v>
      </c>
      <c r="L45" s="463">
        <f t="shared" ca="1" si="11"/>
        <v>0</v>
      </c>
      <c r="M45" s="461">
        <f t="shared" ca="1" si="12"/>
        <v>0</v>
      </c>
      <c r="N45" s="461">
        <f t="shared" ca="1" si="13"/>
        <v>0</v>
      </c>
      <c r="O45" s="464">
        <f t="shared" ca="1" si="0"/>
        <v>0</v>
      </c>
      <c r="P45" s="465"/>
      <c r="Q45" s="466"/>
      <c r="R45" s="467" t="s">
        <v>185</v>
      </c>
      <c r="S45" s="473">
        <f t="shared" ca="1" si="1"/>
        <v>0</v>
      </c>
      <c r="T45" s="606" t="str">
        <f t="shared" ca="1" si="14"/>
        <v>nicht i.O.</v>
      </c>
      <c r="U45" s="468" t="s">
        <v>185</v>
      </c>
      <c r="V45" s="468"/>
      <c r="W45" s="115">
        <f t="shared" si="16"/>
        <v>174</v>
      </c>
      <c r="X45" s="472" t="str">
        <f ca="1">INDIRECT(CONCATENATE(Anhänge!$A$2,"!i",W45))</f>
        <v xml:space="preserve"> </v>
      </c>
      <c r="Y45" s="115">
        <f t="shared" si="17"/>
        <v>175</v>
      </c>
      <c r="Z45" s="472" t="str">
        <f ca="1">INDIRECT(CONCATENATE(Anhänge!$A$2,"!i")&amp;Y45)</f>
        <v xml:space="preserve"> </v>
      </c>
      <c r="AA45" s="618" t="str">
        <f t="shared" ca="1" si="18"/>
        <v>Nein</v>
      </c>
    </row>
    <row r="46" spans="1:27" hidden="1" x14ac:dyDescent="0.25">
      <c r="A46" s="471">
        <v>17</v>
      </c>
      <c r="B46" s="458" t="str">
        <f ca="1">'KW17'!A2</f>
        <v>KW17</v>
      </c>
      <c r="C46" s="459" t="str">
        <f ca="1">IFERROR(IF(INDIRECT(CONCATENATE(B46,"!D13"))=Dropdown!$AI$6,"-",INDIRECT(CONCATENATE(B46,"!D13"))),"-")</f>
        <v>-</v>
      </c>
      <c r="D46" s="460">
        <f t="shared" ca="1" si="3"/>
        <v>0</v>
      </c>
      <c r="E46" s="461">
        <f t="shared" ca="1" si="4"/>
        <v>0</v>
      </c>
      <c r="F46" s="462">
        <f t="shared" ca="1" si="5"/>
        <v>0</v>
      </c>
      <c r="G46" s="461">
        <f t="shared" ca="1" si="6"/>
        <v>0</v>
      </c>
      <c r="H46" s="461">
        <f t="shared" ca="1" si="7"/>
        <v>0</v>
      </c>
      <c r="I46" s="463">
        <f t="shared" ca="1" si="8"/>
        <v>0</v>
      </c>
      <c r="J46" s="463">
        <f t="shared" ca="1" si="9"/>
        <v>0</v>
      </c>
      <c r="K46" s="463">
        <f t="shared" ca="1" si="10"/>
        <v>0</v>
      </c>
      <c r="L46" s="463">
        <f t="shared" ca="1" si="11"/>
        <v>0</v>
      </c>
      <c r="M46" s="461">
        <f t="shared" ca="1" si="12"/>
        <v>0</v>
      </c>
      <c r="N46" s="461">
        <f t="shared" ca="1" si="13"/>
        <v>0</v>
      </c>
      <c r="O46" s="464">
        <f t="shared" ca="1" si="0"/>
        <v>0</v>
      </c>
      <c r="P46" s="465"/>
      <c r="Q46" s="466"/>
      <c r="R46" s="467" t="s">
        <v>185</v>
      </c>
      <c r="S46" s="473">
        <f t="shared" ca="1" si="1"/>
        <v>0</v>
      </c>
      <c r="T46" s="606" t="str">
        <f t="shared" ca="1" si="14"/>
        <v>nicht i.O.</v>
      </c>
      <c r="U46" s="468" t="s">
        <v>185</v>
      </c>
      <c r="V46" s="468"/>
      <c r="W46" s="115">
        <f t="shared" si="16"/>
        <v>184</v>
      </c>
      <c r="X46" s="472" t="str">
        <f ca="1">INDIRECT(CONCATENATE(Anhänge!$A$2,"!i",W46))</f>
        <v xml:space="preserve"> </v>
      </c>
      <c r="Y46" s="115">
        <f t="shared" si="17"/>
        <v>185</v>
      </c>
      <c r="Z46" s="472" t="str">
        <f ca="1">INDIRECT(CONCATENATE(Anhänge!$A$2,"!i")&amp;Y46)</f>
        <v xml:space="preserve"> </v>
      </c>
      <c r="AA46" s="618" t="str">
        <f t="shared" ca="1" si="18"/>
        <v>Nein</v>
      </c>
    </row>
    <row r="47" spans="1:27" hidden="1" x14ac:dyDescent="0.25">
      <c r="A47" s="471">
        <v>18</v>
      </c>
      <c r="B47" s="458" t="str">
        <f ca="1">'KW18'!A2</f>
        <v>KW18</v>
      </c>
      <c r="C47" s="459" t="str">
        <f ca="1">IFERROR(IF(INDIRECT(CONCATENATE(B47,"!D13"))=Dropdown!$AI$6,"-",INDIRECT(CONCATENATE(B47,"!D13"))),"-")</f>
        <v>-</v>
      </c>
      <c r="D47" s="460">
        <f t="shared" ca="1" si="3"/>
        <v>0</v>
      </c>
      <c r="E47" s="461">
        <f t="shared" ca="1" si="4"/>
        <v>0</v>
      </c>
      <c r="F47" s="462">
        <f t="shared" ca="1" si="5"/>
        <v>0</v>
      </c>
      <c r="G47" s="461">
        <f t="shared" ca="1" si="6"/>
        <v>0</v>
      </c>
      <c r="H47" s="461">
        <f t="shared" ca="1" si="7"/>
        <v>0</v>
      </c>
      <c r="I47" s="463">
        <f t="shared" ca="1" si="8"/>
        <v>0</v>
      </c>
      <c r="J47" s="463">
        <f t="shared" ca="1" si="9"/>
        <v>0</v>
      </c>
      <c r="K47" s="463">
        <f t="shared" ca="1" si="10"/>
        <v>0</v>
      </c>
      <c r="L47" s="463">
        <f t="shared" ca="1" si="11"/>
        <v>0</v>
      </c>
      <c r="M47" s="461">
        <f t="shared" ca="1" si="12"/>
        <v>0</v>
      </c>
      <c r="N47" s="461">
        <f t="shared" ca="1" si="13"/>
        <v>0</v>
      </c>
      <c r="O47" s="464">
        <f t="shared" ca="1" si="0"/>
        <v>0</v>
      </c>
      <c r="P47" s="465"/>
      <c r="Q47" s="466"/>
      <c r="R47" s="467" t="s">
        <v>185</v>
      </c>
      <c r="S47" s="473">
        <f t="shared" ca="1" si="1"/>
        <v>0</v>
      </c>
      <c r="T47" s="606" t="str">
        <f t="shared" ca="1" si="14"/>
        <v>nicht i.O.</v>
      </c>
      <c r="U47" s="468" t="s">
        <v>185</v>
      </c>
      <c r="V47" s="468"/>
      <c r="W47" s="115">
        <f t="shared" si="16"/>
        <v>194</v>
      </c>
      <c r="X47" s="472" t="str">
        <f ca="1">INDIRECT(CONCATENATE(Anhänge!$A$2,"!i",W47))</f>
        <v xml:space="preserve"> </v>
      </c>
      <c r="Y47" s="115">
        <f t="shared" si="17"/>
        <v>195</v>
      </c>
      <c r="Z47" s="472" t="str">
        <f ca="1">INDIRECT(CONCATENATE(Anhänge!$A$2,"!i")&amp;Y47)</f>
        <v xml:space="preserve"> </v>
      </c>
      <c r="AA47" s="618" t="str">
        <f t="shared" ca="1" si="18"/>
        <v>Nein</v>
      </c>
    </row>
    <row r="48" spans="1:27" hidden="1" x14ac:dyDescent="0.25">
      <c r="A48" s="471">
        <v>19</v>
      </c>
      <c r="B48" s="458" t="str">
        <f ca="1">'KW19'!A2</f>
        <v>KW19</v>
      </c>
      <c r="C48" s="459" t="str">
        <f ca="1">IFERROR(IF(INDIRECT(CONCATENATE(B48,"!D13"))=Dropdown!$AI$6,"-",INDIRECT(CONCATENATE(B48,"!D13"))),"-")</f>
        <v>-</v>
      </c>
      <c r="D48" s="460">
        <f t="shared" ca="1" si="3"/>
        <v>0</v>
      </c>
      <c r="E48" s="461">
        <f t="shared" ca="1" si="4"/>
        <v>0</v>
      </c>
      <c r="F48" s="462">
        <f t="shared" ca="1" si="5"/>
        <v>0</v>
      </c>
      <c r="G48" s="461">
        <f t="shared" ca="1" si="6"/>
        <v>0</v>
      </c>
      <c r="H48" s="461">
        <f t="shared" ca="1" si="7"/>
        <v>0</v>
      </c>
      <c r="I48" s="463">
        <f t="shared" ca="1" si="8"/>
        <v>0</v>
      </c>
      <c r="J48" s="463">
        <f t="shared" ca="1" si="9"/>
        <v>0</v>
      </c>
      <c r="K48" s="463">
        <f t="shared" ca="1" si="10"/>
        <v>0</v>
      </c>
      <c r="L48" s="463">
        <f t="shared" ca="1" si="11"/>
        <v>0</v>
      </c>
      <c r="M48" s="461">
        <f t="shared" ca="1" si="12"/>
        <v>0</v>
      </c>
      <c r="N48" s="461">
        <f t="shared" ca="1" si="13"/>
        <v>0</v>
      </c>
      <c r="O48" s="464">
        <f t="shared" ca="1" si="0"/>
        <v>0</v>
      </c>
      <c r="P48" s="465"/>
      <c r="Q48" s="466"/>
      <c r="R48" s="467" t="s">
        <v>185</v>
      </c>
      <c r="S48" s="473">
        <f t="shared" ca="1" si="1"/>
        <v>0</v>
      </c>
      <c r="T48" s="606" t="str">
        <f t="shared" ca="1" si="14"/>
        <v>nicht i.O.</v>
      </c>
      <c r="U48" s="468" t="s">
        <v>185</v>
      </c>
      <c r="V48" s="468"/>
      <c r="W48" s="115">
        <f t="shared" si="16"/>
        <v>204</v>
      </c>
      <c r="X48" s="472" t="str">
        <f ca="1">INDIRECT(CONCATENATE(Anhänge!$A$2,"!i",W48))</f>
        <v xml:space="preserve"> </v>
      </c>
      <c r="Y48" s="115">
        <f t="shared" si="17"/>
        <v>205</v>
      </c>
      <c r="Z48" s="472" t="str">
        <f ca="1">INDIRECT(CONCATENATE(Anhänge!$A$2,"!i")&amp;Y48)</f>
        <v xml:space="preserve"> </v>
      </c>
      <c r="AA48" s="618" t="str">
        <f t="shared" ca="1" si="18"/>
        <v>Nein</v>
      </c>
    </row>
    <row r="49" spans="1:27" hidden="1" x14ac:dyDescent="0.25">
      <c r="A49" s="471">
        <v>20</v>
      </c>
      <c r="B49" s="458" t="str">
        <f ca="1">'KW20'!A2</f>
        <v>KW20</v>
      </c>
      <c r="C49" s="459" t="str">
        <f ca="1">IFERROR(IF(INDIRECT(CONCATENATE(B49,"!D13"))=Dropdown!$AI$6,"-",INDIRECT(CONCATENATE(B49,"!D13"))),"-")</f>
        <v>-</v>
      </c>
      <c r="D49" s="460">
        <f t="shared" ca="1" si="3"/>
        <v>0</v>
      </c>
      <c r="E49" s="461">
        <f t="shared" ca="1" si="4"/>
        <v>0</v>
      </c>
      <c r="F49" s="462">
        <f t="shared" ca="1" si="5"/>
        <v>0</v>
      </c>
      <c r="G49" s="461">
        <f t="shared" ca="1" si="6"/>
        <v>0</v>
      </c>
      <c r="H49" s="461">
        <f t="shared" ca="1" si="7"/>
        <v>0</v>
      </c>
      <c r="I49" s="463">
        <f t="shared" ca="1" si="8"/>
        <v>0</v>
      </c>
      <c r="J49" s="463">
        <f t="shared" ca="1" si="9"/>
        <v>0</v>
      </c>
      <c r="K49" s="463">
        <f t="shared" ca="1" si="10"/>
        <v>0</v>
      </c>
      <c r="L49" s="463">
        <f t="shared" ca="1" si="11"/>
        <v>0</v>
      </c>
      <c r="M49" s="461">
        <f t="shared" ca="1" si="12"/>
        <v>0</v>
      </c>
      <c r="N49" s="461">
        <f t="shared" ca="1" si="13"/>
        <v>0</v>
      </c>
      <c r="O49" s="464">
        <f t="shared" ca="1" si="0"/>
        <v>0</v>
      </c>
      <c r="P49" s="465"/>
      <c r="Q49" s="466"/>
      <c r="R49" s="467" t="s">
        <v>185</v>
      </c>
      <c r="S49" s="473">
        <f t="shared" ca="1" si="1"/>
        <v>0</v>
      </c>
      <c r="T49" s="606" t="str">
        <f t="shared" ca="1" si="14"/>
        <v>nicht i.O.</v>
      </c>
      <c r="U49" s="468" t="s">
        <v>185</v>
      </c>
      <c r="V49" s="468"/>
      <c r="W49" s="115">
        <f t="shared" si="16"/>
        <v>214</v>
      </c>
      <c r="X49" s="472" t="str">
        <f ca="1">INDIRECT(CONCATENATE(Anhänge!$A$2,"!i",W49))</f>
        <v xml:space="preserve"> </v>
      </c>
      <c r="Y49" s="115">
        <f t="shared" si="17"/>
        <v>215</v>
      </c>
      <c r="Z49" s="472" t="str">
        <f ca="1">INDIRECT(CONCATENATE(Anhänge!$A$2,"!i")&amp;Y49)</f>
        <v xml:space="preserve"> </v>
      </c>
      <c r="AA49" s="618" t="str">
        <f t="shared" ca="1" si="18"/>
        <v>Nein</v>
      </c>
    </row>
    <row r="50" spans="1:27" hidden="1" x14ac:dyDescent="0.25">
      <c r="A50" s="471">
        <v>21</v>
      </c>
      <c r="B50" s="458" t="str">
        <f ca="1">'KW21'!A2</f>
        <v>KW21</v>
      </c>
      <c r="C50" s="459" t="str">
        <f ca="1">IFERROR(IF(INDIRECT(CONCATENATE(B50,"!D13"))=Dropdown!$AI$6,"-",INDIRECT(CONCATENATE(B50,"!D13"))),"-")</f>
        <v>-</v>
      </c>
      <c r="D50" s="460">
        <f t="shared" ca="1" si="3"/>
        <v>0</v>
      </c>
      <c r="E50" s="461">
        <f t="shared" ca="1" si="4"/>
        <v>0</v>
      </c>
      <c r="F50" s="462">
        <f t="shared" ca="1" si="5"/>
        <v>0</v>
      </c>
      <c r="G50" s="461">
        <f t="shared" ca="1" si="6"/>
        <v>0</v>
      </c>
      <c r="H50" s="461">
        <f t="shared" ca="1" si="7"/>
        <v>0</v>
      </c>
      <c r="I50" s="463">
        <f t="shared" ca="1" si="8"/>
        <v>0</v>
      </c>
      <c r="J50" s="463">
        <f t="shared" ca="1" si="9"/>
        <v>0</v>
      </c>
      <c r="K50" s="463">
        <f t="shared" ca="1" si="10"/>
        <v>0</v>
      </c>
      <c r="L50" s="463">
        <f t="shared" ca="1" si="11"/>
        <v>0</v>
      </c>
      <c r="M50" s="461">
        <f t="shared" ca="1" si="12"/>
        <v>0</v>
      </c>
      <c r="N50" s="461">
        <f t="shared" ca="1" si="13"/>
        <v>0</v>
      </c>
      <c r="O50" s="464">
        <f t="shared" ca="1" si="0"/>
        <v>0</v>
      </c>
      <c r="P50" s="465"/>
      <c r="Q50" s="466"/>
      <c r="R50" s="467" t="s">
        <v>185</v>
      </c>
      <c r="S50" s="473">
        <f t="shared" ca="1" si="1"/>
        <v>0</v>
      </c>
      <c r="T50" s="606" t="str">
        <f t="shared" ca="1" si="14"/>
        <v>nicht i.O.</v>
      </c>
      <c r="U50" s="468" t="s">
        <v>185</v>
      </c>
      <c r="V50" s="468"/>
      <c r="W50" s="115">
        <f t="shared" si="16"/>
        <v>224</v>
      </c>
      <c r="X50" s="472" t="str">
        <f ca="1">INDIRECT(CONCATENATE(Anhänge!$A$2,"!i",W50))</f>
        <v xml:space="preserve"> </v>
      </c>
      <c r="Y50" s="115">
        <f t="shared" si="17"/>
        <v>225</v>
      </c>
      <c r="Z50" s="472" t="str">
        <f ca="1">INDIRECT(CONCATENATE(Anhänge!$A$2,"!i")&amp;Y50)</f>
        <v xml:space="preserve"> </v>
      </c>
      <c r="AA50" s="618" t="str">
        <f t="shared" ca="1" si="18"/>
        <v>Nein</v>
      </c>
    </row>
    <row r="51" spans="1:27" hidden="1" x14ac:dyDescent="0.25">
      <c r="A51" s="471">
        <v>22</v>
      </c>
      <c r="B51" s="458" t="str">
        <f ca="1">'KW22'!A2</f>
        <v>KW22</v>
      </c>
      <c r="C51" s="459" t="str">
        <f ca="1">IFERROR(IF(INDIRECT(CONCATENATE(B51,"!D13"))=Dropdown!$AI$6,"-",INDIRECT(CONCATENATE(B51,"!D13"))),"-")</f>
        <v>-</v>
      </c>
      <c r="D51" s="460">
        <f t="shared" ca="1" si="3"/>
        <v>0</v>
      </c>
      <c r="E51" s="461">
        <f t="shared" ca="1" si="4"/>
        <v>0</v>
      </c>
      <c r="F51" s="462">
        <f t="shared" ca="1" si="5"/>
        <v>0</v>
      </c>
      <c r="G51" s="461">
        <f t="shared" ca="1" si="6"/>
        <v>0</v>
      </c>
      <c r="H51" s="461">
        <f t="shared" ca="1" si="7"/>
        <v>0</v>
      </c>
      <c r="I51" s="463">
        <f t="shared" ca="1" si="8"/>
        <v>0</v>
      </c>
      <c r="J51" s="463">
        <f t="shared" ca="1" si="9"/>
        <v>0</v>
      </c>
      <c r="K51" s="463">
        <f t="shared" ca="1" si="10"/>
        <v>0</v>
      </c>
      <c r="L51" s="463">
        <f t="shared" ca="1" si="11"/>
        <v>0</v>
      </c>
      <c r="M51" s="461">
        <f t="shared" ca="1" si="12"/>
        <v>0</v>
      </c>
      <c r="N51" s="461">
        <f t="shared" ca="1" si="13"/>
        <v>0</v>
      </c>
      <c r="O51" s="464">
        <f t="shared" ca="1" si="0"/>
        <v>0</v>
      </c>
      <c r="P51" s="465"/>
      <c r="Q51" s="466"/>
      <c r="R51" s="467" t="s">
        <v>185</v>
      </c>
      <c r="S51" s="473">
        <f t="shared" ca="1" si="1"/>
        <v>0</v>
      </c>
      <c r="T51" s="606" t="str">
        <f t="shared" ca="1" si="14"/>
        <v>nicht i.O.</v>
      </c>
      <c r="U51" s="468" t="s">
        <v>185</v>
      </c>
      <c r="V51" s="468"/>
      <c r="W51" s="115">
        <f t="shared" si="16"/>
        <v>234</v>
      </c>
      <c r="X51" s="472" t="str">
        <f ca="1">INDIRECT(CONCATENATE(Anhänge!$A$2,"!i",W51))</f>
        <v xml:space="preserve"> </v>
      </c>
      <c r="Y51" s="115">
        <f t="shared" si="17"/>
        <v>235</v>
      </c>
      <c r="Z51" s="472" t="str">
        <f ca="1">INDIRECT(CONCATENATE(Anhänge!$A$2,"!i")&amp;Y51)</f>
        <v xml:space="preserve"> </v>
      </c>
      <c r="AA51" s="618" t="str">
        <f t="shared" ca="1" si="18"/>
        <v>Nein</v>
      </c>
    </row>
    <row r="52" spans="1:27" hidden="1" x14ac:dyDescent="0.25">
      <c r="A52" s="471">
        <v>23</v>
      </c>
      <c r="B52" s="458" t="str">
        <f ca="1">'KW23'!A2</f>
        <v>KW23</v>
      </c>
      <c r="C52" s="459" t="str">
        <f ca="1">IFERROR(IF(INDIRECT(CONCATENATE(B52,"!D13"))=Dropdown!$AI$6,"-",INDIRECT(CONCATENATE(B52,"!D13"))),"-")</f>
        <v>-</v>
      </c>
      <c r="D52" s="460">
        <f t="shared" ca="1" si="3"/>
        <v>0</v>
      </c>
      <c r="E52" s="461">
        <f t="shared" ca="1" si="4"/>
        <v>0</v>
      </c>
      <c r="F52" s="462">
        <f t="shared" ca="1" si="5"/>
        <v>0</v>
      </c>
      <c r="G52" s="461">
        <f t="shared" ca="1" si="6"/>
        <v>0</v>
      </c>
      <c r="H52" s="461">
        <f t="shared" ca="1" si="7"/>
        <v>0</v>
      </c>
      <c r="I52" s="463">
        <f t="shared" ca="1" si="8"/>
        <v>0</v>
      </c>
      <c r="J52" s="463">
        <f t="shared" ca="1" si="9"/>
        <v>0</v>
      </c>
      <c r="K52" s="463">
        <f t="shared" ca="1" si="10"/>
        <v>0</v>
      </c>
      <c r="L52" s="463">
        <f t="shared" ca="1" si="11"/>
        <v>0</v>
      </c>
      <c r="M52" s="461">
        <f t="shared" ca="1" si="12"/>
        <v>0</v>
      </c>
      <c r="N52" s="461">
        <f t="shared" ca="1" si="13"/>
        <v>0</v>
      </c>
      <c r="O52" s="464">
        <f t="shared" ca="1" si="0"/>
        <v>0</v>
      </c>
      <c r="P52" s="465"/>
      <c r="Q52" s="466"/>
      <c r="R52" s="467" t="s">
        <v>185</v>
      </c>
      <c r="S52" s="473">
        <f t="shared" ca="1" si="1"/>
        <v>0</v>
      </c>
      <c r="T52" s="606" t="str">
        <f t="shared" ca="1" si="14"/>
        <v>nicht i.O.</v>
      </c>
      <c r="U52" s="468" t="s">
        <v>185</v>
      </c>
      <c r="V52" s="468"/>
      <c r="W52" s="115">
        <f t="shared" si="16"/>
        <v>244</v>
      </c>
      <c r="X52" s="472" t="str">
        <f ca="1">INDIRECT(CONCATENATE(Anhänge!$A$2,"!i",W52))</f>
        <v xml:space="preserve"> </v>
      </c>
      <c r="Y52" s="115">
        <f t="shared" si="17"/>
        <v>245</v>
      </c>
      <c r="Z52" s="472" t="str">
        <f ca="1">INDIRECT(CONCATENATE(Anhänge!$A$2,"!i")&amp;Y52)</f>
        <v xml:space="preserve"> </v>
      </c>
      <c r="AA52" s="618" t="str">
        <f t="shared" ca="1" si="18"/>
        <v>Nein</v>
      </c>
    </row>
    <row r="53" spans="1:27" hidden="1" x14ac:dyDescent="0.25">
      <c r="A53" s="471">
        <v>24</v>
      </c>
      <c r="B53" s="458" t="str">
        <f ca="1">'KW24'!A2</f>
        <v>KW24</v>
      </c>
      <c r="C53" s="459" t="str">
        <f ca="1">IFERROR(IF(INDIRECT(CONCATENATE(B53,"!D13"))=Dropdown!$AI$6,"-",INDIRECT(CONCATENATE(B53,"!D13"))),"-")</f>
        <v>-</v>
      </c>
      <c r="D53" s="460">
        <f t="shared" ca="1" si="3"/>
        <v>0</v>
      </c>
      <c r="E53" s="461">
        <f t="shared" ca="1" si="4"/>
        <v>0</v>
      </c>
      <c r="F53" s="462">
        <f t="shared" ca="1" si="5"/>
        <v>0</v>
      </c>
      <c r="G53" s="461">
        <f t="shared" ca="1" si="6"/>
        <v>0</v>
      </c>
      <c r="H53" s="461">
        <f t="shared" ca="1" si="7"/>
        <v>0</v>
      </c>
      <c r="I53" s="463">
        <f t="shared" ca="1" si="8"/>
        <v>0</v>
      </c>
      <c r="J53" s="463">
        <f t="shared" ca="1" si="9"/>
        <v>0</v>
      </c>
      <c r="K53" s="463">
        <f t="shared" ca="1" si="10"/>
        <v>0</v>
      </c>
      <c r="L53" s="463">
        <f t="shared" ca="1" si="11"/>
        <v>0</v>
      </c>
      <c r="M53" s="461">
        <f t="shared" ca="1" si="12"/>
        <v>0</v>
      </c>
      <c r="N53" s="461">
        <f t="shared" ca="1" si="13"/>
        <v>0</v>
      </c>
      <c r="O53" s="464">
        <f t="shared" ca="1" si="0"/>
        <v>0</v>
      </c>
      <c r="P53" s="465"/>
      <c r="Q53" s="466"/>
      <c r="R53" s="467" t="s">
        <v>185</v>
      </c>
      <c r="S53" s="473">
        <f t="shared" ca="1" si="1"/>
        <v>0</v>
      </c>
      <c r="T53" s="606" t="str">
        <f t="shared" ca="1" si="14"/>
        <v>nicht i.O.</v>
      </c>
      <c r="U53" s="468" t="s">
        <v>185</v>
      </c>
      <c r="V53" s="468"/>
      <c r="W53" s="115">
        <f t="shared" si="16"/>
        <v>254</v>
      </c>
      <c r="X53" s="472" t="str">
        <f ca="1">INDIRECT(CONCATENATE(Anhänge!$A$2,"!i",W53))</f>
        <v xml:space="preserve"> </v>
      </c>
      <c r="Y53" s="115">
        <f t="shared" si="17"/>
        <v>255</v>
      </c>
      <c r="Z53" s="472" t="str">
        <f ca="1">INDIRECT(CONCATENATE(Anhänge!$A$2,"!i")&amp;Y53)</f>
        <v xml:space="preserve"> </v>
      </c>
      <c r="AA53" s="618" t="str">
        <f t="shared" ca="1" si="18"/>
        <v>Nein</v>
      </c>
    </row>
    <row r="54" spans="1:27" ht="13.8" hidden="1" thickBot="1" x14ac:dyDescent="0.3">
      <c r="A54" s="613">
        <v>25</v>
      </c>
      <c r="B54" s="458" t="str">
        <f ca="1">'KW25'!A2</f>
        <v>KW25</v>
      </c>
      <c r="C54" s="459" t="str">
        <f ca="1">IFERROR(IF(INDIRECT(CONCATENATE(B54,"!D13"))=Dropdown!$AI$6,"-",INDIRECT(CONCATENATE(B54,"!D13"))),"-")</f>
        <v>-</v>
      </c>
      <c r="D54" s="460">
        <f t="shared" ca="1" si="3"/>
        <v>0</v>
      </c>
      <c r="E54" s="461">
        <f t="shared" ca="1" si="4"/>
        <v>0</v>
      </c>
      <c r="F54" s="462">
        <f t="shared" ca="1" si="5"/>
        <v>0</v>
      </c>
      <c r="G54" s="461">
        <f t="shared" ca="1" si="6"/>
        <v>0</v>
      </c>
      <c r="H54" s="461">
        <f t="shared" ca="1" si="7"/>
        <v>0</v>
      </c>
      <c r="I54" s="463">
        <f t="shared" ca="1" si="8"/>
        <v>0</v>
      </c>
      <c r="J54" s="463">
        <f t="shared" ca="1" si="9"/>
        <v>0</v>
      </c>
      <c r="K54" s="463">
        <f t="shared" ca="1" si="10"/>
        <v>0</v>
      </c>
      <c r="L54" s="463">
        <f t="shared" ca="1" si="11"/>
        <v>0</v>
      </c>
      <c r="M54" s="461">
        <f t="shared" ca="1" si="12"/>
        <v>0</v>
      </c>
      <c r="N54" s="461">
        <f t="shared" ca="1" si="13"/>
        <v>0</v>
      </c>
      <c r="O54" s="464">
        <f t="shared" ca="1" si="0"/>
        <v>0</v>
      </c>
      <c r="P54" s="465"/>
      <c r="Q54" s="466"/>
      <c r="R54" s="467" t="s">
        <v>185</v>
      </c>
      <c r="S54" s="473">
        <f t="shared" ca="1" si="1"/>
        <v>0</v>
      </c>
      <c r="T54" s="521" t="str">
        <f t="shared" ca="1" si="14"/>
        <v>nicht i.O.</v>
      </c>
      <c r="U54" s="474" t="s">
        <v>185</v>
      </c>
      <c r="V54" s="474"/>
      <c r="W54" s="440">
        <f t="shared" si="16"/>
        <v>264</v>
      </c>
      <c r="X54" s="475" t="str">
        <f ca="1">INDIRECT(CONCATENATE(Anhänge!$A$2,"!i",W54))</f>
        <v xml:space="preserve"> </v>
      </c>
      <c r="Y54" s="440">
        <f t="shared" si="17"/>
        <v>265</v>
      </c>
      <c r="Z54" s="475" t="str">
        <f ca="1">INDIRECT(CONCATENATE(Anhänge!$A$2,"!i")&amp;Y54)</f>
        <v xml:space="preserve"> </v>
      </c>
      <c r="AA54" s="619" t="str">
        <f t="shared" ca="1" si="18"/>
        <v>Nein</v>
      </c>
    </row>
    <row r="55" spans="1:27" ht="15.9" customHeight="1" thickBot="1" x14ac:dyDescent="0.3">
      <c r="A55" s="627" t="str">
        <f ca="1">OFFSET(Sprachen!A247,0,'Allg. Informationen'!$B$4-1,1,1)</f>
        <v>Total</v>
      </c>
      <c r="B55" s="419"/>
      <c r="C55" s="337"/>
      <c r="D55" s="337"/>
      <c r="E55" s="339">
        <f ca="1">SUM(E30:E39)</f>
        <v>0</v>
      </c>
      <c r="F55" s="340"/>
      <c r="G55" s="339">
        <f ca="1">SUM(G30:G39)</f>
        <v>0</v>
      </c>
      <c r="H55" s="339">
        <f ca="1">SUM(H30:H39)</f>
        <v>0</v>
      </c>
      <c r="I55" s="338"/>
      <c r="J55" s="338"/>
      <c r="K55" s="338"/>
      <c r="L55" s="338"/>
      <c r="M55" s="339">
        <f ca="1">SUM(M30:M39)</f>
        <v>0</v>
      </c>
      <c r="N55" s="339">
        <f ca="1">SUM(N30:N39)</f>
        <v>0</v>
      </c>
      <c r="O55" s="341">
        <f ca="1">SUM(O30:O39)</f>
        <v>0</v>
      </c>
      <c r="P55" s="628">
        <f ca="1">MAX(O55-D27,0)</f>
        <v>0</v>
      </c>
      <c r="R55" s="683"/>
      <c r="S55" s="684">
        <f ca="1">SUM(S30:S39)</f>
        <v>0</v>
      </c>
    </row>
    <row r="56" spans="1:27" x14ac:dyDescent="0.25">
      <c r="A56" s="114" t="str">
        <f ca="1">OFFSET(Sprachen!A246,0,'Allg. Informationen'!$B$4-1,1,1)</f>
        <v>Bemerkungen:</v>
      </c>
    </row>
    <row r="62" spans="1:27" x14ac:dyDescent="0.25">
      <c r="H62" s="39"/>
      <c r="I62" s="39"/>
      <c r="J62" s="39"/>
      <c r="K62" s="39"/>
      <c r="Q62" s="101" t="str">
        <f ca="1">OFFSET(Sprachen!A248,0,'Allg. Informationen'!$B$4-1,1,1)</f>
        <v>Druckbereich</v>
      </c>
      <c r="R62" s="32"/>
    </row>
    <row r="63" spans="1:27" x14ac:dyDescent="0.25">
      <c r="H63" s="39"/>
      <c r="I63" s="39"/>
      <c r="J63" s="39"/>
      <c r="K63" s="39"/>
      <c r="Q63" s="69"/>
      <c r="R63" s="116"/>
    </row>
    <row r="64" spans="1:27" x14ac:dyDescent="0.25">
      <c r="H64" s="39"/>
      <c r="I64" s="39"/>
      <c r="J64" s="39"/>
      <c r="K64" s="39"/>
    </row>
    <row r="65" spans="8:26" ht="12.75" customHeight="1" x14ac:dyDescent="0.25">
      <c r="H65" s="39"/>
      <c r="I65" s="39"/>
      <c r="J65" s="39"/>
      <c r="K65" s="39"/>
    </row>
    <row r="66" spans="8:26" x14ac:dyDescent="0.25">
      <c r="H66" s="39"/>
      <c r="I66" s="39"/>
      <c r="J66" s="39"/>
      <c r="K66" s="39"/>
      <c r="L66" s="39"/>
      <c r="M66" s="39"/>
    </row>
    <row r="67" spans="8:26" s="76" customFormat="1" x14ac:dyDescent="0.25">
      <c r="H67" s="44"/>
      <c r="I67" s="44"/>
      <c r="J67" s="44"/>
      <c r="K67" s="44"/>
      <c r="S67" s="114"/>
      <c r="T67" s="114"/>
      <c r="U67" s="114"/>
      <c r="V67" s="114"/>
      <c r="W67" s="114"/>
      <c r="X67" s="114"/>
      <c r="Y67" s="114"/>
      <c r="Z67" s="114"/>
    </row>
    <row r="68" spans="8:26" x14ac:dyDescent="0.25">
      <c r="H68" s="39"/>
      <c r="I68" s="39"/>
      <c r="J68" s="39"/>
      <c r="K68" s="39"/>
    </row>
    <row r="82" spans="1:12" x14ac:dyDescent="0.25">
      <c r="A82" s="11"/>
      <c r="B82" s="11"/>
      <c r="L82" s="43"/>
    </row>
    <row r="83" spans="1:12" x14ac:dyDescent="0.25">
      <c r="A83" s="11"/>
      <c r="B83" s="11"/>
      <c r="L83" s="43"/>
    </row>
    <row r="84" spans="1:12" x14ac:dyDescent="0.25">
      <c r="A84" s="11"/>
      <c r="B84" s="11"/>
      <c r="L84" s="43"/>
    </row>
    <row r="85" spans="1:12" x14ac:dyDescent="0.25">
      <c r="A85" s="11"/>
      <c r="B85" s="11"/>
      <c r="L85" s="43"/>
    </row>
    <row r="86" spans="1:12" x14ac:dyDescent="0.25">
      <c r="A86" s="11"/>
      <c r="B86" s="11"/>
      <c r="L86" s="43"/>
    </row>
    <row r="111" spans="1:8" x14ac:dyDescent="0.25">
      <c r="A111" s="204"/>
      <c r="B111" s="414"/>
      <c r="C111" s="204"/>
      <c r="D111" s="204"/>
      <c r="E111" s="204"/>
      <c r="F111" s="204"/>
      <c r="G111" s="204"/>
      <c r="H111" s="88"/>
    </row>
    <row r="112" spans="1:8" x14ac:dyDescent="0.25">
      <c r="A112" s="204"/>
      <c r="B112" s="414"/>
      <c r="C112" s="204"/>
      <c r="D112" s="204"/>
      <c r="E112" s="204"/>
      <c r="F112" s="204"/>
      <c r="G112" s="204"/>
      <c r="H112" s="88"/>
    </row>
    <row r="113" spans="1:8" x14ac:dyDescent="0.25">
      <c r="A113" s="204"/>
      <c r="B113" s="414"/>
      <c r="C113" s="204"/>
      <c r="D113" s="204"/>
      <c r="E113" s="204"/>
      <c r="F113" s="204"/>
      <c r="G113" s="204"/>
      <c r="H113" s="88"/>
    </row>
    <row r="114" spans="1:8" x14ac:dyDescent="0.25">
      <c r="A114" s="204"/>
      <c r="B114" s="414"/>
      <c r="C114" s="204"/>
      <c r="D114" s="204"/>
      <c r="E114" s="204"/>
      <c r="F114" s="204"/>
      <c r="G114" s="204"/>
      <c r="H114" s="88"/>
    </row>
    <row r="115" spans="1:8" x14ac:dyDescent="0.25">
      <c r="A115" s="204"/>
      <c r="B115" s="414"/>
      <c r="C115" s="204"/>
      <c r="D115" s="204"/>
      <c r="E115" s="204"/>
      <c r="F115" s="204"/>
      <c r="G115" s="204"/>
      <c r="H115" s="88"/>
    </row>
    <row r="116" spans="1:8" x14ac:dyDescent="0.25">
      <c r="A116" s="204"/>
      <c r="B116" s="414"/>
      <c r="C116" s="204"/>
      <c r="D116" s="204"/>
      <c r="E116" s="204"/>
      <c r="F116" s="204"/>
      <c r="G116" s="204"/>
      <c r="H116" s="88"/>
    </row>
    <row r="117" spans="1:8" x14ac:dyDescent="0.25">
      <c r="A117" s="204"/>
      <c r="B117" s="414"/>
      <c r="C117" s="204"/>
      <c r="D117" s="204"/>
      <c r="E117" s="204"/>
      <c r="F117" s="204"/>
      <c r="G117" s="204"/>
      <c r="H117" s="88"/>
    </row>
    <row r="118" spans="1:8" x14ac:dyDescent="0.25">
      <c r="A118" s="204"/>
      <c r="B118" s="414"/>
      <c r="C118" s="204"/>
      <c r="D118" s="204"/>
      <c r="E118" s="204"/>
      <c r="F118" s="204"/>
      <c r="G118" s="204"/>
      <c r="H118" s="88"/>
    </row>
    <row r="119" spans="1:8" x14ac:dyDescent="0.25">
      <c r="A119" s="204"/>
      <c r="B119" s="414"/>
      <c r="C119" s="204"/>
      <c r="D119" s="204"/>
      <c r="E119" s="204"/>
      <c r="F119" s="204"/>
      <c r="G119" s="204"/>
      <c r="H119" s="88"/>
    </row>
    <row r="120" spans="1:8" x14ac:dyDescent="0.25">
      <c r="A120" s="204"/>
      <c r="B120" s="414"/>
      <c r="C120" s="204"/>
      <c r="D120" s="204"/>
      <c r="E120" s="204"/>
      <c r="F120" s="204"/>
      <c r="G120" s="204"/>
      <c r="H120" s="88"/>
    </row>
    <row r="121" spans="1:8" x14ac:dyDescent="0.25">
      <c r="A121" s="204"/>
      <c r="B121" s="414"/>
      <c r="C121" s="204"/>
      <c r="D121" s="204"/>
      <c r="E121" s="204"/>
      <c r="F121" s="204"/>
      <c r="G121" s="204"/>
      <c r="H121" s="88"/>
    </row>
    <row r="122" spans="1:8" x14ac:dyDescent="0.25">
      <c r="A122" s="204"/>
      <c r="B122" s="414"/>
      <c r="C122" s="204"/>
      <c r="D122" s="204"/>
      <c r="E122" s="204"/>
      <c r="F122" s="204"/>
      <c r="G122" s="204"/>
      <c r="H122" s="88"/>
    </row>
    <row r="123" spans="1:8" x14ac:dyDescent="0.25">
      <c r="A123" s="204"/>
      <c r="B123" s="414"/>
      <c r="C123" s="204"/>
      <c r="D123" s="204"/>
      <c r="E123" s="204"/>
      <c r="F123" s="204"/>
      <c r="G123" s="204"/>
      <c r="H123" s="88"/>
    </row>
    <row r="124" spans="1:8" x14ac:dyDescent="0.25">
      <c r="A124" s="204"/>
      <c r="B124" s="414"/>
      <c r="C124" s="204"/>
      <c r="D124" s="204"/>
      <c r="E124" s="204"/>
      <c r="F124" s="204"/>
      <c r="G124" s="204"/>
      <c r="H124" s="88"/>
    </row>
    <row r="125" spans="1:8" x14ac:dyDescent="0.25">
      <c r="A125" s="204"/>
      <c r="B125" s="414"/>
      <c r="C125" s="204"/>
      <c r="D125" s="204"/>
      <c r="E125" s="204"/>
      <c r="F125" s="204"/>
      <c r="G125" s="204"/>
      <c r="H125" s="88"/>
    </row>
    <row r="126" spans="1:8" x14ac:dyDescent="0.25">
      <c r="A126" s="204"/>
      <c r="B126" s="414"/>
      <c r="C126" s="204"/>
      <c r="D126" s="204"/>
      <c r="E126" s="204"/>
      <c r="F126" s="204"/>
      <c r="G126" s="204"/>
      <c r="H126" s="88"/>
    </row>
    <row r="127" spans="1:8" x14ac:dyDescent="0.25">
      <c r="A127" s="204"/>
      <c r="B127" s="414"/>
      <c r="C127" s="204"/>
      <c r="D127" s="204"/>
      <c r="E127" s="204"/>
      <c r="F127" s="204"/>
      <c r="G127" s="204"/>
      <c r="H127" s="88"/>
    </row>
    <row r="128" spans="1:8" x14ac:dyDescent="0.25">
      <c r="A128" s="204"/>
      <c r="B128" s="414"/>
      <c r="C128" s="204"/>
      <c r="D128" s="204"/>
      <c r="E128" s="204"/>
      <c r="F128" s="204"/>
      <c r="G128" s="204"/>
      <c r="H128" s="88"/>
    </row>
    <row r="129" spans="1:8" x14ac:dyDescent="0.25">
      <c r="A129" s="204"/>
      <c r="B129" s="414"/>
      <c r="C129" s="204"/>
      <c r="D129" s="204"/>
      <c r="E129" s="204"/>
      <c r="F129" s="204"/>
      <c r="G129" s="204"/>
      <c r="H129" s="88"/>
    </row>
    <row r="130" spans="1:8" x14ac:dyDescent="0.25">
      <c r="A130" s="204"/>
      <c r="B130" s="414"/>
      <c r="C130" s="204"/>
      <c r="D130" s="204"/>
      <c r="E130" s="204"/>
      <c r="F130" s="204"/>
      <c r="G130" s="204"/>
      <c r="H130" s="88"/>
    </row>
    <row r="131" spans="1:8" x14ac:dyDescent="0.25">
      <c r="A131" s="204"/>
      <c r="B131" s="414"/>
      <c r="C131" s="204"/>
      <c r="D131" s="204"/>
      <c r="E131" s="204"/>
      <c r="F131" s="204"/>
      <c r="G131" s="204"/>
      <c r="H131" s="88"/>
    </row>
    <row r="132" spans="1:8" x14ac:dyDescent="0.25">
      <c r="A132" s="204"/>
      <c r="B132" s="414"/>
      <c r="C132" s="204"/>
      <c r="D132" s="204"/>
      <c r="E132" s="204"/>
      <c r="F132" s="204"/>
      <c r="G132" s="204"/>
      <c r="H132" s="88"/>
    </row>
    <row r="133" spans="1:8" x14ac:dyDescent="0.25">
      <c r="A133" s="204"/>
      <c r="B133" s="414"/>
      <c r="C133" s="204"/>
      <c r="D133" s="204"/>
      <c r="E133" s="204"/>
      <c r="F133" s="204"/>
      <c r="G133" s="204"/>
      <c r="H133" s="88"/>
    </row>
    <row r="134" spans="1:8" x14ac:dyDescent="0.25">
      <c r="A134" s="204"/>
      <c r="B134" s="414"/>
      <c r="C134" s="204"/>
      <c r="D134" s="204"/>
      <c r="E134" s="204"/>
      <c r="F134" s="204"/>
      <c r="G134" s="204"/>
      <c r="H134" s="88"/>
    </row>
    <row r="135" spans="1:8" x14ac:dyDescent="0.25">
      <c r="A135" s="204"/>
      <c r="B135" s="414"/>
      <c r="C135" s="204"/>
      <c r="D135" s="204"/>
      <c r="E135" s="204"/>
      <c r="F135" s="204"/>
      <c r="G135" s="204"/>
      <c r="H135" s="88"/>
    </row>
    <row r="136" spans="1:8" x14ac:dyDescent="0.25">
      <c r="A136" s="204"/>
      <c r="B136" s="414"/>
      <c r="C136" s="204"/>
      <c r="D136" s="204"/>
      <c r="E136" s="204"/>
      <c r="F136" s="204"/>
      <c r="G136" s="204"/>
      <c r="H136" s="88"/>
    </row>
    <row r="137" spans="1:8" x14ac:dyDescent="0.25">
      <c r="A137" s="204"/>
      <c r="B137" s="414"/>
      <c r="C137" s="204"/>
      <c r="D137" s="204"/>
      <c r="E137" s="204"/>
      <c r="F137" s="204"/>
      <c r="G137" s="204"/>
      <c r="H137" s="88"/>
    </row>
    <row r="138" spans="1:8" x14ac:dyDescent="0.25">
      <c r="A138" s="204"/>
      <c r="B138" s="414"/>
      <c r="C138" s="204"/>
      <c r="D138" s="204"/>
      <c r="E138" s="204"/>
      <c r="F138" s="204"/>
      <c r="G138" s="204"/>
      <c r="H138" s="88"/>
    </row>
    <row r="139" spans="1:8" x14ac:dyDescent="0.25">
      <c r="A139" s="204"/>
      <c r="B139" s="414"/>
      <c r="C139" s="204"/>
      <c r="D139" s="204"/>
      <c r="E139" s="204"/>
      <c r="F139" s="204"/>
      <c r="G139" s="204"/>
      <c r="H139" s="88"/>
    </row>
    <row r="140" spans="1:8" x14ac:dyDescent="0.25">
      <c r="A140" s="204"/>
      <c r="B140" s="414"/>
      <c r="C140" s="204"/>
      <c r="D140" s="204"/>
      <c r="E140" s="204"/>
      <c r="F140" s="204"/>
      <c r="G140" s="204"/>
      <c r="H140" s="88"/>
    </row>
    <row r="141" spans="1:8" x14ac:dyDescent="0.25">
      <c r="A141" s="204"/>
      <c r="B141" s="414"/>
      <c r="C141" s="204"/>
      <c r="D141" s="204"/>
      <c r="E141" s="204"/>
      <c r="F141" s="204"/>
      <c r="G141" s="204"/>
      <c r="H141" s="88"/>
    </row>
    <row r="142" spans="1:8" x14ac:dyDescent="0.25">
      <c r="A142" s="204"/>
      <c r="B142" s="414"/>
      <c r="C142" s="204"/>
      <c r="D142" s="204"/>
      <c r="E142" s="204"/>
      <c r="F142" s="204"/>
      <c r="G142" s="204"/>
      <c r="H142" s="88"/>
    </row>
    <row r="143" spans="1:8" x14ac:dyDescent="0.25">
      <c r="A143" s="754"/>
      <c r="B143" s="754"/>
      <c r="C143" s="754"/>
      <c r="D143" s="754"/>
      <c r="E143" s="754"/>
      <c r="F143" s="754"/>
      <c r="G143" s="754"/>
      <c r="H143" s="88"/>
    </row>
  </sheetData>
  <sheetProtection algorithmName="SHA-512" hashValue="nrWOCTI4kcivUS5Zhcxk9+FJ20KlZB4ieXcq8ocoW5+RSWSzcpLICUpQgus16r79oxqqI1bsFlIiBIkv1t1gZQ==" saltValue="bq9QV1xgXYFdpPJm9R7vCQ==" spinCount="100000" sheet="1" objects="1" scenarios="1"/>
  <protectedRanges>
    <protectedRange sqref="D7" name="Bereich1"/>
  </protectedRanges>
  <mergeCells count="13">
    <mergeCell ref="M1:P1"/>
    <mergeCell ref="A143:G143"/>
    <mergeCell ref="F8:G8"/>
    <mergeCell ref="F14:G14"/>
    <mergeCell ref="F7:G7"/>
    <mergeCell ref="F9:G9"/>
    <mergeCell ref="F10:G10"/>
    <mergeCell ref="F11:G11"/>
    <mergeCell ref="F13:G13"/>
    <mergeCell ref="F15:G15"/>
    <mergeCell ref="F16:G16"/>
    <mergeCell ref="F17:G17"/>
    <mergeCell ref="F18:G18"/>
  </mergeCells>
  <dataValidations disablePrompts="1" count="2">
    <dataValidation type="list" allowBlank="1" showInputMessage="1" showErrorMessage="1" sqref="V30:V54" xr:uid="{00000000-0002-0000-0400-000000000000}">
      <formula1>"',i.O.,nicht i.O."</formula1>
    </dataValidation>
    <dataValidation type="list" allowBlank="1" showInputMessage="1" showErrorMessage="1" sqref="U30:U54" xr:uid="{00000000-0002-0000-0400-000001000000}">
      <formula1>"',Ja,Nein"</formula1>
    </dataValidation>
  </dataValidations>
  <printOptions horizontalCentered="1"/>
  <pageMargins left="0.31496062992125984" right="0.31496062992125984" top="0.59055118110236227" bottom="0.59055118110236227" header="0.19685039370078741" footer="0.19685039370078741"/>
  <pageSetup paperSize="9" scale="60" orientation="landscape" r:id="rId1"/>
  <headerFooter>
    <oddHeader>&amp;LBFE-MP&amp;C &amp;A&amp;R&amp;D</oddHeader>
    <oddFooter>&amp;L&amp;F, &amp;T&amp;RS. &amp;P / &amp;N</oddFooter>
  </headerFooter>
  <customProperties>
    <customPr name="EpmWorksheetKeyString_GUID" r:id="rId2"/>
  </customProperties>
  <drawing r:id="rId3"/>
  <legacyDrawing r:id="rId4"/>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0400-000002000000}">
          <x14:formula1>
            <xm:f>Dropdown!$D$7:$D$8</xm:f>
          </x14:formula1>
          <xm:sqref>R30:R54</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7">
    <tabColor theme="7" tint="0.39997558519241921"/>
    <pageSetUpPr fitToPage="1"/>
  </sheetPr>
  <dimension ref="A1:R197"/>
  <sheetViews>
    <sheetView workbookViewId="0">
      <selection activeCell="H21" sqref="H21"/>
    </sheetView>
  </sheetViews>
  <sheetFormatPr baseColWidth="10" defaultColWidth="11.44140625" defaultRowHeight="13.2" outlineLevelCol="1" x14ac:dyDescent="0.25"/>
  <cols>
    <col min="1" max="1" width="7.5546875" style="114" customWidth="1"/>
    <col min="2" max="2" width="32.5546875" style="114" customWidth="1"/>
    <col min="3" max="3" width="9.5546875" style="114" customWidth="1"/>
    <col min="4" max="4" width="12.5546875" style="114" customWidth="1"/>
    <col min="5" max="5" width="11.33203125" style="114" customWidth="1"/>
    <col min="6" max="6" width="12.5546875" style="114" customWidth="1"/>
    <col min="7" max="7" width="15.5546875" style="114" customWidth="1"/>
    <col min="8" max="8" width="16.44140625" style="114" customWidth="1"/>
    <col min="9" max="10" width="15.5546875" style="114" customWidth="1"/>
    <col min="11" max="11" width="15.109375" style="114" customWidth="1"/>
    <col min="12" max="12" width="33" style="114" customWidth="1"/>
    <col min="13" max="13" width="9.5546875" style="114" hidden="1" customWidth="1" outlineLevel="1"/>
    <col min="14" max="14" width="40.5546875" style="114" hidden="1" customWidth="1" outlineLevel="1"/>
    <col min="15" max="15" width="11.44140625" style="114" collapsed="1"/>
    <col min="16" max="16384" width="11.44140625" style="114"/>
  </cols>
  <sheetData>
    <row r="1" spans="1:18" ht="21" x14ac:dyDescent="0.4">
      <c r="A1" s="59" t="str">
        <f ca="1">OFFSET(Sprachen!A249,0,'Allg. Informationen'!$B$4-1,1,1)</f>
        <v>Angaben zu Kraftwerken mit Absatz in Grundversorgung</v>
      </c>
      <c r="B1" s="59"/>
      <c r="C1" s="59"/>
      <c r="D1" s="59"/>
      <c r="E1" s="59"/>
      <c r="F1" s="59"/>
      <c r="G1" s="59"/>
      <c r="H1" s="59"/>
      <c r="I1" s="59"/>
      <c r="J1" s="59"/>
      <c r="K1" s="59"/>
      <c r="L1" s="59"/>
      <c r="M1" s="59"/>
      <c r="N1" s="59"/>
      <c r="P1" s="84"/>
      <c r="Q1" s="242"/>
      <c r="R1" s="242"/>
    </row>
    <row r="2" spans="1:18" x14ac:dyDescent="0.25">
      <c r="A2" s="453" t="str">
        <f ca="1">VLOOKUP(_xlfn.SHEET(),Dropdown!$BC$7:$BF$15,'Allg. Informationen'!$B$4+1,FALSE)</f>
        <v>Grundversorgung</v>
      </c>
    </row>
    <row r="4" spans="1:18" x14ac:dyDescent="0.25">
      <c r="A4" s="36" t="str">
        <f ca="1">CONCATENATE(Gesuchsteller!$A$4,": ",Gesuchsteller!$B$4)</f>
        <v>Gesuchsnummer: MP.24.xxx</v>
      </c>
      <c r="B4" s="36"/>
      <c r="P4" s="155"/>
    </row>
    <row r="5" spans="1:18" x14ac:dyDescent="0.25">
      <c r="B5" s="11"/>
      <c r="C5" s="43"/>
      <c r="D5" s="43"/>
      <c r="E5" s="43"/>
      <c r="F5" s="43"/>
      <c r="G5" s="43"/>
      <c r="H5" s="43"/>
      <c r="I5" s="43"/>
      <c r="J5" s="43"/>
      <c r="K5" s="43"/>
      <c r="P5" s="155"/>
    </row>
    <row r="6" spans="1:18" x14ac:dyDescent="0.25">
      <c r="A6" s="11" t="str">
        <f ca="1">OFFSET(Sprachen!A250,0,'Allg. Informationen'!$B$4-1,1,1)</f>
        <v>In Fällen mit Grundversorgung ist der tatsächliche Absatz in der Grundversorgung pro Grosswasserkraftanlage sowie der durchschnittliche Preis für diesen Absatz auszuweisen (Abs. 3 d.+e., Art. 94 EnFV)</v>
      </c>
      <c r="B6" s="43"/>
      <c r="C6" s="43"/>
      <c r="D6" s="43"/>
      <c r="E6" s="43"/>
      <c r="F6" s="43"/>
      <c r="G6" s="43"/>
      <c r="H6" s="43"/>
      <c r="I6" s="43"/>
      <c r="J6" s="43"/>
      <c r="K6" s="43"/>
    </row>
    <row r="7" spans="1:18" x14ac:dyDescent="0.25">
      <c r="A7" s="11" t="str">
        <f ca="1">OFFSET(Sprachen!A251,0,'Allg. Informationen'!$B$4-1,1,1)</f>
        <v>Effektiver Grundversorgungsabsatz aus Schweizer Wasserkraft analog Eingabe Elcom (sowohl rentabel wie unrentabel)</v>
      </c>
      <c r="B7" s="43"/>
      <c r="C7" s="43"/>
      <c r="D7" s="43"/>
      <c r="E7" s="43"/>
      <c r="F7" s="43"/>
      <c r="G7" s="43"/>
      <c r="H7" s="43"/>
      <c r="I7" s="43"/>
      <c r="J7" s="43"/>
      <c r="K7" s="43"/>
    </row>
    <row r="8" spans="1:18" x14ac:dyDescent="0.25">
      <c r="P8" s="49"/>
    </row>
    <row r="9" spans="1:18" x14ac:dyDescent="0.25">
      <c r="A9" s="759" t="str">
        <f ca="1">OFFSET(Sprachen!A252,0,'Allg. Informationen'!$B$4-1,1,1)</f>
        <v>Insgesamt Absatz in die Grundversorgung aller Kraftwerke des vorliegenden Gesuchs und weiterer Kraftwerke</v>
      </c>
      <c r="B9" s="760"/>
      <c r="C9" s="757" t="str">
        <f ca="1">OFFSET(Sprachen!A253,0,'Allg. Informationen'!$B$4-1,1,1)</f>
        <v>Max. Leistung ab Generator</v>
      </c>
      <c r="D9" s="766" t="str">
        <f ca="1">OFFSET(Sprachen!A254,0,'Allg. Informationen'!$B$4-1,1,1)</f>
        <v>Jahresproduktion 2023</v>
      </c>
      <c r="E9" s="757" t="str">
        <f ca="1">OFFSET(Sprachen!A255,0,'Allg. Informationen'!$B$4-1,1,1)</f>
        <v>Anteil Gesuch-steller</v>
      </c>
      <c r="F9" s="757" t="str">
        <f ca="1">OFFSET(Sprachen!A256,0,'Allg. Informationen'!$B$4-1,1,1)</f>
        <v>Jahres-produktion Anteil Gesuchst.</v>
      </c>
      <c r="G9" s="765" t="str">
        <f ca="1">OFFSET(Sprachen!A257,0,'Allg. Informationen'!$B$4-1,1,1)</f>
        <v>Absatz in Grundversorgung</v>
      </c>
      <c r="H9" s="765"/>
      <c r="I9" s="757" t="str">
        <f ca="1">OFFSET(Sprachen!A260,0,'Allg. Informationen'!$B$4-1,1,1)</f>
        <v>Gestehungs-kosten gem.  Elcom / StromVG</v>
      </c>
      <c r="J9" s="757" t="str">
        <f ca="1">OFFSET(Sprachen!A261,0,'Allg. Informationen'!$B$4-1,1,1)</f>
        <v>Gestehungs-kosten gemäss Richtline</v>
      </c>
      <c r="K9" s="757" t="str">
        <f ca="1">OFFSET(Sprachen!A262,0,'Allg. Informationen'!$B$4-1,1,1)</f>
        <v>Erlös Elcom durch WKA im vorliegenden Gesuch (vgl. RL 2.4)</v>
      </c>
      <c r="L9" s="757" t="str">
        <f ca="1">OFFSET(Sprachen!A263,0,'Allg. Informationen'!$B$4-1,1,1)</f>
        <v>Gestehungskosten weiterer WKA in Grundversorgung (&gt;10 MW)</v>
      </c>
      <c r="R9" s="138"/>
    </row>
    <row r="10" spans="1:18" ht="80.400000000000006" customHeight="1" x14ac:dyDescent="0.25">
      <c r="A10" s="761"/>
      <c r="B10" s="762"/>
      <c r="C10" s="758"/>
      <c r="D10" s="767"/>
      <c r="E10" s="758"/>
      <c r="F10" s="758"/>
      <c r="G10" s="342" t="str">
        <f ca="1">OFFSET(Sprachen!A258,0,'Allg. Informationen'!$B$4-1,1,1)</f>
        <v>theoretisch gemäss MP-Quote</v>
      </c>
      <c r="H10" s="244" t="str">
        <f ca="1">OFFSET(Sprachen!A259,0,'Allg. Informationen'!$B$4-1,1,1)</f>
        <v>effektiv gemäss Angabe des Gesuchstellers</v>
      </c>
      <c r="I10" s="758"/>
      <c r="J10" s="758"/>
      <c r="K10" s="758"/>
      <c r="L10" s="758"/>
      <c r="P10" s="245"/>
    </row>
    <row r="11" spans="1:18" x14ac:dyDescent="0.25">
      <c r="A11" s="219"/>
      <c r="B11" s="220"/>
      <c r="C11" s="247" t="s">
        <v>6</v>
      </c>
      <c r="D11" s="247" t="s">
        <v>8</v>
      </c>
      <c r="E11" s="247" t="s">
        <v>4</v>
      </c>
      <c r="F11" s="247" t="s">
        <v>8</v>
      </c>
      <c r="G11" s="247" t="s">
        <v>8</v>
      </c>
      <c r="H11" s="247" t="s">
        <v>8</v>
      </c>
      <c r="I11" s="247" t="s">
        <v>39</v>
      </c>
      <c r="J11" s="664" t="s">
        <v>39</v>
      </c>
      <c r="K11" s="247" t="s">
        <v>24</v>
      </c>
      <c r="L11" s="247" t="s">
        <v>24</v>
      </c>
      <c r="P11" s="155"/>
    </row>
    <row r="12" spans="1:18" x14ac:dyDescent="0.25">
      <c r="A12" s="686" t="str">
        <f ca="1">OFFSET(Sprachen!A264,0,'Allg. Informationen'!$B$4-1,1,1)</f>
        <v>Total oder gewichtetes Mittel</v>
      </c>
      <c r="B12" s="140"/>
      <c r="C12" s="687">
        <f ca="1">SUM(C21:C45,C52:C71)</f>
        <v>0</v>
      </c>
      <c r="D12" s="688">
        <f ca="1">SUM(D21:D45,D52:D71)</f>
        <v>0</v>
      </c>
      <c r="E12" s="689"/>
      <c r="F12" s="688">
        <f ca="1">SUM(F21:F45,F52:F71)</f>
        <v>0</v>
      </c>
      <c r="G12" s="688">
        <f ca="1">SUM(G21:G45,G52:G71)</f>
        <v>0</v>
      </c>
      <c r="H12" s="688">
        <f>SUM(H21:H45,H52:H71)</f>
        <v>0</v>
      </c>
      <c r="I12" s="690" t="str">
        <f>IFERROR((SUMPRODUCT(H21:H45,I21:I45)+SUMPRODUCT(H52:H71,I52:I71))/SUM(H21:H45,H52:H71)," ")</f>
        <v xml:space="preserve"> </v>
      </c>
      <c r="J12" s="691" t="str">
        <f ca="1">IFERROR(SUMPRODUCT(H21:H45,J21:J45)/SUM(H21:H45)-0.6,"-")</f>
        <v>-</v>
      </c>
      <c r="K12" s="649">
        <f>(SUMPRODUCT(I21:I45,H21:H45)-SUM(H21:H45)*0.6)*10^4</f>
        <v>0</v>
      </c>
      <c r="L12" s="649">
        <f>SUMPRODUCT(H52:I71)*10^4</f>
        <v>0</v>
      </c>
      <c r="P12" s="155"/>
    </row>
    <row r="13" spans="1:18" ht="24.75" customHeight="1" x14ac:dyDescent="0.25">
      <c r="A13" s="768" t="str">
        <f ca="1">OFFSET(Sprachen!A265,0,'Allg. Informationen'!$B$4-1,1,1)</f>
        <v xml:space="preserve"> nur KW mit gedeckten Gestehungskosten</v>
      </c>
      <c r="B13" s="768"/>
      <c r="C13" s="692">
        <f ca="1">SUMIF($K$21:$K$45,OFFSET(Dropdown!$D$7,0,'Allg. Informationen'!$B$4-1,1,1),C$21:C$45)+SUMIF($K$52:$K$71,OFFSET(Dropdown!$D$7,0,'Allg. Informationen'!$B$4-1,1,1),C$52:C$71)</f>
        <v>0</v>
      </c>
      <c r="D13" s="693">
        <f ca="1">SUMIF($K$21:$K$45,OFFSET(Dropdown!$D$7,0,'Allg. Informationen'!$B$4-1,1,1),D$21:D$45)+SUMIF($K$52:$K$71,OFFSET(Dropdown!$D$7,0,'Allg. Informationen'!$B$4-1,1,1),D$52:D$71)</f>
        <v>0</v>
      </c>
      <c r="E13" s="694"/>
      <c r="F13" s="693">
        <f ca="1">SUMIF($K$21:$K$45,OFFSET(Dropdown!$D$7,0,'Allg. Informationen'!$B$4-1,1,1),F$21:F$45)+SUMIF($K$52:$K$71,OFFSET(Dropdown!$D$7,0,'Allg. Informationen'!$B$4-1,1,1),F$52:F$71)</f>
        <v>0</v>
      </c>
      <c r="G13" s="693">
        <f ca="1">SUMIF($K$21:$K$45,OFFSET(Dropdown!$D$7,0,'Allg. Informationen'!$B$4-1,1,1),G$21:G$45)+SUMIF($K$52:$K$71,OFFSET(Dropdown!$D$7,0,'Allg. Informationen'!$B$4-1,1,1),G$52:G$71)</f>
        <v>0</v>
      </c>
      <c r="H13" s="693">
        <f ca="1">SUMIF($K$21:$K$45,OFFSET(Dropdown!$D$7,0,'Allg. Informationen'!$B$4-1,1,1),H$21:H$45)+SUMIF($K$52:$K$71,OFFSET(Dropdown!$D$7,0,'Allg. Informationen'!$B$4-1,1,1),H$52:H$71)</f>
        <v>0</v>
      </c>
      <c r="I13" s="162"/>
      <c r="J13" s="162"/>
      <c r="K13" s="162"/>
      <c r="L13" s="162"/>
      <c r="P13" s="155"/>
    </row>
    <row r="14" spans="1:18" ht="29.25" customHeight="1" x14ac:dyDescent="0.25">
      <c r="A14" s="768" t="str">
        <f ca="1">OFFSET(Sprachen!A266,0,'Allg. Informationen'!$B$4-1,1,1)</f>
        <v xml:space="preserve"> nur KW mit ungedeckten Gestehungskosten</v>
      </c>
      <c r="B14" s="768"/>
      <c r="C14" s="692">
        <f ca="1">SUMIF($K$21:$K$45,OFFSET(Dropdown!$D$8,0,'Allg. Informationen'!$B$4-1,1,1),C$21:C$45)+SUMIF($K$52:$K$71,OFFSET(Dropdown!$D$8,0,'Allg. Informationen'!$B$4-1,1,1),C$52:C$71)</f>
        <v>0</v>
      </c>
      <c r="D14" s="693">
        <f ca="1">SUMIF($K$21:$K$45,OFFSET(Dropdown!$D$8,0,'Allg. Informationen'!$B$4-1,1,1),D$21:D$45)+SUMIF($K$52:$K$71,"Nein",D$52:D$71)</f>
        <v>0</v>
      </c>
      <c r="E14" s="694"/>
      <c r="F14" s="693">
        <f ca="1">SUMIF($K$21:$K$45,OFFSET(Dropdown!$D$8,0,'Allg. Informationen'!$B$4-1,1,1),F$21:F$45)+SUMIF($K$52:$K$71,"Nein",F$52:F$71)</f>
        <v>0</v>
      </c>
      <c r="G14" s="693">
        <f ca="1">SUMIF($K$21:$K$45,OFFSET(Dropdown!$D$8,0,'Allg. Informationen'!$B$4-1,1,1),G$21:G$45)+SUMIF($K$52:$K$71,OFFSET(Dropdown!$D$8,0,'Allg. Informationen'!$B$4-1,1,1),G$52:G$71)</f>
        <v>0</v>
      </c>
      <c r="H14" s="693">
        <f ca="1">SUMIF($K$21:$K$45,OFFSET(Dropdown!$D$8,0,'Allg. Informationen'!$B$4-1,1,1),H$21:H$45)+SUMIF($K$52:$K$71,OFFSET(Sprachen!A260,0,Dropdown!$D$8-1,1,1),H$52:H$71)</f>
        <v>0</v>
      </c>
      <c r="I14" s="162"/>
      <c r="J14" s="162"/>
      <c r="K14" s="162"/>
      <c r="L14" s="162"/>
      <c r="P14" s="155"/>
    </row>
    <row r="15" spans="1:18" s="45" customFormat="1" x14ac:dyDescent="0.25">
      <c r="A15" s="343"/>
      <c r="C15" s="344"/>
      <c r="D15" s="345"/>
      <c r="E15" s="249"/>
      <c r="F15" s="345"/>
      <c r="G15" s="345"/>
      <c r="H15" s="345"/>
      <c r="I15" s="132"/>
      <c r="J15" s="132"/>
      <c r="K15" s="132"/>
      <c r="L15" s="132"/>
      <c r="P15" s="346"/>
    </row>
    <row r="16" spans="1:18" x14ac:dyDescent="0.25">
      <c r="B16" s="45"/>
      <c r="C16" s="250"/>
      <c r="D16" s="250"/>
      <c r="E16" s="132"/>
      <c r="F16" s="250"/>
      <c r="G16" s="250"/>
      <c r="H16" s="250"/>
      <c r="I16" s="251"/>
      <c r="J16" s="252"/>
      <c r="K16" s="132"/>
      <c r="L16" s="132"/>
      <c r="M16" s="45"/>
      <c r="N16" s="45"/>
      <c r="P16" s="155"/>
    </row>
    <row r="17" spans="1:16" x14ac:dyDescent="0.25">
      <c r="A17" s="86" t="str">
        <f ca="1">OFFSET(Sprachen!A267,0,'Allg. Informationen'!$B$4-1,1,1)</f>
        <v>Absatz in die Grundversorgung durch die Kraftwerke 1 - 10 des vorliegenden Gesuches</v>
      </c>
      <c r="B17" s="45"/>
      <c r="C17" s="253"/>
      <c r="D17" s="254"/>
      <c r="E17" s="132"/>
      <c r="F17" s="255"/>
      <c r="G17" s="255"/>
      <c r="H17" s="256"/>
      <c r="I17" s="251"/>
      <c r="J17" s="252"/>
      <c r="K17" s="132"/>
      <c r="L17" s="132"/>
      <c r="M17" s="45"/>
      <c r="N17" s="45"/>
      <c r="P17" s="155"/>
    </row>
    <row r="18" spans="1:16" x14ac:dyDescent="0.25">
      <c r="A18" s="86"/>
      <c r="B18" s="763" t="str">
        <f ca="1">OFFSET(Sprachen!A268,0,'Allg. Informationen'!$B$4-1,1,1)</f>
        <v>Name Kraftwerk</v>
      </c>
      <c r="C18" s="757" t="str">
        <f ca="1">OFFSET(Sprachen!A269,0,'Allg. Informationen'!$B$4-1,1,1)</f>
        <v>Max. Leistung ab Generator</v>
      </c>
      <c r="D18" s="766" t="str">
        <f ca="1">OFFSET(Sprachen!A270,0,'Allg. Informationen'!$B$4-1,1,1)</f>
        <v>Jahres-produktion 2023</v>
      </c>
      <c r="E18" s="757" t="str">
        <f ca="1">OFFSET(Sprachen!A271,0,'Allg. Informationen'!$B$4-1,1,1)</f>
        <v>Anteil Gesuch-steller</v>
      </c>
      <c r="F18" s="757" t="str">
        <f ca="1">OFFSET(Sprachen!A272,0,'Allg. Informationen'!$B$4-1,1,1)</f>
        <v>Jahres-produktion Anteil Gesuch-steller</v>
      </c>
      <c r="G18" s="765" t="str">
        <f ca="1">OFFSET(Sprachen!A273,0,'Allg. Informationen'!$B$4-1,1,1)</f>
        <v>Absatz in Grundversorgung</v>
      </c>
      <c r="H18" s="765"/>
      <c r="I18" s="757" t="str">
        <f ca="1">OFFSET(Sprachen!A276,0,'Allg. Informationen'!$B$4-1,1,1)</f>
        <v>Gestehungs-kosten gem. Kostenprüfung Elcom / StromVG</v>
      </c>
      <c r="J18" s="757" t="str">
        <f ca="1">OFFSET(Sprachen!A277,0,'Allg. Informationen'!$B$4-1,1,1)</f>
        <v>Gestehungs-kosten gemäss Richtline Marktprämie</v>
      </c>
      <c r="K18" s="757" t="str">
        <f ca="1">OFFSET(Sprachen!A278,0,'Allg. Informationen'!$B$4-1,1,1)</f>
        <v>Gestehungs-kosten gemäss Richtlinie gedeckt?</v>
      </c>
      <c r="L18" s="326" t="str">
        <f ca="1">OFFSET(Sprachen!A279,0,'Allg. Informationen'!$B$4-1,1,1)</f>
        <v>Gesuchssteller</v>
      </c>
      <c r="M18" s="769" t="str">
        <f ca="1">OFFSET(Sprachen!A281,0,'Allg. Informationen'!$B$4-1,1,1)</f>
        <v>Gesuchsprüfer</v>
      </c>
      <c r="N18" s="769"/>
      <c r="P18" s="155"/>
    </row>
    <row r="19" spans="1:16" ht="91.5" customHeight="1" x14ac:dyDescent="0.25">
      <c r="A19" s="86"/>
      <c r="B19" s="764"/>
      <c r="C19" s="758"/>
      <c r="D19" s="767"/>
      <c r="E19" s="758"/>
      <c r="F19" s="758"/>
      <c r="G19" s="243" t="str">
        <f ca="1">OFFSET(Sprachen!A274,0,'Allg. Informationen'!$B$4-1,1,1)</f>
        <v>theoretisch aufgrund der MP-Quote von:</v>
      </c>
      <c r="H19" s="325" t="str">
        <f ca="1">OFFSET(Sprachen!A275,0,'Allg. Informationen'!$B$4-1,1,1)</f>
        <v>effektiv gemäss Angabe des Gesuchstellers</v>
      </c>
      <c r="I19" s="758"/>
      <c r="J19" s="758"/>
      <c r="K19" s="758"/>
      <c r="L19" s="325" t="str">
        <f ca="1">OFFSET(Sprachen!A280,0,'Allg. Informationen'!$B$4-1,1,1)</f>
        <v xml:space="preserve">Bemerkungen </v>
      </c>
      <c r="M19" s="244" t="str">
        <f ca="1">OFFSET(Sprachen!A282,0,'Allg. Informationen'!$B$4-1,1,1)</f>
        <v>Prüfung</v>
      </c>
      <c r="N19" s="244" t="str">
        <f ca="1">OFFSET(Sprachen!A283,0,'Allg. Informationen'!$B$4-1,1,1)</f>
        <v>Bemerkungen</v>
      </c>
      <c r="P19" s="155"/>
    </row>
    <row r="20" spans="1:16" x14ac:dyDescent="0.25">
      <c r="B20" s="246"/>
      <c r="C20" s="247" t="s">
        <v>6</v>
      </c>
      <c r="D20" s="247" t="s">
        <v>8</v>
      </c>
      <c r="E20" s="247" t="s">
        <v>4</v>
      </c>
      <c r="F20" s="247" t="s">
        <v>8</v>
      </c>
      <c r="G20" s="247" t="str">
        <f ca="1">CONCATENATE(ROUND(Übersicht!D18*100,2)," %"," [GWh]")</f>
        <v>0 % [GWh]</v>
      </c>
      <c r="H20" s="247" t="s">
        <v>8</v>
      </c>
      <c r="I20" s="247" t="s">
        <v>39</v>
      </c>
      <c r="J20" s="247" t="s">
        <v>39</v>
      </c>
      <c r="K20" s="247" t="s">
        <v>20</v>
      </c>
      <c r="L20" s="246"/>
      <c r="M20" s="246"/>
      <c r="N20" s="246"/>
      <c r="P20" s="155"/>
    </row>
    <row r="21" spans="1:16" x14ac:dyDescent="0.25">
      <c r="A21" s="257" t="s">
        <v>254</v>
      </c>
      <c r="B21" s="258" t="str">
        <f ca="1">VLOOKUP(MID($A21,6,2)*1,Übersicht!$A$30:$C$54,3)</f>
        <v>-</v>
      </c>
      <c r="C21" s="259" t="str">
        <f ca="1">IF(B21="-","-",IF(INDIRECT(CONCATENATE("'",VLOOKUP(MID(A21,6,2)*1,Übersicht!$A$30:$C$39,2),"'!")&amp;"D5")="Ja/Oui/Si",INDIRECT(CONCATENATE("'",VLOOKUP(MID(A21,6,2)*1,Übersicht!$A$30:$C$39,2),"'!")&amp;"D28"),INDIRECT(CONCATENATE("'",VLOOKUP(MID(A21,6,2)*1,Übersicht!$A$30:$C$39,2),"'!")&amp;"D29")))</f>
        <v>-</v>
      </c>
      <c r="D21" s="260" t="str">
        <f ca="1">IF(B21="-","-",IF(INDIRECT(CONCATENATE("'",VLOOKUP(MID(A21,6,2)*1,Übersicht!$A$30:$C$39,2),"'!")&amp;"D5")="Ja/Oui/Si",INDIRECT(CONCATENATE("'",VLOOKUP(MID(A21,6,2)*1,Übersicht!$A$30:$C$39,2),"'!")&amp;"D36"),INDIRECT(CONCATENATE("'",VLOOKUP(MID(A21,6,2)*1,Übersicht!$A$30:$C$39,2),"'!")&amp;"D37")))</f>
        <v>-</v>
      </c>
      <c r="E21" s="261">
        <f ca="1">VLOOKUP(MID(A21,6,2)*1,Übersicht!$A$30:$O$54,6)</f>
        <v>0</v>
      </c>
      <c r="F21" s="260">
        <f ca="1">VLOOKUP(MID(A21,6,2)*1,Übersicht!$A$30:$O$54,7)</f>
        <v>0</v>
      </c>
      <c r="G21" s="260">
        <f ca="1">IFERROR(F21*(1-Übersicht!$D$18),"-")</f>
        <v>0</v>
      </c>
      <c r="H21" s="99"/>
      <c r="I21" s="29"/>
      <c r="J21" s="262">
        <f ca="1">VLOOKUP(MID(A21,6,2)*1,Übersicht!$A$30:$O$54,9)</f>
        <v>0</v>
      </c>
      <c r="K21" s="491"/>
      <c r="L21" s="106"/>
      <c r="M21" s="391" t="s">
        <v>185</v>
      </c>
      <c r="N21" s="263"/>
      <c r="P21" s="155"/>
    </row>
    <row r="22" spans="1:16" x14ac:dyDescent="0.25">
      <c r="A22" s="257" t="s">
        <v>255</v>
      </c>
      <c r="B22" s="258" t="str">
        <f ca="1">VLOOKUP(MID($A22,6,2)*1,Übersicht!$A$30:$C$54,3)</f>
        <v>-</v>
      </c>
      <c r="C22" s="259" t="str">
        <f ca="1">IF(B22="-","-",IF(INDIRECT(CONCATENATE("'",VLOOKUP(MID(A22,6,2)*1,Übersicht!$A$30:$C$39,2),"'!")&amp;"D5")="Ja/Oui/Si",INDIRECT(CONCATENATE("'",VLOOKUP(MID(A22,6,2)*1,Übersicht!$A$30:$C$39,2),"'!")&amp;"D28"),INDIRECT(CONCATENATE("'",VLOOKUP(MID(A22,6,2)*1,Übersicht!$A$30:$C$39,2),"'!")&amp;"D29")))</f>
        <v>-</v>
      </c>
      <c r="D22" s="260" t="str">
        <f ca="1">IF(B22="-","-",IF(INDIRECT(CONCATENATE("'",VLOOKUP(MID(A22,6,2)*1,Übersicht!$A$30:$C$39,2),"'!")&amp;"D5")="Ja/Oui/Si",INDIRECT(CONCATENATE("'",VLOOKUP(MID(A22,6,2)*1,Übersicht!$A$30:$C$39,2),"'!")&amp;"D36"),INDIRECT(CONCATENATE("'",VLOOKUP(MID(A22,6,2)*1,Übersicht!$A$30:$C$39,2),"'!")&amp;"D37")))</f>
        <v>-</v>
      </c>
      <c r="E22" s="261">
        <f ca="1">VLOOKUP(MID(A22,6,2)*1,Übersicht!$A$30:$O$54,6)</f>
        <v>0</v>
      </c>
      <c r="F22" s="260">
        <f ca="1">VLOOKUP(MID(A22,6,2)*1,Übersicht!$A$30:$O$54,7)</f>
        <v>0</v>
      </c>
      <c r="G22" s="260">
        <f ca="1">IFERROR(F22*(1-Übersicht!$D$18),"-")</f>
        <v>0</v>
      </c>
      <c r="H22" s="99"/>
      <c r="I22" s="29"/>
      <c r="J22" s="262">
        <f ca="1">VLOOKUP(MID(A22,6,2)*1,Übersicht!$A$30:$O$54,9)</f>
        <v>0</v>
      </c>
      <c r="K22" s="491"/>
      <c r="L22" s="106"/>
      <c r="M22" s="391" t="s">
        <v>185</v>
      </c>
      <c r="N22" s="263"/>
      <c r="P22" s="155"/>
    </row>
    <row r="23" spans="1:16" x14ac:dyDescent="0.25">
      <c r="A23" s="257" t="s">
        <v>256</v>
      </c>
      <c r="B23" s="258" t="str">
        <f ca="1">VLOOKUP(MID($A23,6,2)*1,Übersicht!$A$30:$C$54,3)</f>
        <v>-</v>
      </c>
      <c r="C23" s="259" t="str">
        <f ca="1">IF(B23="-","-",IF(INDIRECT(CONCATENATE("'",VLOOKUP(MID(A23,6,2)*1,Übersicht!$A$30:$C$39,2),"'!")&amp;"D5")="Ja/Oui/Si",INDIRECT(CONCATENATE("'",VLOOKUP(MID(A23,6,2)*1,Übersicht!$A$30:$C$39,2),"'!")&amp;"D28"),INDIRECT(CONCATENATE("'",VLOOKUP(MID(A23,6,2)*1,Übersicht!$A$30:$C$39,2),"'!")&amp;"D29")))</f>
        <v>-</v>
      </c>
      <c r="D23" s="260" t="str">
        <f ca="1">IF(B23="-","-",IF(INDIRECT(CONCATENATE("'",VLOOKUP(MID(A23,6,2)*1,Übersicht!$A$30:$C$39,2),"'!")&amp;"D5")="Ja/Oui/Si",INDIRECT(CONCATENATE("'",VLOOKUP(MID(A23,6,2)*1,Übersicht!$A$30:$C$39,2),"'!")&amp;"D36"),INDIRECT(CONCATENATE("'",VLOOKUP(MID(A23,6,2)*1,Übersicht!$A$30:$C$39,2),"'!")&amp;"D37")))</f>
        <v>-</v>
      </c>
      <c r="E23" s="261">
        <f ca="1">VLOOKUP(MID(A23,6,2)*1,Übersicht!$A$30:$O$54,6)</f>
        <v>0</v>
      </c>
      <c r="F23" s="260">
        <f ca="1">VLOOKUP(MID(A23,6,2)*1,Übersicht!$A$30:$O$54,7)</f>
        <v>0</v>
      </c>
      <c r="G23" s="260">
        <f ca="1">IFERROR(F23*(1-Übersicht!$D$18),"-")</f>
        <v>0</v>
      </c>
      <c r="H23" s="99"/>
      <c r="I23" s="29"/>
      <c r="J23" s="262">
        <f ca="1">VLOOKUP(MID(A23,6,2)*1,Übersicht!$A$30:$O$54,9)</f>
        <v>0</v>
      </c>
      <c r="K23" s="491"/>
      <c r="L23" s="106"/>
      <c r="M23" s="391" t="s">
        <v>185</v>
      </c>
      <c r="N23" s="263"/>
      <c r="P23" s="155"/>
    </row>
    <row r="24" spans="1:16" x14ac:dyDescent="0.25">
      <c r="A24" s="257" t="s">
        <v>257</v>
      </c>
      <c r="B24" s="258" t="str">
        <f ca="1">VLOOKUP(MID($A24,6,2)*1,Übersicht!$A$30:$C$54,3)</f>
        <v>-</v>
      </c>
      <c r="C24" s="259" t="str">
        <f ca="1">IF(B24="-","-",IF(INDIRECT(CONCATENATE("'",VLOOKUP(MID(A24,6,2)*1,Übersicht!$A$30:$C$39,2),"'!")&amp;"D5")="Ja/Oui/Si",INDIRECT(CONCATENATE("'",VLOOKUP(MID(A24,6,2)*1,Übersicht!$A$30:$C$39,2),"'!")&amp;"D28"),INDIRECT(CONCATENATE("'",VLOOKUP(MID(A24,6,2)*1,Übersicht!$A$30:$C$39,2),"'!")&amp;"D29")))</f>
        <v>-</v>
      </c>
      <c r="D24" s="260" t="str">
        <f ca="1">IF(B24="-","-",IF(INDIRECT(CONCATENATE("'",VLOOKUP(MID(A24,6,2)*1,Übersicht!$A$30:$C$39,2),"'!")&amp;"D5")="Ja/Oui/Si",INDIRECT(CONCATENATE("'",VLOOKUP(MID(A24,6,2)*1,Übersicht!$A$30:$C$39,2),"'!")&amp;"D36"),INDIRECT(CONCATENATE("'",VLOOKUP(MID(A24,6,2)*1,Übersicht!$A$30:$C$39,2),"'!")&amp;"D37")))</f>
        <v>-</v>
      </c>
      <c r="E24" s="261">
        <f ca="1">VLOOKUP(MID(A24,6,2)*1,Übersicht!$A$30:$O$54,6)</f>
        <v>0</v>
      </c>
      <c r="F24" s="260">
        <f ca="1">VLOOKUP(MID(A24,6,2)*1,Übersicht!$A$30:$O$54,7)</f>
        <v>0</v>
      </c>
      <c r="G24" s="260">
        <f ca="1">IFERROR(F24*(1-Übersicht!$D$18),"-")</f>
        <v>0</v>
      </c>
      <c r="H24" s="99"/>
      <c r="I24" s="29"/>
      <c r="J24" s="262">
        <f ca="1">VLOOKUP(MID(A24,6,2)*1,Übersicht!$A$30:$O$54,9)</f>
        <v>0</v>
      </c>
      <c r="K24" s="491"/>
      <c r="L24" s="106"/>
      <c r="M24" s="391" t="s">
        <v>185</v>
      </c>
      <c r="N24" s="263"/>
      <c r="P24" s="155"/>
    </row>
    <row r="25" spans="1:16" x14ac:dyDescent="0.25">
      <c r="A25" s="257" t="s">
        <v>258</v>
      </c>
      <c r="B25" s="258" t="str">
        <f ca="1">VLOOKUP(MID($A25,6,2)*1,Übersicht!$A$30:$C$54,3)</f>
        <v>-</v>
      </c>
      <c r="C25" s="259" t="str">
        <f ca="1">IF(B25="-","-",IF(INDIRECT(CONCATENATE("'",VLOOKUP(MID(A25,6,2)*1,Übersicht!$A$30:$C$39,2),"'!")&amp;"D5")="Ja/Oui/Si",INDIRECT(CONCATENATE("'",VLOOKUP(MID(A25,6,2)*1,Übersicht!$A$30:$C$39,2),"'!")&amp;"D28"),INDIRECT(CONCATENATE("'",VLOOKUP(MID(A25,6,2)*1,Übersicht!$A$30:$C$39,2),"'!")&amp;"D29")))</f>
        <v>-</v>
      </c>
      <c r="D25" s="260" t="str">
        <f ca="1">IF(B25="-","-",IF(INDIRECT(CONCATENATE("'",VLOOKUP(MID(A25,6,2)*1,Übersicht!$A$30:$C$39,2),"'!")&amp;"D5")="Ja/Oui/Si",INDIRECT(CONCATENATE("'",VLOOKUP(MID(A25,6,2)*1,Übersicht!$A$30:$C$39,2),"'!")&amp;"D36"),INDIRECT(CONCATENATE("'",VLOOKUP(MID(A25,6,2)*1,Übersicht!$A$30:$C$39,2),"'!")&amp;"D37")))</f>
        <v>-</v>
      </c>
      <c r="E25" s="261">
        <f ca="1">VLOOKUP(MID(A25,6,2)*1,Übersicht!$A$30:$O$54,6)</f>
        <v>0</v>
      </c>
      <c r="F25" s="260">
        <f ca="1">VLOOKUP(MID(A25,6,2)*1,Übersicht!$A$30:$O$54,7)</f>
        <v>0</v>
      </c>
      <c r="G25" s="260">
        <f ca="1">IFERROR(F25*(1-Übersicht!$D$18),"-")</f>
        <v>0</v>
      </c>
      <c r="H25" s="99"/>
      <c r="I25" s="29"/>
      <c r="J25" s="262">
        <f ca="1">VLOOKUP(MID(A25,6,2)*1,Übersicht!$A$30:$O$54,9)</f>
        <v>0</v>
      </c>
      <c r="K25" s="491"/>
      <c r="L25" s="106"/>
      <c r="M25" s="391" t="s">
        <v>185</v>
      </c>
      <c r="N25" s="263"/>
    </row>
    <row r="26" spans="1:16" x14ac:dyDescent="0.25">
      <c r="A26" s="257" t="s">
        <v>259</v>
      </c>
      <c r="B26" s="258" t="str">
        <f ca="1">VLOOKUP(MID($A26,6,2)*1,Übersicht!$A$30:$C$54,3)</f>
        <v>-</v>
      </c>
      <c r="C26" s="259" t="str">
        <f ca="1">IF(B26="-","-",IF(INDIRECT(CONCATENATE("'",VLOOKUP(MID(A26,6,2)*1,Übersicht!$A$30:$C$39,2),"'!")&amp;"D5")="Ja/Oui/Si",INDIRECT(CONCATENATE("'",VLOOKUP(MID(A26,6,2)*1,Übersicht!$A$30:$C$39,2),"'!")&amp;"D28"),INDIRECT(CONCATENATE("'",VLOOKUP(MID(A26,6,2)*1,Übersicht!$A$30:$C$39,2),"'!")&amp;"D29")))</f>
        <v>-</v>
      </c>
      <c r="D26" s="260" t="str">
        <f ca="1">IF(B26="-","-",IF(INDIRECT(CONCATENATE("'",VLOOKUP(MID(A26,6,2)*1,Übersicht!$A$30:$C$39,2),"'!")&amp;"D5")="Ja/Oui/Si",INDIRECT(CONCATENATE("'",VLOOKUP(MID(A26,6,2)*1,Übersicht!$A$30:$C$39,2),"'!")&amp;"D36"),INDIRECT(CONCATENATE("'",VLOOKUP(MID(A26,6,2)*1,Übersicht!$A$30:$C$39,2),"'!")&amp;"D37")))</f>
        <v>-</v>
      </c>
      <c r="E26" s="261">
        <f ca="1">VLOOKUP(MID(A26,6,2)*1,Übersicht!$A$30:$O$54,6)</f>
        <v>0</v>
      </c>
      <c r="F26" s="260">
        <f ca="1">VLOOKUP(MID(A26,6,2)*1,Übersicht!$A$30:$O$54,7)</f>
        <v>0</v>
      </c>
      <c r="G26" s="260">
        <f ca="1">IFERROR(F26*(1-Übersicht!$D$18),"-")</f>
        <v>0</v>
      </c>
      <c r="H26" s="99"/>
      <c r="I26" s="29"/>
      <c r="J26" s="262">
        <f ca="1">VLOOKUP(MID(A26,6,2)*1,Übersicht!$A$30:$O$54,9)</f>
        <v>0</v>
      </c>
      <c r="K26" s="491"/>
      <c r="L26" s="106"/>
      <c r="M26" s="391" t="s">
        <v>185</v>
      </c>
      <c r="N26" s="263"/>
    </row>
    <row r="27" spans="1:16" x14ac:dyDescent="0.25">
      <c r="A27" s="257" t="s">
        <v>260</v>
      </c>
      <c r="B27" s="258" t="str">
        <f ca="1">VLOOKUP(MID($A27,6,2)*1,Übersicht!$A$30:$C$54,3)</f>
        <v>-</v>
      </c>
      <c r="C27" s="259" t="str">
        <f ca="1">IF(B27="-","-",IF(INDIRECT(CONCATENATE("'",VLOOKUP(MID(A27,6,2)*1,Übersicht!$A$30:$C$39,2),"'!")&amp;"D5")="Ja/Oui/Si",INDIRECT(CONCATENATE("'",VLOOKUP(MID(A27,6,2)*1,Übersicht!$A$30:$C$39,2),"'!")&amp;"D28"),INDIRECT(CONCATENATE("'",VLOOKUP(MID(A27,6,2)*1,Übersicht!$A$30:$C$39,2),"'!")&amp;"D29")))</f>
        <v>-</v>
      </c>
      <c r="D27" s="260" t="str">
        <f ca="1">IF(B27="-","-",IF(INDIRECT(CONCATENATE("'",VLOOKUP(MID(A27,6,2)*1,Übersicht!$A$30:$C$39,2),"'!")&amp;"D5")="Ja/Oui/Si",INDIRECT(CONCATENATE("'",VLOOKUP(MID(A27,6,2)*1,Übersicht!$A$30:$C$39,2),"'!")&amp;"D36"),INDIRECT(CONCATENATE("'",VLOOKUP(MID(A27,6,2)*1,Übersicht!$A$30:$C$39,2),"'!")&amp;"D37")))</f>
        <v>-</v>
      </c>
      <c r="E27" s="261">
        <f ca="1">VLOOKUP(MID(A27,6,2)*1,Übersicht!$A$30:$O$54,6)</f>
        <v>0</v>
      </c>
      <c r="F27" s="260">
        <f ca="1">VLOOKUP(MID(A27,6,2)*1,Übersicht!$A$30:$O$54,7)</f>
        <v>0</v>
      </c>
      <c r="G27" s="260">
        <f ca="1">IFERROR(F27*(1-Übersicht!$D$18),"-")</f>
        <v>0</v>
      </c>
      <c r="H27" s="99"/>
      <c r="I27" s="29"/>
      <c r="J27" s="262">
        <f ca="1">VLOOKUP(MID(A27,6,2)*1,Übersicht!$A$30:$O$54,9)</f>
        <v>0</v>
      </c>
      <c r="K27" s="491"/>
      <c r="L27" s="106"/>
      <c r="M27" s="391" t="s">
        <v>185</v>
      </c>
      <c r="N27" s="263"/>
    </row>
    <row r="28" spans="1:16" x14ac:dyDescent="0.25">
      <c r="A28" s="257" t="s">
        <v>261</v>
      </c>
      <c r="B28" s="258" t="str">
        <f ca="1">VLOOKUP(MID($A28,6,2)*1,Übersicht!$A$30:$C$54,3)</f>
        <v>-</v>
      </c>
      <c r="C28" s="259" t="str">
        <f ca="1">IF(B28="-","-",IF(INDIRECT(CONCATENATE("'",VLOOKUP(MID(A28,6,2)*1,Übersicht!$A$30:$C$39,2),"'!")&amp;"D5")="Ja/Oui/Si",INDIRECT(CONCATENATE("'",VLOOKUP(MID(A28,6,2)*1,Übersicht!$A$30:$C$39,2),"'!")&amp;"D28"),INDIRECT(CONCATENATE("'",VLOOKUP(MID(A28,6,2)*1,Übersicht!$A$30:$C$39,2),"'!")&amp;"D29")))</f>
        <v>-</v>
      </c>
      <c r="D28" s="260" t="str">
        <f ca="1">IF(B28="-","-",IF(INDIRECT(CONCATENATE("'",VLOOKUP(MID(A28,6,2)*1,Übersicht!$A$30:$C$39,2),"'!")&amp;"D5")="Ja/Oui/Si",INDIRECT(CONCATENATE("'",VLOOKUP(MID(A28,6,2)*1,Übersicht!$A$30:$C$39,2),"'!")&amp;"D36"),INDIRECT(CONCATENATE("'",VLOOKUP(MID(A28,6,2)*1,Übersicht!$A$30:$C$39,2),"'!")&amp;"D37")))</f>
        <v>-</v>
      </c>
      <c r="E28" s="261">
        <f ca="1">VLOOKUP(MID(A28,6,2)*1,Übersicht!$A$30:$O$54,6)</f>
        <v>0</v>
      </c>
      <c r="F28" s="260">
        <f ca="1">VLOOKUP(MID(A28,6,2)*1,Übersicht!$A$30:$O$54,7)</f>
        <v>0</v>
      </c>
      <c r="G28" s="260">
        <f ca="1">IFERROR(F28*(1-Übersicht!$D$18),"-")</f>
        <v>0</v>
      </c>
      <c r="H28" s="99"/>
      <c r="I28" s="29"/>
      <c r="J28" s="262">
        <f ca="1">VLOOKUP(MID(A28,6,2)*1,Übersicht!$A$30:$O$54,9)</f>
        <v>0</v>
      </c>
      <c r="K28" s="491"/>
      <c r="L28" s="106"/>
      <c r="M28" s="391" t="s">
        <v>185</v>
      </c>
      <c r="N28" s="263"/>
    </row>
    <row r="29" spans="1:16" x14ac:dyDescent="0.25">
      <c r="A29" s="257" t="s">
        <v>262</v>
      </c>
      <c r="B29" s="258" t="str">
        <f ca="1">VLOOKUP(MID($A29,6,2)*1,Übersicht!$A$30:$C$54,3)</f>
        <v>-</v>
      </c>
      <c r="C29" s="259" t="str">
        <f ca="1">IF(B29="-","-",IF(INDIRECT(CONCATENATE("'",VLOOKUP(MID(A29,6,2)*1,Übersicht!$A$30:$C$39,2),"'!")&amp;"D5")="Ja/Oui/Si",INDIRECT(CONCATENATE("'",VLOOKUP(MID(A29,6,2)*1,Übersicht!$A$30:$C$39,2),"'!")&amp;"D28"),INDIRECT(CONCATENATE("'",VLOOKUP(MID(A29,6,2)*1,Übersicht!$A$30:$C$39,2),"'!")&amp;"D29")))</f>
        <v>-</v>
      </c>
      <c r="D29" s="260" t="str">
        <f ca="1">IF(B29="-","-",IF(INDIRECT(CONCATENATE("'",VLOOKUP(MID(A29,6,2)*1,Übersicht!$A$30:$C$39,2),"'!")&amp;"D5")="Ja/Oui/Si",INDIRECT(CONCATENATE("'",VLOOKUP(MID(A29,6,2)*1,Übersicht!$A$30:$C$39,2),"'!")&amp;"D36"),INDIRECT(CONCATENATE("'",VLOOKUP(MID(A29,6,2)*1,Übersicht!$A$30:$C$39,2),"'!")&amp;"D37")))</f>
        <v>-</v>
      </c>
      <c r="E29" s="261">
        <f ca="1">VLOOKUP(MID(A29,6,2)*1,Übersicht!$A$30:$O$54,6)</f>
        <v>0</v>
      </c>
      <c r="F29" s="260">
        <f ca="1">VLOOKUP(MID(A29,6,2)*1,Übersicht!$A$30:$O$54,7)</f>
        <v>0</v>
      </c>
      <c r="G29" s="260">
        <f ca="1">IFERROR(F29*(1-Übersicht!$D$18),"-")</f>
        <v>0</v>
      </c>
      <c r="H29" s="99"/>
      <c r="I29" s="29"/>
      <c r="J29" s="262">
        <f ca="1">VLOOKUP(MID(A29,6,2)*1,Übersicht!$A$30:$O$54,9)</f>
        <v>0</v>
      </c>
      <c r="K29" s="491"/>
      <c r="L29" s="106"/>
      <c r="M29" s="391" t="s">
        <v>185</v>
      </c>
      <c r="N29" s="263"/>
    </row>
    <row r="30" spans="1:16" x14ac:dyDescent="0.25">
      <c r="A30" s="257" t="s">
        <v>263</v>
      </c>
      <c r="B30" s="258" t="str">
        <f ca="1">VLOOKUP(MID($A30,6,2)*1,Übersicht!$A$30:$C$54,3)</f>
        <v>-</v>
      </c>
      <c r="C30" s="259" t="str">
        <f ca="1">IF(B30="-","-",IF(INDIRECT(CONCATENATE("'",VLOOKUP(MID(A30,6,2)*1,Übersicht!$A$30:$C$39,2),"'!")&amp;"D5")="Ja/Oui/Si",INDIRECT(CONCATENATE("'",VLOOKUP(MID(A30,6,2)*1,Übersicht!$A$30:$C$39,2),"'!")&amp;"D28"),INDIRECT(CONCATENATE("'",VLOOKUP(MID(A30,6,2)*1,Übersicht!$A$30:$C$39,2),"'!")&amp;"D29")))</f>
        <v>-</v>
      </c>
      <c r="D30" s="260" t="str">
        <f ca="1">IF(B30="-","-",IF(INDIRECT(CONCATENATE("'",VLOOKUP(MID(A30,6,2)*1,Übersicht!$A$30:$C$39,2),"'!")&amp;"D5")="Ja/Oui/Si",INDIRECT(CONCATENATE("'",VLOOKUP(MID(A30,6,2)*1,Übersicht!$A$30:$C$39,2),"'!")&amp;"D36"),INDIRECT(CONCATENATE("'",VLOOKUP(MID(A30,6,2)*1,Übersicht!$A$30:$C$39,2),"'!")&amp;"D37")))</f>
        <v>-</v>
      </c>
      <c r="E30" s="261">
        <f ca="1">VLOOKUP(MID(A30,6,2)*1,Übersicht!$A$30:$O$54,6)</f>
        <v>0</v>
      </c>
      <c r="F30" s="260">
        <f ca="1">VLOOKUP(MID(A30,6,2)*1,Übersicht!$A$30:$O$54,7)</f>
        <v>0</v>
      </c>
      <c r="G30" s="260">
        <f ca="1">IFERROR(F30*(1-Übersicht!$D$18),"-")</f>
        <v>0</v>
      </c>
      <c r="H30" s="99"/>
      <c r="I30" s="29"/>
      <c r="J30" s="262">
        <f ca="1">VLOOKUP(MID(A30,6,2)*1,Übersicht!$A$30:$O$54,9)</f>
        <v>0</v>
      </c>
      <c r="K30" s="491"/>
      <c r="L30" s="106"/>
      <c r="M30" s="391" t="s">
        <v>185</v>
      </c>
      <c r="N30" s="263"/>
    </row>
    <row r="31" spans="1:16" hidden="1" x14ac:dyDescent="0.25">
      <c r="A31" s="257" t="s">
        <v>985</v>
      </c>
      <c r="B31" s="258" t="str">
        <f ca="1">VLOOKUP(MID($A31,6,2)*1,Übersicht!$A$30:$C$54,3)</f>
        <v>-</v>
      </c>
      <c r="C31" s="259" t="str">
        <f ca="1">IF(B31="-","-",IF(INDIRECT(CONCATENATE("'",VLOOKUP(MID(A31,6,2)*1,Übersicht!$A$30:$C$39,2),"'!")&amp;"D5")="Ja/Oui/Si",INDIRECT(CONCATENATE("'",VLOOKUP(MID(A31,6,2)*1,Übersicht!$A$30:$C$39,2),"'!")&amp;"D28"),INDIRECT(CONCATENATE("'",VLOOKUP(MID(A31,6,2)*1,Übersicht!$A$30:$C$39,2),"'!")&amp;"D29")))</f>
        <v>-</v>
      </c>
      <c r="D31" s="260" t="str">
        <f ca="1">IF(B31="-","-",IF(INDIRECT(CONCATENATE("'",VLOOKUP(MID(A31,6,2)*1,Übersicht!$A$30:$C$39,2),"'!")&amp;"D5")="Ja/Oui/Si",INDIRECT(CONCATENATE("'",VLOOKUP(MID(A31,6,2)*1,Übersicht!$A$30:$C$39,2),"'!")&amp;"D36"),INDIRECT(CONCATENATE("'",VLOOKUP(MID(A31,6,2)*1,Übersicht!$A$30:$C$39,2),"'!")&amp;"D37")))</f>
        <v>-</v>
      </c>
      <c r="E31" s="261">
        <f ca="1">VLOOKUP(MID(A31,6,2)*1,Übersicht!$A$30:$O$54,6)</f>
        <v>0</v>
      </c>
      <c r="F31" s="260">
        <f ca="1">VLOOKUP(MID(A31,6,2)*1,Übersicht!$A$30:$O$54,7)</f>
        <v>0</v>
      </c>
      <c r="G31" s="260">
        <f ca="1">IFERROR(F31*(1-Übersicht!$D$18),"-")</f>
        <v>0</v>
      </c>
      <c r="H31" s="99"/>
      <c r="I31" s="29"/>
      <c r="J31" s="262">
        <f ca="1">VLOOKUP(MID(A31,6,2)*1,Übersicht!$A$30:$O$54,9)</f>
        <v>0</v>
      </c>
      <c r="K31" s="608"/>
      <c r="L31" s="106"/>
      <c r="M31" s="620"/>
      <c r="N31" s="621"/>
    </row>
    <row r="32" spans="1:16" hidden="1" x14ac:dyDescent="0.25">
      <c r="A32" s="257" t="s">
        <v>986</v>
      </c>
      <c r="B32" s="258" t="str">
        <f ca="1">VLOOKUP(MID($A32,6,2)*1,Übersicht!$A$30:$C$54,3)</f>
        <v>-</v>
      </c>
      <c r="C32" s="259" t="str">
        <f ca="1">IF(B32="-","-",IF(INDIRECT(CONCATENATE("'",VLOOKUP(MID(A32,6,2)*1,Übersicht!$A$30:$C$39,2),"'!")&amp;"D5")="Ja/Oui/Si",INDIRECT(CONCATENATE("'",VLOOKUP(MID(A32,6,2)*1,Übersicht!$A$30:$C$39,2),"'!")&amp;"D28"),INDIRECT(CONCATENATE("'",VLOOKUP(MID(A32,6,2)*1,Übersicht!$A$30:$C$39,2),"'!")&amp;"D29")))</f>
        <v>-</v>
      </c>
      <c r="D32" s="260" t="str">
        <f ca="1">IF(B32="-","-",IF(INDIRECT(CONCATENATE("'",VLOOKUP(MID(A32,6,2)*1,Übersicht!$A$30:$C$39,2),"'!")&amp;"D5")="Ja/Oui/Si",INDIRECT(CONCATENATE("'",VLOOKUP(MID(A32,6,2)*1,Übersicht!$A$30:$C$39,2),"'!")&amp;"D36"),INDIRECT(CONCATENATE("'",VLOOKUP(MID(A32,6,2)*1,Übersicht!$A$30:$C$39,2),"'!")&amp;"D37")))</f>
        <v>-</v>
      </c>
      <c r="E32" s="261">
        <f ca="1">VLOOKUP(MID(A32,6,2)*1,Übersicht!$A$30:$O$54,6)</f>
        <v>0</v>
      </c>
      <c r="F32" s="260">
        <f ca="1">VLOOKUP(MID(A32,6,2)*1,Übersicht!$A$30:$O$54,7)</f>
        <v>0</v>
      </c>
      <c r="G32" s="260">
        <f ca="1">IFERROR(F32*(1-Übersicht!$D$18),"-")</f>
        <v>0</v>
      </c>
      <c r="H32" s="99"/>
      <c r="I32" s="29"/>
      <c r="J32" s="262">
        <f ca="1">VLOOKUP(MID(A32,6,2)*1,Übersicht!$A$30:$O$54,9)</f>
        <v>0</v>
      </c>
      <c r="K32" s="608"/>
      <c r="L32" s="106"/>
      <c r="M32" s="620"/>
      <c r="N32" s="621"/>
    </row>
    <row r="33" spans="1:14" hidden="1" x14ac:dyDescent="0.25">
      <c r="A33" s="257" t="s">
        <v>987</v>
      </c>
      <c r="B33" s="258" t="str">
        <f ca="1">VLOOKUP(MID($A33,6,2)*1,Übersicht!$A$30:$C$54,3)</f>
        <v>-</v>
      </c>
      <c r="C33" s="259" t="str">
        <f ca="1">IF(B33="-","-",IF(INDIRECT(CONCATENATE("'",VLOOKUP(MID(A33,6,2)*1,Übersicht!$A$30:$C$39,2),"'!")&amp;"D5")="Ja/Oui/Si",INDIRECT(CONCATENATE("'",VLOOKUP(MID(A33,6,2)*1,Übersicht!$A$30:$C$39,2),"'!")&amp;"D28"),INDIRECT(CONCATENATE("'",VLOOKUP(MID(A33,6,2)*1,Übersicht!$A$30:$C$39,2),"'!")&amp;"D29")))</f>
        <v>-</v>
      </c>
      <c r="D33" s="260" t="str">
        <f ca="1">IF(B33="-","-",IF(INDIRECT(CONCATENATE("'",VLOOKUP(MID(A33,6,2)*1,Übersicht!$A$30:$C$39,2),"'!")&amp;"D5")="Ja/Oui/Si",INDIRECT(CONCATENATE("'",VLOOKUP(MID(A33,6,2)*1,Übersicht!$A$30:$C$39,2),"'!")&amp;"D36"),INDIRECT(CONCATENATE("'",VLOOKUP(MID(A33,6,2)*1,Übersicht!$A$30:$C$39,2),"'!")&amp;"D37")))</f>
        <v>-</v>
      </c>
      <c r="E33" s="261">
        <f ca="1">VLOOKUP(MID(A33,6,2)*1,Übersicht!$A$30:$O$54,6)</f>
        <v>0</v>
      </c>
      <c r="F33" s="260">
        <f ca="1">VLOOKUP(MID(A33,6,2)*1,Übersicht!$A$30:$O$54,7)</f>
        <v>0</v>
      </c>
      <c r="G33" s="260">
        <f ca="1">IFERROR(F33*(1-Übersicht!$D$18),"-")</f>
        <v>0</v>
      </c>
      <c r="H33" s="99"/>
      <c r="I33" s="29"/>
      <c r="J33" s="262">
        <f ca="1">VLOOKUP(MID(A33,6,2)*1,Übersicht!$A$30:$O$54,9)</f>
        <v>0</v>
      </c>
      <c r="K33" s="608"/>
      <c r="L33" s="106"/>
      <c r="M33" s="620"/>
      <c r="N33" s="621"/>
    </row>
    <row r="34" spans="1:14" hidden="1" x14ac:dyDescent="0.25">
      <c r="A34" s="257" t="s">
        <v>988</v>
      </c>
      <c r="B34" s="258" t="str">
        <f ca="1">VLOOKUP(MID($A34,6,2)*1,Übersicht!$A$30:$C$54,3)</f>
        <v>-</v>
      </c>
      <c r="C34" s="259" t="str">
        <f ca="1">IF(B34="-","-",IF(INDIRECT(CONCATENATE("'",VLOOKUP(MID(A34,6,2)*1,Übersicht!$A$30:$C$39,2),"'!")&amp;"D5")="Ja/Oui/Si",INDIRECT(CONCATENATE("'",VLOOKUP(MID(A34,6,2)*1,Übersicht!$A$30:$C$39,2),"'!")&amp;"D28"),INDIRECT(CONCATENATE("'",VLOOKUP(MID(A34,6,2)*1,Übersicht!$A$30:$C$39,2),"'!")&amp;"D29")))</f>
        <v>-</v>
      </c>
      <c r="D34" s="260" t="str">
        <f ca="1">IF(B34="-","-",IF(INDIRECT(CONCATENATE("'",VLOOKUP(MID(A34,6,2)*1,Übersicht!$A$30:$C$39,2),"'!")&amp;"D5")="Ja/Oui/Si",INDIRECT(CONCATENATE("'",VLOOKUP(MID(A34,6,2)*1,Übersicht!$A$30:$C$39,2),"'!")&amp;"D36"),INDIRECT(CONCATENATE("'",VLOOKUP(MID(A34,6,2)*1,Übersicht!$A$30:$C$39,2),"'!")&amp;"D37")))</f>
        <v>-</v>
      </c>
      <c r="E34" s="261">
        <f ca="1">VLOOKUP(MID(A34,6,2)*1,Übersicht!$A$30:$O$54,6)</f>
        <v>0</v>
      </c>
      <c r="F34" s="260">
        <f ca="1">VLOOKUP(MID(A34,6,2)*1,Übersicht!$A$30:$O$54,7)</f>
        <v>0</v>
      </c>
      <c r="G34" s="260">
        <f ca="1">IFERROR(F34*(1-Übersicht!$D$18),"-")</f>
        <v>0</v>
      </c>
      <c r="H34" s="99"/>
      <c r="I34" s="29"/>
      <c r="J34" s="262">
        <f ca="1">VLOOKUP(MID(A34,6,2)*1,Übersicht!$A$30:$O$54,9)</f>
        <v>0</v>
      </c>
      <c r="K34" s="608"/>
      <c r="L34" s="106"/>
      <c r="M34" s="620"/>
      <c r="N34" s="621"/>
    </row>
    <row r="35" spans="1:14" hidden="1" x14ac:dyDescent="0.25">
      <c r="A35" s="257" t="s">
        <v>989</v>
      </c>
      <c r="B35" s="258" t="str">
        <f ca="1">VLOOKUP(MID($A35,6,2)*1,Übersicht!$A$30:$C$54,3)</f>
        <v>-</v>
      </c>
      <c r="C35" s="259" t="str">
        <f ca="1">IF(B35="-","-",IF(INDIRECT(CONCATENATE("'",VLOOKUP(MID(A35,6,2)*1,Übersicht!$A$30:$C$39,2),"'!")&amp;"D5")="Ja/Oui/Si",INDIRECT(CONCATENATE("'",VLOOKUP(MID(A35,6,2)*1,Übersicht!$A$30:$C$39,2),"'!")&amp;"D28"),INDIRECT(CONCATENATE("'",VLOOKUP(MID(A35,6,2)*1,Übersicht!$A$30:$C$39,2),"'!")&amp;"D29")))</f>
        <v>-</v>
      </c>
      <c r="D35" s="260" t="str">
        <f ca="1">IF(B35="-","-",IF(INDIRECT(CONCATENATE("'",VLOOKUP(MID(A35,6,2)*1,Übersicht!$A$30:$C$39,2),"'!")&amp;"D5")="Ja/Oui/Si",INDIRECT(CONCATENATE("'",VLOOKUP(MID(A35,6,2)*1,Übersicht!$A$30:$C$39,2),"'!")&amp;"D36"),INDIRECT(CONCATENATE("'",VLOOKUP(MID(A35,6,2)*1,Übersicht!$A$30:$C$39,2),"'!")&amp;"D37")))</f>
        <v>-</v>
      </c>
      <c r="E35" s="261">
        <f ca="1">VLOOKUP(MID(A35,6,2)*1,Übersicht!$A$30:$O$54,6)</f>
        <v>0</v>
      </c>
      <c r="F35" s="260">
        <f ca="1">VLOOKUP(MID(A35,6,2)*1,Übersicht!$A$30:$O$54,7)</f>
        <v>0</v>
      </c>
      <c r="G35" s="260">
        <f ca="1">IFERROR(F35*(1-Übersicht!$D$18),"-")</f>
        <v>0</v>
      </c>
      <c r="H35" s="99"/>
      <c r="I35" s="29"/>
      <c r="J35" s="262">
        <f ca="1">VLOOKUP(MID(A35,6,2)*1,Übersicht!$A$30:$O$54,9)</f>
        <v>0</v>
      </c>
      <c r="K35" s="608"/>
      <c r="L35" s="106"/>
      <c r="M35" s="620"/>
      <c r="N35" s="621"/>
    </row>
    <row r="36" spans="1:14" hidden="1" x14ac:dyDescent="0.25">
      <c r="A36" s="257" t="s">
        <v>990</v>
      </c>
      <c r="B36" s="258" t="str">
        <f ca="1">VLOOKUP(MID($A36,6,2)*1,Übersicht!$A$30:$C$54,3)</f>
        <v>-</v>
      </c>
      <c r="C36" s="259" t="str">
        <f ca="1">IF(B36="-","-",IF(INDIRECT(CONCATENATE("'",VLOOKUP(MID(A36,6,2)*1,Übersicht!$A$30:$C$39,2),"'!")&amp;"D5")="Ja/Oui/Si",INDIRECT(CONCATENATE("'",VLOOKUP(MID(A36,6,2)*1,Übersicht!$A$30:$C$39,2),"'!")&amp;"D28"),INDIRECT(CONCATENATE("'",VLOOKUP(MID(A36,6,2)*1,Übersicht!$A$30:$C$39,2),"'!")&amp;"D29")))</f>
        <v>-</v>
      </c>
      <c r="D36" s="260" t="str">
        <f ca="1">IF(B36="-","-",IF(INDIRECT(CONCATENATE("'",VLOOKUP(MID(A36,6,2)*1,Übersicht!$A$30:$C$39,2),"'!")&amp;"D5")="Ja/Oui/Si",INDIRECT(CONCATENATE("'",VLOOKUP(MID(A36,6,2)*1,Übersicht!$A$30:$C$39,2),"'!")&amp;"D36"),INDIRECT(CONCATENATE("'",VLOOKUP(MID(A36,6,2)*1,Übersicht!$A$30:$C$39,2),"'!")&amp;"D37")))</f>
        <v>-</v>
      </c>
      <c r="E36" s="261">
        <f ca="1">VLOOKUP(MID(A36,6,2)*1,Übersicht!$A$30:$O$54,6)</f>
        <v>0</v>
      </c>
      <c r="F36" s="260">
        <f ca="1">VLOOKUP(MID(A36,6,2)*1,Übersicht!$A$30:$O$54,7)</f>
        <v>0</v>
      </c>
      <c r="G36" s="260">
        <f ca="1">IFERROR(F36*(1-Übersicht!$D$18),"-")</f>
        <v>0</v>
      </c>
      <c r="H36" s="99"/>
      <c r="I36" s="29"/>
      <c r="J36" s="262">
        <f ca="1">VLOOKUP(MID(A36,6,2)*1,Übersicht!$A$30:$O$54,9)</f>
        <v>0</v>
      </c>
      <c r="K36" s="608"/>
      <c r="L36" s="106"/>
      <c r="M36" s="620"/>
      <c r="N36" s="621"/>
    </row>
    <row r="37" spans="1:14" hidden="1" x14ac:dyDescent="0.25">
      <c r="A37" s="257" t="s">
        <v>991</v>
      </c>
      <c r="B37" s="258" t="str">
        <f ca="1">VLOOKUP(MID($A37,6,2)*1,Übersicht!$A$30:$C$54,3)</f>
        <v>-</v>
      </c>
      <c r="C37" s="259" t="str">
        <f ca="1">IF(B37="-","-",IF(INDIRECT(CONCATENATE("'",VLOOKUP(MID(A37,6,2)*1,Übersicht!$A$30:$C$39,2),"'!")&amp;"D5")="Ja/Oui/Si",INDIRECT(CONCATENATE("'",VLOOKUP(MID(A37,6,2)*1,Übersicht!$A$30:$C$39,2),"'!")&amp;"D28"),INDIRECT(CONCATENATE("'",VLOOKUP(MID(A37,6,2)*1,Übersicht!$A$30:$C$39,2),"'!")&amp;"D29")))</f>
        <v>-</v>
      </c>
      <c r="D37" s="260" t="str">
        <f ca="1">IF(B37="-","-",IF(INDIRECT(CONCATENATE("'",VLOOKUP(MID(A37,6,2)*1,Übersicht!$A$30:$C$39,2),"'!")&amp;"D5")="Ja/Oui/Si",INDIRECT(CONCATENATE("'",VLOOKUP(MID(A37,6,2)*1,Übersicht!$A$30:$C$39,2),"'!")&amp;"D36"),INDIRECT(CONCATENATE("'",VLOOKUP(MID(A37,6,2)*1,Übersicht!$A$30:$C$39,2),"'!")&amp;"D37")))</f>
        <v>-</v>
      </c>
      <c r="E37" s="261">
        <f ca="1">VLOOKUP(MID(A37,6,2)*1,Übersicht!$A$30:$O$54,6)</f>
        <v>0</v>
      </c>
      <c r="F37" s="260">
        <f ca="1">VLOOKUP(MID(A37,6,2)*1,Übersicht!$A$30:$O$54,7)</f>
        <v>0</v>
      </c>
      <c r="G37" s="260">
        <f ca="1">IFERROR(F37*(1-Übersicht!$D$18),"-")</f>
        <v>0</v>
      </c>
      <c r="H37" s="99"/>
      <c r="I37" s="29"/>
      <c r="J37" s="262">
        <f ca="1">VLOOKUP(MID(A37,6,2)*1,Übersicht!$A$30:$O$54,9)</f>
        <v>0</v>
      </c>
      <c r="K37" s="608"/>
      <c r="L37" s="106"/>
      <c r="M37" s="620"/>
      <c r="N37" s="621"/>
    </row>
    <row r="38" spans="1:14" hidden="1" x14ac:dyDescent="0.25">
      <c r="A38" s="257" t="s">
        <v>992</v>
      </c>
      <c r="B38" s="258" t="str">
        <f ca="1">VLOOKUP(MID($A38,6,2)*1,Übersicht!$A$30:$C$54,3)</f>
        <v>-</v>
      </c>
      <c r="C38" s="259" t="str">
        <f ca="1">IF(B38="-","-",IF(INDIRECT(CONCATENATE("'",VLOOKUP(MID(A38,6,2)*1,Übersicht!$A$30:$C$39,2),"'!")&amp;"D5")="Ja/Oui/Si",INDIRECT(CONCATENATE("'",VLOOKUP(MID(A38,6,2)*1,Übersicht!$A$30:$C$39,2),"'!")&amp;"D28"),INDIRECT(CONCATENATE("'",VLOOKUP(MID(A38,6,2)*1,Übersicht!$A$30:$C$39,2),"'!")&amp;"D29")))</f>
        <v>-</v>
      </c>
      <c r="D38" s="260" t="str">
        <f ca="1">IF(B38="-","-",IF(INDIRECT(CONCATENATE("'",VLOOKUP(MID(A38,6,2)*1,Übersicht!$A$30:$C$39,2),"'!")&amp;"D5")="Ja/Oui/Si",INDIRECT(CONCATENATE("'",VLOOKUP(MID(A38,6,2)*1,Übersicht!$A$30:$C$39,2),"'!")&amp;"D36"),INDIRECT(CONCATENATE("'",VLOOKUP(MID(A38,6,2)*1,Übersicht!$A$30:$C$39,2),"'!")&amp;"D37")))</f>
        <v>-</v>
      </c>
      <c r="E38" s="261">
        <f ca="1">VLOOKUP(MID(A38,6,2)*1,Übersicht!$A$30:$O$54,6)</f>
        <v>0</v>
      </c>
      <c r="F38" s="260">
        <f ca="1">VLOOKUP(MID(A38,6,2)*1,Übersicht!$A$30:$O$54,7)</f>
        <v>0</v>
      </c>
      <c r="G38" s="260">
        <f ca="1">IFERROR(F38*(1-Übersicht!$D$18),"-")</f>
        <v>0</v>
      </c>
      <c r="H38" s="99"/>
      <c r="I38" s="29"/>
      <c r="J38" s="262">
        <f ca="1">VLOOKUP(MID(A38,6,2)*1,Übersicht!$A$30:$O$54,9)</f>
        <v>0</v>
      </c>
      <c r="K38" s="608"/>
      <c r="L38" s="106"/>
      <c r="M38" s="620"/>
      <c r="N38" s="621"/>
    </row>
    <row r="39" spans="1:14" hidden="1" x14ac:dyDescent="0.25">
      <c r="A39" s="257" t="s">
        <v>993</v>
      </c>
      <c r="B39" s="258" t="str">
        <f ca="1">VLOOKUP(MID($A39,6,2)*1,Übersicht!$A$30:$C$54,3)</f>
        <v>-</v>
      </c>
      <c r="C39" s="259" t="str">
        <f ca="1">IF(B39="-","-",IF(INDIRECT(CONCATENATE("'",VLOOKUP(MID(A39,6,2)*1,Übersicht!$A$30:$C$39,2),"'!")&amp;"D5")="Ja/Oui/Si",INDIRECT(CONCATENATE("'",VLOOKUP(MID(A39,6,2)*1,Übersicht!$A$30:$C$39,2),"'!")&amp;"D28"),INDIRECT(CONCATENATE("'",VLOOKUP(MID(A39,6,2)*1,Übersicht!$A$30:$C$39,2),"'!")&amp;"D29")))</f>
        <v>-</v>
      </c>
      <c r="D39" s="260" t="str">
        <f ca="1">IF(B39="-","-",IF(INDIRECT(CONCATENATE("'",VLOOKUP(MID(A39,6,2)*1,Übersicht!$A$30:$C$39,2),"'!")&amp;"D5")="Ja/Oui/Si",INDIRECT(CONCATENATE("'",VLOOKUP(MID(A39,6,2)*1,Übersicht!$A$30:$C$39,2),"'!")&amp;"D36"),INDIRECT(CONCATENATE("'",VLOOKUP(MID(A39,6,2)*1,Übersicht!$A$30:$C$39,2),"'!")&amp;"D37")))</f>
        <v>-</v>
      </c>
      <c r="E39" s="261">
        <f ca="1">VLOOKUP(MID(A39,6,2)*1,Übersicht!$A$30:$O$54,6)</f>
        <v>0</v>
      </c>
      <c r="F39" s="260">
        <f ca="1">VLOOKUP(MID(A39,6,2)*1,Übersicht!$A$30:$O$54,7)</f>
        <v>0</v>
      </c>
      <c r="G39" s="260">
        <f ca="1">IFERROR(F39*(1-Übersicht!$D$18),"-")</f>
        <v>0</v>
      </c>
      <c r="H39" s="99"/>
      <c r="I39" s="29"/>
      <c r="J39" s="262">
        <f ca="1">VLOOKUP(MID(A39,6,2)*1,Übersicht!$A$30:$O$54,9)</f>
        <v>0</v>
      </c>
      <c r="K39" s="608"/>
      <c r="L39" s="106"/>
      <c r="M39" s="620"/>
      <c r="N39" s="621"/>
    </row>
    <row r="40" spans="1:14" hidden="1" x14ac:dyDescent="0.25">
      <c r="A40" s="257" t="s">
        <v>994</v>
      </c>
      <c r="B40" s="258" t="str">
        <f ca="1">VLOOKUP(MID($A40,6,2)*1,Übersicht!$A$30:$C$54,3)</f>
        <v>-</v>
      </c>
      <c r="C40" s="259" t="str">
        <f ca="1">IF(B40="-","-",IF(INDIRECT(CONCATENATE("'",VLOOKUP(MID(A40,6,2)*1,Übersicht!$A$30:$C$39,2),"'!")&amp;"D5")="Ja/Oui/Si",INDIRECT(CONCATENATE("'",VLOOKUP(MID(A40,6,2)*1,Übersicht!$A$30:$C$39,2),"'!")&amp;"D28"),INDIRECT(CONCATENATE("'",VLOOKUP(MID(A40,6,2)*1,Übersicht!$A$30:$C$39,2),"'!")&amp;"D29")))</f>
        <v>-</v>
      </c>
      <c r="D40" s="260" t="str">
        <f ca="1">IF(B40="-","-",IF(INDIRECT(CONCATENATE("'",VLOOKUP(MID(A40,6,2)*1,Übersicht!$A$30:$C$39,2),"'!")&amp;"D5")="Ja/Oui/Si",INDIRECT(CONCATENATE("'",VLOOKUP(MID(A40,6,2)*1,Übersicht!$A$30:$C$39,2),"'!")&amp;"D36"),INDIRECT(CONCATENATE("'",VLOOKUP(MID(A40,6,2)*1,Übersicht!$A$30:$C$39,2),"'!")&amp;"D37")))</f>
        <v>-</v>
      </c>
      <c r="E40" s="261">
        <f ca="1">VLOOKUP(MID(A40,6,2)*1,Übersicht!$A$30:$O$54,6)</f>
        <v>0</v>
      </c>
      <c r="F40" s="260">
        <f ca="1">VLOOKUP(MID(A40,6,2)*1,Übersicht!$A$30:$O$54,7)</f>
        <v>0</v>
      </c>
      <c r="G40" s="260">
        <f ca="1">IFERROR(F40*(1-Übersicht!$D$18),"-")</f>
        <v>0</v>
      </c>
      <c r="H40" s="99"/>
      <c r="I40" s="29"/>
      <c r="J40" s="262">
        <f ca="1">VLOOKUP(MID(A40,6,2)*1,Übersicht!$A$30:$O$54,9)</f>
        <v>0</v>
      </c>
      <c r="K40" s="608"/>
      <c r="L40" s="106"/>
      <c r="M40" s="620"/>
      <c r="N40" s="621"/>
    </row>
    <row r="41" spans="1:14" hidden="1" x14ac:dyDescent="0.25">
      <c r="A41" s="257" t="s">
        <v>995</v>
      </c>
      <c r="B41" s="258" t="str">
        <f ca="1">VLOOKUP(MID($A41,6,2)*1,Übersicht!$A$30:$C$54,3)</f>
        <v>-</v>
      </c>
      <c r="C41" s="259" t="str">
        <f ca="1">IF(B41="-","-",IF(INDIRECT(CONCATENATE("'",VLOOKUP(MID(A41,6,2)*1,Übersicht!$A$30:$C$39,2),"'!")&amp;"D5")="Ja/Oui/Si",INDIRECT(CONCATENATE("'",VLOOKUP(MID(A41,6,2)*1,Übersicht!$A$30:$C$39,2),"'!")&amp;"D28"),INDIRECT(CONCATENATE("'",VLOOKUP(MID(A41,6,2)*1,Übersicht!$A$30:$C$39,2),"'!")&amp;"D29")))</f>
        <v>-</v>
      </c>
      <c r="D41" s="260" t="str">
        <f ca="1">IF(B41="-","-",IF(INDIRECT(CONCATENATE("'",VLOOKUP(MID(A41,6,2)*1,Übersicht!$A$30:$C$39,2),"'!")&amp;"D5")="Ja/Oui/Si",INDIRECT(CONCATENATE("'",VLOOKUP(MID(A41,6,2)*1,Übersicht!$A$30:$C$39,2),"'!")&amp;"D36"),INDIRECT(CONCATENATE("'",VLOOKUP(MID(A41,6,2)*1,Übersicht!$A$30:$C$39,2),"'!")&amp;"D37")))</f>
        <v>-</v>
      </c>
      <c r="E41" s="261">
        <f ca="1">VLOOKUP(MID(A41,6,2)*1,Übersicht!$A$30:$O$54,6)</f>
        <v>0</v>
      </c>
      <c r="F41" s="260">
        <f ca="1">VLOOKUP(MID(A41,6,2)*1,Übersicht!$A$30:$O$54,7)</f>
        <v>0</v>
      </c>
      <c r="G41" s="260">
        <f ca="1">IFERROR(F41*(1-Übersicht!$D$18),"-")</f>
        <v>0</v>
      </c>
      <c r="H41" s="99"/>
      <c r="I41" s="29"/>
      <c r="J41" s="262">
        <f ca="1">VLOOKUP(MID(A41,6,2)*1,Übersicht!$A$30:$O$54,9)</f>
        <v>0</v>
      </c>
      <c r="K41" s="608"/>
      <c r="L41" s="106"/>
      <c r="M41" s="620"/>
      <c r="N41" s="621"/>
    </row>
    <row r="42" spans="1:14" hidden="1" x14ac:dyDescent="0.25">
      <c r="A42" s="257" t="s">
        <v>996</v>
      </c>
      <c r="B42" s="258" t="str">
        <f ca="1">VLOOKUP(MID($A42,6,2)*1,Übersicht!$A$30:$C$54,3)</f>
        <v>-</v>
      </c>
      <c r="C42" s="259" t="str">
        <f ca="1">IF(B42="-","-",IF(INDIRECT(CONCATENATE("'",VLOOKUP(MID(A42,6,2)*1,Übersicht!$A$30:$C$39,2),"'!")&amp;"D5")="Ja/Oui/Si",INDIRECT(CONCATENATE("'",VLOOKUP(MID(A42,6,2)*1,Übersicht!$A$30:$C$39,2),"'!")&amp;"D28"),INDIRECT(CONCATENATE("'",VLOOKUP(MID(A42,6,2)*1,Übersicht!$A$30:$C$39,2),"'!")&amp;"D29")))</f>
        <v>-</v>
      </c>
      <c r="D42" s="260" t="str">
        <f ca="1">IF(B42="-","-",IF(INDIRECT(CONCATENATE("'",VLOOKUP(MID(A42,6,2)*1,Übersicht!$A$30:$C$39,2),"'!")&amp;"D5")="Ja/Oui/Si",INDIRECT(CONCATENATE("'",VLOOKUP(MID(A42,6,2)*1,Übersicht!$A$30:$C$39,2),"'!")&amp;"D36"),INDIRECT(CONCATENATE("'",VLOOKUP(MID(A42,6,2)*1,Übersicht!$A$30:$C$39,2),"'!")&amp;"D37")))</f>
        <v>-</v>
      </c>
      <c r="E42" s="261">
        <f ca="1">VLOOKUP(MID(A42,6,2)*1,Übersicht!$A$30:$O$54,6)</f>
        <v>0</v>
      </c>
      <c r="F42" s="260">
        <f ca="1">VLOOKUP(MID(A42,6,2)*1,Übersicht!$A$30:$O$54,7)</f>
        <v>0</v>
      </c>
      <c r="G42" s="260">
        <f ca="1">IFERROR(F42*(1-Übersicht!$D$18),"-")</f>
        <v>0</v>
      </c>
      <c r="H42" s="99"/>
      <c r="I42" s="29"/>
      <c r="J42" s="262">
        <f ca="1">VLOOKUP(MID(A42,6,2)*1,Übersicht!$A$30:$O$54,9)</f>
        <v>0</v>
      </c>
      <c r="K42" s="608"/>
      <c r="L42" s="106"/>
      <c r="M42" s="620"/>
      <c r="N42" s="621"/>
    </row>
    <row r="43" spans="1:14" hidden="1" x14ac:dyDescent="0.25">
      <c r="A43" s="257" t="s">
        <v>997</v>
      </c>
      <c r="B43" s="258" t="str">
        <f ca="1">VLOOKUP(MID($A43,6,2)*1,Übersicht!$A$30:$C$54,3)</f>
        <v>-</v>
      </c>
      <c r="C43" s="259" t="str">
        <f ca="1">IF(B43="-","-",IF(INDIRECT(CONCATENATE("'",VLOOKUP(MID(A43,6,2)*1,Übersicht!$A$30:$C$39,2),"'!")&amp;"D5")="Ja/Oui/Si",INDIRECT(CONCATENATE("'",VLOOKUP(MID(A43,6,2)*1,Übersicht!$A$30:$C$39,2),"'!")&amp;"D28"),INDIRECT(CONCATENATE("'",VLOOKUP(MID(A43,6,2)*1,Übersicht!$A$30:$C$39,2),"'!")&amp;"D29")))</f>
        <v>-</v>
      </c>
      <c r="D43" s="260" t="str">
        <f ca="1">IF(B43="-","-",IF(INDIRECT(CONCATENATE("'",VLOOKUP(MID(A43,6,2)*1,Übersicht!$A$30:$C$39,2),"'!")&amp;"D5")="Ja/Oui/Si",INDIRECT(CONCATENATE("'",VLOOKUP(MID(A43,6,2)*1,Übersicht!$A$30:$C$39,2),"'!")&amp;"D36"),INDIRECT(CONCATENATE("'",VLOOKUP(MID(A43,6,2)*1,Übersicht!$A$30:$C$39,2),"'!")&amp;"D37")))</f>
        <v>-</v>
      </c>
      <c r="E43" s="261">
        <f ca="1">VLOOKUP(MID(A43,6,2)*1,Übersicht!$A$30:$O$54,6)</f>
        <v>0</v>
      </c>
      <c r="F43" s="260">
        <f ca="1">VLOOKUP(MID(A43,6,2)*1,Übersicht!$A$30:$O$54,7)</f>
        <v>0</v>
      </c>
      <c r="G43" s="260">
        <f ca="1">IFERROR(F43*(1-Übersicht!$D$18),"-")</f>
        <v>0</v>
      </c>
      <c r="H43" s="99"/>
      <c r="I43" s="29"/>
      <c r="J43" s="262">
        <f ca="1">VLOOKUP(MID(A43,6,2)*1,Übersicht!$A$30:$O$54,9)</f>
        <v>0</v>
      </c>
      <c r="K43" s="608"/>
      <c r="L43" s="106"/>
      <c r="M43" s="620"/>
      <c r="N43" s="621"/>
    </row>
    <row r="44" spans="1:14" hidden="1" x14ac:dyDescent="0.25">
      <c r="A44" s="257" t="s">
        <v>998</v>
      </c>
      <c r="B44" s="258" t="str">
        <f ca="1">VLOOKUP(MID($A44,6,2)*1,Übersicht!$A$30:$C$54,3)</f>
        <v>-</v>
      </c>
      <c r="C44" s="259" t="str">
        <f ca="1">IF(B44="-","-",IF(INDIRECT(CONCATENATE("'",VLOOKUP(MID(A44,6,2)*1,Übersicht!$A$30:$C$39,2),"'!")&amp;"D5")="Ja/Oui/Si",INDIRECT(CONCATENATE("'",VLOOKUP(MID(A44,6,2)*1,Übersicht!$A$30:$C$39,2),"'!")&amp;"D28"),INDIRECT(CONCATENATE("'",VLOOKUP(MID(A44,6,2)*1,Übersicht!$A$30:$C$39,2),"'!")&amp;"D29")))</f>
        <v>-</v>
      </c>
      <c r="D44" s="260" t="str">
        <f ca="1">IF(B44="-","-",IF(INDIRECT(CONCATENATE("'",VLOOKUP(MID(A44,6,2)*1,Übersicht!$A$30:$C$39,2),"'!")&amp;"D5")="Ja/Oui/Si",INDIRECT(CONCATENATE("'",VLOOKUP(MID(A44,6,2)*1,Übersicht!$A$30:$C$39,2),"'!")&amp;"D36"),INDIRECT(CONCATENATE("'",VLOOKUP(MID(A44,6,2)*1,Übersicht!$A$30:$C$39,2),"'!")&amp;"D37")))</f>
        <v>-</v>
      </c>
      <c r="E44" s="261">
        <f ca="1">VLOOKUP(MID(A44,6,2)*1,Übersicht!$A$30:$O$54,6)</f>
        <v>0</v>
      </c>
      <c r="F44" s="260">
        <f ca="1">VLOOKUP(MID(A44,6,2)*1,Übersicht!$A$30:$O$54,7)</f>
        <v>0</v>
      </c>
      <c r="G44" s="260">
        <f ca="1">IFERROR(F44*(1-Übersicht!$D$18),"-")</f>
        <v>0</v>
      </c>
      <c r="H44" s="99"/>
      <c r="I44" s="29"/>
      <c r="J44" s="262">
        <f ca="1">VLOOKUP(MID(A44,6,2)*1,Übersicht!$A$30:$O$54,9)</f>
        <v>0</v>
      </c>
      <c r="K44" s="608"/>
      <c r="L44" s="106"/>
      <c r="M44" s="620"/>
      <c r="N44" s="621"/>
    </row>
    <row r="45" spans="1:14" hidden="1" x14ac:dyDescent="0.25">
      <c r="A45" s="257" t="s">
        <v>999</v>
      </c>
      <c r="B45" s="258" t="str">
        <f ca="1">VLOOKUP(MID($A45,6,2)*1,Übersicht!$A$30:$C$54,3)</f>
        <v>-</v>
      </c>
      <c r="C45" s="259" t="str">
        <f ca="1">IF(B45="-","-",IF(INDIRECT(CONCATENATE("'",VLOOKUP(MID(A45,6,2)*1,Übersicht!$A$30:$C$39,2),"'!")&amp;"D5")="Ja/Oui/Si",INDIRECT(CONCATENATE("'",VLOOKUP(MID(A45,6,2)*1,Übersicht!$A$30:$C$39,2),"'!")&amp;"D28"),INDIRECT(CONCATENATE("'",VLOOKUP(MID(A45,6,2)*1,Übersicht!$A$30:$C$39,2),"'!")&amp;"D29")))</f>
        <v>-</v>
      </c>
      <c r="D45" s="260" t="str">
        <f ca="1">IF(B45="-","-",IF(INDIRECT(CONCATENATE("'",VLOOKUP(MID(A45,6,2)*1,Übersicht!$A$30:$C$39,2),"'!")&amp;"D5")="Ja/Oui/Si",INDIRECT(CONCATENATE("'",VLOOKUP(MID(A45,6,2)*1,Übersicht!$A$30:$C$39,2),"'!")&amp;"D36"),INDIRECT(CONCATENATE("'",VLOOKUP(MID(A45,6,2)*1,Übersicht!$A$30:$C$39,2),"'!")&amp;"D37")))</f>
        <v>-</v>
      </c>
      <c r="E45" s="261">
        <f ca="1">VLOOKUP(MID(A45,6,2)*1,Übersicht!$A$30:$O$54,6)</f>
        <v>0</v>
      </c>
      <c r="F45" s="260">
        <f ca="1">VLOOKUP(MID(A45,6,2)*1,Übersicht!$A$30:$O$54,7)</f>
        <v>0</v>
      </c>
      <c r="G45" s="260">
        <f ca="1">IFERROR(F45*(1-Übersicht!$D$18),"-")</f>
        <v>0</v>
      </c>
      <c r="H45" s="99"/>
      <c r="I45" s="29"/>
      <c r="J45" s="262">
        <f ca="1">VLOOKUP(MID(A45,6,2)*1,Übersicht!$A$30:$O$54,9)</f>
        <v>0</v>
      </c>
      <c r="K45" s="608"/>
      <c r="L45" s="106"/>
      <c r="M45" s="620"/>
      <c r="N45" s="621"/>
    </row>
    <row r="46" spans="1:14" x14ac:dyDescent="0.25">
      <c r="A46" s="257"/>
      <c r="B46" s="265"/>
      <c r="C46" s="266">
        <f ca="1">+SUM(C21:C45)</f>
        <v>0</v>
      </c>
      <c r="D46" s="267">
        <f ca="1">+SUM(D21:D45)</f>
        <v>0</v>
      </c>
      <c r="E46" s="268"/>
      <c r="F46" s="267">
        <f ca="1">+SUM(F21:F45)</f>
        <v>0</v>
      </c>
      <c r="G46" s="267">
        <f ca="1">+SUM(G21:G45)</f>
        <v>0</v>
      </c>
      <c r="H46" s="267">
        <f>+SUM(H21:H45)</f>
        <v>0</v>
      </c>
      <c r="I46" s="6"/>
      <c r="J46" s="269"/>
      <c r="K46" s="270"/>
      <c r="L46" s="271"/>
      <c r="N46" s="272"/>
    </row>
    <row r="47" spans="1:14" x14ac:dyDescent="0.25">
      <c r="A47" s="257"/>
      <c r="B47" s="273"/>
      <c r="C47" s="274"/>
      <c r="D47" s="5"/>
      <c r="E47" s="275"/>
      <c r="F47" s="276"/>
      <c r="G47" s="276"/>
      <c r="H47" s="5"/>
      <c r="I47" s="7"/>
      <c r="J47" s="277"/>
      <c r="K47" s="278"/>
      <c r="L47" s="279"/>
      <c r="N47" s="280"/>
    </row>
    <row r="48" spans="1:14" x14ac:dyDescent="0.25">
      <c r="A48" s="77" t="str">
        <f ca="1">OFFSET(Sprachen!A284,0,'Allg. Informationen'!$B$4-1,1,1)</f>
        <v>Absatz in die Grundversorgung durch weitere Wasserkraftwerke (&gt; 10 MW) des Gesuchstellers</v>
      </c>
      <c r="B48" s="281"/>
      <c r="C48" s="282"/>
      <c r="D48" s="4"/>
      <c r="E48" s="283"/>
      <c r="F48" s="284"/>
      <c r="G48" s="284"/>
      <c r="H48" s="4"/>
      <c r="I48" s="8"/>
      <c r="J48" s="285"/>
      <c r="K48" s="286"/>
      <c r="L48" s="287"/>
      <c r="N48" s="280"/>
    </row>
    <row r="49" spans="1:16" ht="12.75" customHeight="1" x14ac:dyDescent="0.25">
      <c r="A49" s="77"/>
      <c r="B49" s="763" t="str">
        <f ca="1">B18</f>
        <v>Name Kraftwerk</v>
      </c>
      <c r="C49" s="763" t="str">
        <f t="shared" ref="C49:F49" ca="1" si="0">C18</f>
        <v>Max. Leistung ab Generator</v>
      </c>
      <c r="D49" s="763" t="str">
        <f t="shared" ca="1" si="0"/>
        <v>Jahres-produktion 2023</v>
      </c>
      <c r="E49" s="763" t="str">
        <f t="shared" ca="1" si="0"/>
        <v>Anteil Gesuch-steller</v>
      </c>
      <c r="F49" s="763" t="str">
        <f t="shared" ca="1" si="0"/>
        <v>Jahres-produktion Anteil Gesuch-steller</v>
      </c>
      <c r="G49" s="765" t="str">
        <f ca="1">G18</f>
        <v>Absatz in Grundversorgung</v>
      </c>
      <c r="H49" s="765"/>
      <c r="I49" s="757" t="str">
        <f ca="1">I18</f>
        <v>Gestehungs-kosten gem. Kostenprüfung Elcom / StromVG</v>
      </c>
      <c r="J49" s="757" t="str">
        <f t="shared" ref="J49:K49" ca="1" si="1">J18</f>
        <v>Gestehungs-kosten gemäss Richtline Marktprämie</v>
      </c>
      <c r="K49" s="757" t="str">
        <f t="shared" ca="1" si="1"/>
        <v>Gestehungs-kosten gemäss Richtlinie gedeckt?</v>
      </c>
      <c r="L49" s="326" t="str">
        <f ca="1">L18</f>
        <v>Gesuchssteller</v>
      </c>
      <c r="M49" s="769" t="str">
        <f ca="1">M18</f>
        <v>Gesuchsprüfer</v>
      </c>
      <c r="N49" s="769"/>
    </row>
    <row r="50" spans="1:16" ht="91.5" customHeight="1" x14ac:dyDescent="0.25">
      <c r="A50" s="77"/>
      <c r="B50" s="764"/>
      <c r="C50" s="764"/>
      <c r="D50" s="764"/>
      <c r="E50" s="764"/>
      <c r="F50" s="764"/>
      <c r="G50" s="243" t="str">
        <f ca="1">G19</f>
        <v>theoretisch aufgrund der MP-Quote von:</v>
      </c>
      <c r="H50" s="243" t="str">
        <f ca="1">H19</f>
        <v>effektiv gemäss Angabe des Gesuchstellers</v>
      </c>
      <c r="I50" s="758"/>
      <c r="J50" s="758"/>
      <c r="K50" s="758"/>
      <c r="L50" s="325" t="str">
        <f ca="1">L19</f>
        <v xml:space="preserve">Bemerkungen </v>
      </c>
      <c r="M50" s="517" t="str">
        <f ca="1">M19</f>
        <v>Prüfung</v>
      </c>
      <c r="N50" s="517" t="str">
        <f ca="1">N19</f>
        <v>Bemerkungen</v>
      </c>
    </row>
    <row r="51" spans="1:16" x14ac:dyDescent="0.25">
      <c r="A51" s="77"/>
      <c r="B51" s="246"/>
      <c r="C51" s="247" t="s">
        <v>6</v>
      </c>
      <c r="D51" s="247" t="s">
        <v>8</v>
      </c>
      <c r="E51" s="247" t="s">
        <v>4</v>
      </c>
      <c r="F51" s="247" t="s">
        <v>8</v>
      </c>
      <c r="G51" s="247" t="s">
        <v>8</v>
      </c>
      <c r="H51" s="247" t="s">
        <v>8</v>
      </c>
      <c r="I51" s="247" t="s">
        <v>39</v>
      </c>
      <c r="J51" s="247" t="s">
        <v>39</v>
      </c>
      <c r="K51" s="247" t="s">
        <v>20</v>
      </c>
      <c r="L51" s="246"/>
      <c r="M51" s="246"/>
      <c r="N51" s="246"/>
    </row>
    <row r="52" spans="1:16" x14ac:dyDescent="0.25">
      <c r="A52" s="257" t="s">
        <v>278</v>
      </c>
      <c r="B52" s="37"/>
      <c r="C52" s="64"/>
      <c r="D52" s="99"/>
      <c r="E52" s="92"/>
      <c r="F52" s="260">
        <f t="shared" ref="F52:F57" si="2">+D52*E52</f>
        <v>0</v>
      </c>
      <c r="G52" s="260">
        <f ca="1">+F52*(1-Übersicht!$D$18)</f>
        <v>0</v>
      </c>
      <c r="H52" s="99"/>
      <c r="I52" s="29"/>
      <c r="J52" s="288"/>
      <c r="K52" s="491"/>
      <c r="L52" s="106"/>
      <c r="M52" s="391" t="s">
        <v>185</v>
      </c>
      <c r="N52" s="263"/>
      <c r="P52" s="49"/>
    </row>
    <row r="53" spans="1:16" x14ac:dyDescent="0.25">
      <c r="A53" s="257" t="s">
        <v>279</v>
      </c>
      <c r="B53" s="37"/>
      <c r="C53" s="64"/>
      <c r="D53" s="99"/>
      <c r="E53" s="92"/>
      <c r="F53" s="260">
        <f t="shared" si="2"/>
        <v>0</v>
      </c>
      <c r="G53" s="260">
        <f ca="1">+F53*(1-Übersicht!$D$18)</f>
        <v>0</v>
      </c>
      <c r="H53" s="99"/>
      <c r="I53" s="29"/>
      <c r="J53" s="288"/>
      <c r="K53" s="491"/>
      <c r="L53" s="106"/>
      <c r="M53" s="391" t="s">
        <v>185</v>
      </c>
      <c r="N53" s="263"/>
      <c r="P53" s="264"/>
    </row>
    <row r="54" spans="1:16" x14ac:dyDescent="0.25">
      <c r="A54" s="257" t="s">
        <v>281</v>
      </c>
      <c r="B54" s="37"/>
      <c r="C54" s="64"/>
      <c r="D54" s="99"/>
      <c r="E54" s="92"/>
      <c r="F54" s="260">
        <f t="shared" si="2"/>
        <v>0</v>
      </c>
      <c r="G54" s="260">
        <f ca="1">+F54*(1-Übersicht!$D$18)</f>
        <v>0</v>
      </c>
      <c r="H54" s="99"/>
      <c r="I54" s="29"/>
      <c r="J54" s="288"/>
      <c r="K54" s="491"/>
      <c r="L54" s="106"/>
      <c r="M54" s="391" t="s">
        <v>185</v>
      </c>
      <c r="N54" s="263"/>
    </row>
    <row r="55" spans="1:16" x14ac:dyDescent="0.25">
      <c r="A55" s="257" t="s">
        <v>282</v>
      </c>
      <c r="B55" s="37"/>
      <c r="C55" s="64"/>
      <c r="D55" s="99"/>
      <c r="E55" s="92"/>
      <c r="F55" s="260">
        <f t="shared" si="2"/>
        <v>0</v>
      </c>
      <c r="G55" s="260">
        <f ca="1">+F55*(1-Übersicht!$D$18)</f>
        <v>0</v>
      </c>
      <c r="H55" s="99"/>
      <c r="I55" s="29"/>
      <c r="J55" s="288"/>
      <c r="K55" s="491"/>
      <c r="L55" s="106"/>
      <c r="M55" s="391" t="s">
        <v>185</v>
      </c>
      <c r="N55" s="263"/>
    </row>
    <row r="56" spans="1:16" x14ac:dyDescent="0.25">
      <c r="A56" s="257" t="s">
        <v>283</v>
      </c>
      <c r="B56" s="37"/>
      <c r="C56" s="64"/>
      <c r="D56" s="99"/>
      <c r="E56" s="92"/>
      <c r="F56" s="260">
        <f t="shared" si="2"/>
        <v>0</v>
      </c>
      <c r="G56" s="260">
        <f ca="1">+F56*(1-Übersicht!$D$18)</f>
        <v>0</v>
      </c>
      <c r="H56" s="99"/>
      <c r="I56" s="29"/>
      <c r="J56" s="288"/>
      <c r="K56" s="491"/>
      <c r="L56" s="106"/>
      <c r="M56" s="391" t="s">
        <v>185</v>
      </c>
      <c r="N56" s="263"/>
    </row>
    <row r="57" spans="1:16" x14ac:dyDescent="0.25">
      <c r="A57" s="257" t="s">
        <v>284</v>
      </c>
      <c r="B57" s="37"/>
      <c r="C57" s="64"/>
      <c r="D57" s="99"/>
      <c r="E57" s="92"/>
      <c r="F57" s="260">
        <f t="shared" si="2"/>
        <v>0</v>
      </c>
      <c r="G57" s="260">
        <f ca="1">+F57*(1-Übersicht!$D$18)</f>
        <v>0</v>
      </c>
      <c r="H57" s="99"/>
      <c r="I57" s="29"/>
      <c r="J57" s="288"/>
      <c r="K57" s="491"/>
      <c r="L57" s="106"/>
      <c r="M57" s="391" t="s">
        <v>185</v>
      </c>
      <c r="N57" s="263"/>
    </row>
    <row r="58" spans="1:16" x14ac:dyDescent="0.25">
      <c r="A58" s="257" t="s">
        <v>285</v>
      </c>
      <c r="B58" s="37"/>
      <c r="C58" s="64"/>
      <c r="D58" s="99"/>
      <c r="E58" s="92"/>
      <c r="F58" s="260">
        <f t="shared" ref="F58:F70" si="3">+D58*E58</f>
        <v>0</v>
      </c>
      <c r="G58" s="260">
        <f ca="1">+F58*(1-Übersicht!$D$18)</f>
        <v>0</v>
      </c>
      <c r="H58" s="99"/>
      <c r="I58" s="29"/>
      <c r="J58" s="288"/>
      <c r="K58" s="491"/>
      <c r="L58" s="106"/>
      <c r="M58" s="391" t="s">
        <v>185</v>
      </c>
      <c r="N58" s="263"/>
    </row>
    <row r="59" spans="1:16" x14ac:dyDescent="0.25">
      <c r="A59" s="257" t="s">
        <v>286</v>
      </c>
      <c r="B59" s="37"/>
      <c r="C59" s="64"/>
      <c r="D59" s="99"/>
      <c r="E59" s="92"/>
      <c r="F59" s="260">
        <f t="shared" si="3"/>
        <v>0</v>
      </c>
      <c r="G59" s="260">
        <f ca="1">+F59*(1-Übersicht!$D$18)</f>
        <v>0</v>
      </c>
      <c r="H59" s="99"/>
      <c r="I59" s="29"/>
      <c r="J59" s="288"/>
      <c r="K59" s="491"/>
      <c r="L59" s="106"/>
      <c r="M59" s="391" t="s">
        <v>185</v>
      </c>
      <c r="N59" s="263"/>
    </row>
    <row r="60" spans="1:16" x14ac:dyDescent="0.25">
      <c r="A60" s="257" t="s">
        <v>287</v>
      </c>
      <c r="B60" s="37"/>
      <c r="C60" s="64"/>
      <c r="D60" s="99"/>
      <c r="E60" s="92"/>
      <c r="F60" s="260">
        <f t="shared" si="3"/>
        <v>0</v>
      </c>
      <c r="G60" s="260">
        <f ca="1">+F60*(1-Übersicht!$D$18)</f>
        <v>0</v>
      </c>
      <c r="H60" s="99"/>
      <c r="I60" s="29"/>
      <c r="J60" s="288"/>
      <c r="K60" s="491"/>
      <c r="L60" s="106"/>
      <c r="M60" s="391" t="s">
        <v>185</v>
      </c>
      <c r="N60" s="263"/>
    </row>
    <row r="61" spans="1:16" x14ac:dyDescent="0.25">
      <c r="A61" s="257" t="s">
        <v>288</v>
      </c>
      <c r="B61" s="37"/>
      <c r="C61" s="64"/>
      <c r="D61" s="99"/>
      <c r="E61" s="92"/>
      <c r="F61" s="260">
        <f t="shared" si="3"/>
        <v>0</v>
      </c>
      <c r="G61" s="260">
        <f ca="1">+F61*(1-Übersicht!$D$18)</f>
        <v>0</v>
      </c>
      <c r="H61" s="99"/>
      <c r="I61" s="29"/>
      <c r="J61" s="288"/>
      <c r="K61" s="491"/>
      <c r="L61" s="106"/>
      <c r="M61" s="391" t="s">
        <v>185</v>
      </c>
      <c r="N61" s="263"/>
    </row>
    <row r="62" spans="1:16" x14ac:dyDescent="0.25">
      <c r="A62" s="257" t="s">
        <v>289</v>
      </c>
      <c r="B62" s="37"/>
      <c r="C62" s="64"/>
      <c r="D62" s="99"/>
      <c r="E62" s="92"/>
      <c r="F62" s="260">
        <f t="shared" si="3"/>
        <v>0</v>
      </c>
      <c r="G62" s="260">
        <f ca="1">+F62*(1-Übersicht!$D$18)</f>
        <v>0</v>
      </c>
      <c r="H62" s="99"/>
      <c r="I62" s="29"/>
      <c r="J62" s="288"/>
      <c r="K62" s="491"/>
      <c r="L62" s="106"/>
      <c r="M62" s="391" t="s">
        <v>185</v>
      </c>
      <c r="N62" s="263"/>
    </row>
    <row r="63" spans="1:16" x14ac:dyDescent="0.25">
      <c r="A63" s="257" t="s">
        <v>290</v>
      </c>
      <c r="B63" s="37"/>
      <c r="C63" s="64"/>
      <c r="D63" s="99"/>
      <c r="E63" s="92"/>
      <c r="F63" s="260">
        <f t="shared" si="3"/>
        <v>0</v>
      </c>
      <c r="G63" s="260">
        <f ca="1">+F63*(1-Übersicht!$D$18)</f>
        <v>0</v>
      </c>
      <c r="H63" s="99"/>
      <c r="I63" s="29"/>
      <c r="J63" s="288"/>
      <c r="K63" s="491"/>
      <c r="L63" s="106"/>
      <c r="M63" s="391" t="s">
        <v>185</v>
      </c>
      <c r="N63" s="263"/>
    </row>
    <row r="64" spans="1:16" x14ac:dyDescent="0.25">
      <c r="A64" s="257" t="s">
        <v>291</v>
      </c>
      <c r="B64" s="37"/>
      <c r="C64" s="64"/>
      <c r="D64" s="99"/>
      <c r="E64" s="92"/>
      <c r="F64" s="260">
        <f t="shared" si="3"/>
        <v>0</v>
      </c>
      <c r="G64" s="260">
        <f ca="1">+F64*(1-Übersicht!$D$18)</f>
        <v>0</v>
      </c>
      <c r="H64" s="99"/>
      <c r="I64" s="29"/>
      <c r="J64" s="288"/>
      <c r="K64" s="491"/>
      <c r="L64" s="106"/>
      <c r="M64" s="391" t="s">
        <v>185</v>
      </c>
      <c r="N64" s="263"/>
    </row>
    <row r="65" spans="1:14" x14ac:dyDescent="0.25">
      <c r="A65" s="257" t="s">
        <v>292</v>
      </c>
      <c r="B65" s="37"/>
      <c r="C65" s="64"/>
      <c r="D65" s="99"/>
      <c r="E65" s="92"/>
      <c r="F65" s="260">
        <f t="shared" si="3"/>
        <v>0</v>
      </c>
      <c r="G65" s="260">
        <f ca="1">+F65*(1-Übersicht!$D$18)</f>
        <v>0</v>
      </c>
      <c r="H65" s="99"/>
      <c r="I65" s="29"/>
      <c r="J65" s="288"/>
      <c r="K65" s="491"/>
      <c r="L65" s="106"/>
      <c r="M65" s="391" t="s">
        <v>185</v>
      </c>
      <c r="N65" s="263"/>
    </row>
    <row r="66" spans="1:14" x14ac:dyDescent="0.25">
      <c r="A66" s="257" t="s">
        <v>293</v>
      </c>
      <c r="B66" s="37"/>
      <c r="C66" s="64"/>
      <c r="D66" s="99"/>
      <c r="E66" s="92"/>
      <c r="F66" s="260">
        <f t="shared" si="3"/>
        <v>0</v>
      </c>
      <c r="G66" s="260">
        <f ca="1">+F66*(1-Übersicht!$D$18)</f>
        <v>0</v>
      </c>
      <c r="H66" s="99"/>
      <c r="I66" s="29"/>
      <c r="J66" s="288"/>
      <c r="K66" s="491"/>
      <c r="L66" s="106"/>
      <c r="M66" s="391" t="s">
        <v>185</v>
      </c>
      <c r="N66" s="263"/>
    </row>
    <row r="67" spans="1:14" x14ac:dyDescent="0.25">
      <c r="A67" s="257" t="s">
        <v>294</v>
      </c>
      <c r="B67" s="37"/>
      <c r="C67" s="64"/>
      <c r="D67" s="99"/>
      <c r="E67" s="92"/>
      <c r="F67" s="260">
        <f t="shared" si="3"/>
        <v>0</v>
      </c>
      <c r="G67" s="260">
        <f ca="1">+F67*(1-Übersicht!$D$18)</f>
        <v>0</v>
      </c>
      <c r="H67" s="99"/>
      <c r="I67" s="29"/>
      <c r="J67" s="288"/>
      <c r="K67" s="491"/>
      <c r="L67" s="106"/>
      <c r="M67" s="391" t="s">
        <v>185</v>
      </c>
      <c r="N67" s="263"/>
    </row>
    <row r="68" spans="1:14" x14ac:dyDescent="0.25">
      <c r="A68" s="257" t="s">
        <v>295</v>
      </c>
      <c r="B68" s="37"/>
      <c r="C68" s="64"/>
      <c r="D68" s="99"/>
      <c r="E68" s="92"/>
      <c r="F68" s="260">
        <f t="shared" si="3"/>
        <v>0</v>
      </c>
      <c r="G68" s="260">
        <f ca="1">+F68*(1-Übersicht!$D$18)</f>
        <v>0</v>
      </c>
      <c r="H68" s="99"/>
      <c r="I68" s="29"/>
      <c r="J68" s="288"/>
      <c r="K68" s="491"/>
      <c r="L68" s="106"/>
      <c r="M68" s="391" t="s">
        <v>185</v>
      </c>
      <c r="N68" s="263"/>
    </row>
    <row r="69" spans="1:14" x14ac:dyDescent="0.25">
      <c r="A69" s="257" t="s">
        <v>296</v>
      </c>
      <c r="B69" s="37"/>
      <c r="C69" s="64"/>
      <c r="D69" s="99"/>
      <c r="E69" s="92"/>
      <c r="F69" s="260">
        <f t="shared" si="3"/>
        <v>0</v>
      </c>
      <c r="G69" s="260">
        <f ca="1">+F69*(1-Übersicht!$D$18)</f>
        <v>0</v>
      </c>
      <c r="H69" s="99"/>
      <c r="I69" s="29"/>
      <c r="J69" s="288"/>
      <c r="K69" s="491"/>
      <c r="L69" s="106"/>
      <c r="M69" s="391" t="s">
        <v>185</v>
      </c>
      <c r="N69" s="263"/>
    </row>
    <row r="70" spans="1:14" x14ac:dyDescent="0.25">
      <c r="A70" s="257" t="s">
        <v>297</v>
      </c>
      <c r="B70" s="37"/>
      <c r="C70" s="64"/>
      <c r="D70" s="99"/>
      <c r="E70" s="92"/>
      <c r="F70" s="260">
        <f t="shared" si="3"/>
        <v>0</v>
      </c>
      <c r="G70" s="260">
        <f ca="1">+F70*(1-Übersicht!$D$18)</f>
        <v>0</v>
      </c>
      <c r="H70" s="99"/>
      <c r="I70" s="29"/>
      <c r="J70" s="288"/>
      <c r="K70" s="491"/>
      <c r="L70" s="106"/>
      <c r="M70" s="391" t="s">
        <v>185</v>
      </c>
      <c r="N70" s="263"/>
    </row>
    <row r="71" spans="1:14" x14ac:dyDescent="0.25">
      <c r="A71" s="257" t="s">
        <v>300</v>
      </c>
      <c r="B71" s="37"/>
      <c r="C71" s="64"/>
      <c r="D71" s="99"/>
      <c r="E71" s="92"/>
      <c r="F71" s="260">
        <f>+D71*E71</f>
        <v>0</v>
      </c>
      <c r="G71" s="260">
        <f ca="1">+F71*(1-Übersicht!$D$18)</f>
        <v>0</v>
      </c>
      <c r="H71" s="99"/>
      <c r="I71" s="29"/>
      <c r="J71" s="288"/>
      <c r="K71" s="491"/>
      <c r="L71" s="106"/>
      <c r="M71" s="391" t="s">
        <v>185</v>
      </c>
      <c r="N71" s="263"/>
    </row>
    <row r="72" spans="1:14" x14ac:dyDescent="0.25">
      <c r="I72" s="289"/>
      <c r="J72" s="289"/>
    </row>
    <row r="76" spans="1:14" x14ac:dyDescent="0.25">
      <c r="I76" s="289"/>
      <c r="J76" s="289"/>
    </row>
    <row r="77" spans="1:14" x14ac:dyDescent="0.25">
      <c r="I77" s="289"/>
      <c r="J77" s="289"/>
    </row>
    <row r="78" spans="1:14" x14ac:dyDescent="0.25">
      <c r="I78" s="289"/>
      <c r="J78" s="289"/>
    </row>
    <row r="79" spans="1:14" x14ac:dyDescent="0.25">
      <c r="I79" s="289"/>
      <c r="J79" s="289"/>
    </row>
    <row r="80" spans="1:14" x14ac:dyDescent="0.25">
      <c r="I80" s="289"/>
      <c r="J80" s="289"/>
    </row>
    <row r="81" spans="9:10" x14ac:dyDescent="0.25">
      <c r="I81" s="289"/>
      <c r="J81" s="289"/>
    </row>
    <row r="82" spans="9:10" x14ac:dyDescent="0.25">
      <c r="I82" s="289"/>
      <c r="J82" s="289"/>
    </row>
    <row r="83" spans="9:10" x14ac:dyDescent="0.25">
      <c r="I83" s="289"/>
      <c r="J83" s="289"/>
    </row>
    <row r="84" spans="9:10" x14ac:dyDescent="0.25">
      <c r="I84" s="289"/>
      <c r="J84" s="289"/>
    </row>
    <row r="85" spans="9:10" x14ac:dyDescent="0.25">
      <c r="I85" s="289"/>
      <c r="J85" s="289"/>
    </row>
    <row r="86" spans="9:10" x14ac:dyDescent="0.25">
      <c r="I86" s="289"/>
      <c r="J86" s="289"/>
    </row>
    <row r="87" spans="9:10" x14ac:dyDescent="0.25">
      <c r="I87" s="289"/>
      <c r="J87" s="289"/>
    </row>
    <row r="88" spans="9:10" x14ac:dyDescent="0.25">
      <c r="I88" s="289"/>
      <c r="J88" s="289"/>
    </row>
    <row r="89" spans="9:10" x14ac:dyDescent="0.25">
      <c r="I89" s="289"/>
      <c r="J89" s="289"/>
    </row>
    <row r="90" spans="9:10" x14ac:dyDescent="0.25">
      <c r="I90" s="289"/>
      <c r="J90" s="289"/>
    </row>
    <row r="91" spans="9:10" x14ac:dyDescent="0.25">
      <c r="I91" s="289"/>
      <c r="J91" s="289"/>
    </row>
    <row r="92" spans="9:10" x14ac:dyDescent="0.25">
      <c r="I92" s="289"/>
      <c r="J92" s="289"/>
    </row>
    <row r="93" spans="9:10" x14ac:dyDescent="0.25">
      <c r="I93" s="289"/>
      <c r="J93" s="289"/>
    </row>
    <row r="94" spans="9:10" x14ac:dyDescent="0.25">
      <c r="I94" s="289"/>
      <c r="J94" s="289"/>
    </row>
    <row r="95" spans="9:10" x14ac:dyDescent="0.25">
      <c r="I95" s="289"/>
      <c r="J95" s="289"/>
    </row>
    <row r="96" spans="9:10" x14ac:dyDescent="0.25">
      <c r="I96" s="289"/>
      <c r="J96" s="289"/>
    </row>
    <row r="97" spans="9:10" x14ac:dyDescent="0.25">
      <c r="I97" s="289"/>
      <c r="J97" s="289"/>
    </row>
    <row r="98" spans="9:10" x14ac:dyDescent="0.25">
      <c r="I98" s="289"/>
      <c r="J98" s="289"/>
    </row>
    <row r="99" spans="9:10" x14ac:dyDescent="0.25">
      <c r="I99" s="289"/>
      <c r="J99" s="289"/>
    </row>
    <row r="100" spans="9:10" x14ac:dyDescent="0.25">
      <c r="I100" s="289"/>
      <c r="J100" s="289"/>
    </row>
    <row r="101" spans="9:10" x14ac:dyDescent="0.25">
      <c r="I101" s="289"/>
      <c r="J101" s="289"/>
    </row>
    <row r="102" spans="9:10" x14ac:dyDescent="0.25">
      <c r="I102" s="289"/>
      <c r="J102" s="289"/>
    </row>
    <row r="103" spans="9:10" x14ac:dyDescent="0.25">
      <c r="I103" s="289"/>
      <c r="J103" s="289"/>
    </row>
    <row r="104" spans="9:10" x14ac:dyDescent="0.25">
      <c r="I104" s="289"/>
      <c r="J104" s="289"/>
    </row>
    <row r="105" spans="9:10" x14ac:dyDescent="0.25">
      <c r="I105" s="289"/>
      <c r="J105" s="289"/>
    </row>
    <row r="106" spans="9:10" x14ac:dyDescent="0.25">
      <c r="I106" s="289"/>
      <c r="J106" s="289"/>
    </row>
    <row r="107" spans="9:10" x14ac:dyDescent="0.25">
      <c r="I107" s="289"/>
      <c r="J107" s="289"/>
    </row>
    <row r="108" spans="9:10" x14ac:dyDescent="0.25">
      <c r="I108" s="289"/>
      <c r="J108" s="289"/>
    </row>
    <row r="109" spans="9:10" x14ac:dyDescent="0.25">
      <c r="I109" s="289"/>
      <c r="J109" s="289"/>
    </row>
    <row r="110" spans="9:10" x14ac:dyDescent="0.25">
      <c r="I110" s="289"/>
      <c r="J110" s="289"/>
    </row>
    <row r="111" spans="9:10" x14ac:dyDescent="0.25">
      <c r="I111" s="289"/>
      <c r="J111" s="289"/>
    </row>
    <row r="112" spans="9:10" x14ac:dyDescent="0.25">
      <c r="I112" s="289"/>
      <c r="J112" s="289"/>
    </row>
    <row r="113" spans="9:10" x14ac:dyDescent="0.25">
      <c r="I113" s="289"/>
      <c r="J113" s="289"/>
    </row>
    <row r="114" spans="9:10" x14ac:dyDescent="0.25">
      <c r="I114" s="289"/>
      <c r="J114" s="289"/>
    </row>
    <row r="115" spans="9:10" x14ac:dyDescent="0.25">
      <c r="I115" s="289"/>
      <c r="J115" s="289"/>
    </row>
    <row r="116" spans="9:10" x14ac:dyDescent="0.25">
      <c r="I116" s="289"/>
      <c r="J116" s="289"/>
    </row>
    <row r="117" spans="9:10" x14ac:dyDescent="0.25">
      <c r="I117" s="289"/>
      <c r="J117" s="289"/>
    </row>
    <row r="118" spans="9:10" x14ac:dyDescent="0.25">
      <c r="I118" s="289"/>
      <c r="J118" s="289"/>
    </row>
    <row r="119" spans="9:10" x14ac:dyDescent="0.25">
      <c r="I119" s="289"/>
      <c r="J119" s="289"/>
    </row>
    <row r="120" spans="9:10" x14ac:dyDescent="0.25">
      <c r="I120" s="289"/>
      <c r="J120" s="289"/>
    </row>
    <row r="121" spans="9:10" x14ac:dyDescent="0.25">
      <c r="I121" s="289"/>
      <c r="J121" s="289"/>
    </row>
    <row r="122" spans="9:10" x14ac:dyDescent="0.25">
      <c r="I122" s="289"/>
      <c r="J122" s="289"/>
    </row>
    <row r="123" spans="9:10" x14ac:dyDescent="0.25">
      <c r="I123" s="289"/>
      <c r="J123" s="289"/>
    </row>
    <row r="124" spans="9:10" x14ac:dyDescent="0.25">
      <c r="I124" s="289"/>
      <c r="J124" s="289"/>
    </row>
    <row r="125" spans="9:10" x14ac:dyDescent="0.25">
      <c r="I125" s="289"/>
      <c r="J125" s="289"/>
    </row>
    <row r="126" spans="9:10" x14ac:dyDescent="0.25">
      <c r="I126" s="289"/>
      <c r="J126" s="289"/>
    </row>
    <row r="127" spans="9:10" x14ac:dyDescent="0.25">
      <c r="I127" s="289"/>
      <c r="J127" s="289"/>
    </row>
    <row r="128" spans="9:10" x14ac:dyDescent="0.25">
      <c r="I128" s="289"/>
      <c r="J128" s="289"/>
    </row>
    <row r="129" spans="9:10" x14ac:dyDescent="0.25">
      <c r="I129" s="289"/>
      <c r="J129" s="289"/>
    </row>
    <row r="130" spans="9:10" x14ac:dyDescent="0.25">
      <c r="I130" s="289"/>
      <c r="J130" s="289"/>
    </row>
    <row r="131" spans="9:10" x14ac:dyDescent="0.25">
      <c r="I131" s="289"/>
      <c r="J131" s="289"/>
    </row>
    <row r="132" spans="9:10" x14ac:dyDescent="0.25">
      <c r="I132" s="289"/>
      <c r="J132" s="289"/>
    </row>
    <row r="133" spans="9:10" x14ac:dyDescent="0.25">
      <c r="I133" s="289"/>
      <c r="J133" s="289"/>
    </row>
    <row r="134" spans="9:10" x14ac:dyDescent="0.25">
      <c r="I134" s="289"/>
      <c r="J134" s="289"/>
    </row>
    <row r="135" spans="9:10" x14ac:dyDescent="0.25">
      <c r="I135" s="289"/>
      <c r="J135" s="289"/>
    </row>
    <row r="136" spans="9:10" x14ac:dyDescent="0.25">
      <c r="I136" s="289"/>
      <c r="J136" s="289"/>
    </row>
    <row r="137" spans="9:10" x14ac:dyDescent="0.25">
      <c r="I137" s="289"/>
      <c r="J137" s="289"/>
    </row>
    <row r="138" spans="9:10" x14ac:dyDescent="0.25">
      <c r="I138" s="289"/>
      <c r="J138" s="289"/>
    </row>
    <row r="139" spans="9:10" x14ac:dyDescent="0.25">
      <c r="I139" s="289"/>
      <c r="J139" s="289"/>
    </row>
    <row r="140" spans="9:10" x14ac:dyDescent="0.25">
      <c r="I140" s="289"/>
      <c r="J140" s="289"/>
    </row>
    <row r="141" spans="9:10" x14ac:dyDescent="0.25">
      <c r="I141" s="289"/>
      <c r="J141" s="289"/>
    </row>
    <row r="142" spans="9:10" x14ac:dyDescent="0.25">
      <c r="I142" s="289"/>
      <c r="J142" s="289"/>
    </row>
    <row r="143" spans="9:10" x14ac:dyDescent="0.25">
      <c r="I143" s="289"/>
      <c r="J143" s="289"/>
    </row>
    <row r="144" spans="9:10" x14ac:dyDescent="0.25">
      <c r="I144" s="289"/>
      <c r="J144" s="289"/>
    </row>
    <row r="145" spans="9:10" x14ac:dyDescent="0.25">
      <c r="I145" s="289"/>
      <c r="J145" s="289"/>
    </row>
    <row r="146" spans="9:10" x14ac:dyDescent="0.25">
      <c r="I146" s="289"/>
      <c r="J146" s="289"/>
    </row>
    <row r="147" spans="9:10" x14ac:dyDescent="0.25">
      <c r="I147" s="289"/>
      <c r="J147" s="289"/>
    </row>
    <row r="148" spans="9:10" x14ac:dyDescent="0.25">
      <c r="I148" s="289"/>
      <c r="J148" s="289"/>
    </row>
    <row r="149" spans="9:10" x14ac:dyDescent="0.25">
      <c r="I149" s="289"/>
      <c r="J149" s="289"/>
    </row>
    <row r="150" spans="9:10" x14ac:dyDescent="0.25">
      <c r="I150" s="289"/>
      <c r="J150" s="289"/>
    </row>
    <row r="151" spans="9:10" x14ac:dyDescent="0.25">
      <c r="I151" s="289"/>
      <c r="J151" s="289"/>
    </row>
    <row r="152" spans="9:10" x14ac:dyDescent="0.25">
      <c r="I152" s="289"/>
      <c r="J152" s="289"/>
    </row>
    <row r="153" spans="9:10" x14ac:dyDescent="0.25">
      <c r="I153" s="289"/>
      <c r="J153" s="289"/>
    </row>
    <row r="154" spans="9:10" x14ac:dyDescent="0.25">
      <c r="I154" s="289"/>
      <c r="J154" s="289"/>
    </row>
    <row r="155" spans="9:10" x14ac:dyDescent="0.25">
      <c r="I155" s="289"/>
      <c r="J155" s="289"/>
    </row>
    <row r="156" spans="9:10" x14ac:dyDescent="0.25">
      <c r="I156" s="289"/>
      <c r="J156" s="289"/>
    </row>
    <row r="157" spans="9:10" x14ac:dyDescent="0.25">
      <c r="I157" s="289"/>
      <c r="J157" s="289"/>
    </row>
    <row r="158" spans="9:10" x14ac:dyDescent="0.25">
      <c r="I158" s="289"/>
      <c r="J158" s="289"/>
    </row>
    <row r="159" spans="9:10" x14ac:dyDescent="0.25">
      <c r="I159" s="289"/>
      <c r="J159" s="289"/>
    </row>
    <row r="160" spans="9:10" x14ac:dyDescent="0.25">
      <c r="I160" s="289"/>
      <c r="J160" s="289"/>
    </row>
    <row r="161" spans="9:10" x14ac:dyDescent="0.25">
      <c r="I161" s="289"/>
      <c r="J161" s="289"/>
    </row>
    <row r="162" spans="9:10" x14ac:dyDescent="0.25">
      <c r="I162" s="289"/>
      <c r="J162" s="289"/>
    </row>
    <row r="163" spans="9:10" x14ac:dyDescent="0.25">
      <c r="I163" s="289"/>
      <c r="J163" s="289"/>
    </row>
    <row r="164" spans="9:10" x14ac:dyDescent="0.25">
      <c r="I164" s="289"/>
      <c r="J164" s="289"/>
    </row>
    <row r="165" spans="9:10" x14ac:dyDescent="0.25">
      <c r="I165" s="289"/>
      <c r="J165" s="289"/>
    </row>
    <row r="166" spans="9:10" x14ac:dyDescent="0.25">
      <c r="I166" s="289"/>
      <c r="J166" s="289"/>
    </row>
    <row r="167" spans="9:10" x14ac:dyDescent="0.25">
      <c r="I167" s="289"/>
      <c r="J167" s="289"/>
    </row>
    <row r="168" spans="9:10" x14ac:dyDescent="0.25">
      <c r="I168" s="289"/>
      <c r="J168" s="289"/>
    </row>
    <row r="169" spans="9:10" x14ac:dyDescent="0.25">
      <c r="I169" s="289"/>
      <c r="J169" s="289"/>
    </row>
    <row r="170" spans="9:10" x14ac:dyDescent="0.25">
      <c r="I170" s="289"/>
      <c r="J170" s="289"/>
    </row>
    <row r="171" spans="9:10" x14ac:dyDescent="0.25">
      <c r="I171" s="289"/>
      <c r="J171" s="289"/>
    </row>
    <row r="172" spans="9:10" x14ac:dyDescent="0.25">
      <c r="I172" s="289"/>
      <c r="J172" s="289"/>
    </row>
    <row r="173" spans="9:10" x14ac:dyDescent="0.25">
      <c r="I173" s="289"/>
      <c r="J173" s="289"/>
    </row>
    <row r="174" spans="9:10" x14ac:dyDescent="0.25">
      <c r="I174" s="289"/>
      <c r="J174" s="289"/>
    </row>
    <row r="175" spans="9:10" x14ac:dyDescent="0.25">
      <c r="I175" s="289"/>
      <c r="J175" s="289"/>
    </row>
    <row r="176" spans="9:10" x14ac:dyDescent="0.25">
      <c r="I176" s="289"/>
      <c r="J176" s="289"/>
    </row>
    <row r="177" spans="9:10" x14ac:dyDescent="0.25">
      <c r="I177" s="289"/>
      <c r="J177" s="289"/>
    </row>
    <row r="178" spans="9:10" x14ac:dyDescent="0.25">
      <c r="I178" s="289"/>
      <c r="J178" s="289"/>
    </row>
    <row r="179" spans="9:10" x14ac:dyDescent="0.25">
      <c r="I179" s="289"/>
      <c r="J179" s="289"/>
    </row>
    <row r="180" spans="9:10" x14ac:dyDescent="0.25">
      <c r="I180" s="289"/>
      <c r="J180" s="289"/>
    </row>
    <row r="181" spans="9:10" x14ac:dyDescent="0.25">
      <c r="I181" s="289"/>
      <c r="J181" s="289"/>
    </row>
    <row r="182" spans="9:10" x14ac:dyDescent="0.25">
      <c r="I182" s="289"/>
      <c r="J182" s="289"/>
    </row>
    <row r="183" spans="9:10" x14ac:dyDescent="0.25">
      <c r="I183" s="289"/>
      <c r="J183" s="289"/>
    </row>
    <row r="184" spans="9:10" x14ac:dyDescent="0.25">
      <c r="I184" s="289"/>
      <c r="J184" s="289"/>
    </row>
    <row r="185" spans="9:10" x14ac:dyDescent="0.25">
      <c r="I185" s="289"/>
      <c r="J185" s="289"/>
    </row>
    <row r="186" spans="9:10" x14ac:dyDescent="0.25">
      <c r="I186" s="289"/>
      <c r="J186" s="289"/>
    </row>
    <row r="187" spans="9:10" x14ac:dyDescent="0.25">
      <c r="I187" s="289"/>
      <c r="J187" s="289"/>
    </row>
    <row r="188" spans="9:10" x14ac:dyDescent="0.25">
      <c r="I188" s="289"/>
      <c r="J188" s="289"/>
    </row>
    <row r="189" spans="9:10" x14ac:dyDescent="0.25">
      <c r="I189" s="289"/>
      <c r="J189" s="289"/>
    </row>
    <row r="190" spans="9:10" x14ac:dyDescent="0.25">
      <c r="I190" s="289"/>
      <c r="J190" s="289"/>
    </row>
    <row r="191" spans="9:10" x14ac:dyDescent="0.25">
      <c r="I191" s="289"/>
      <c r="J191" s="289"/>
    </row>
    <row r="192" spans="9:10" x14ac:dyDescent="0.25">
      <c r="I192" s="289"/>
      <c r="J192" s="289"/>
    </row>
    <row r="193" spans="9:10" x14ac:dyDescent="0.25">
      <c r="I193" s="289"/>
      <c r="J193" s="289"/>
    </row>
    <row r="194" spans="9:10" x14ac:dyDescent="0.25">
      <c r="I194" s="289"/>
      <c r="J194" s="289"/>
    </row>
    <row r="195" spans="9:10" x14ac:dyDescent="0.25">
      <c r="I195" s="289"/>
      <c r="J195" s="289"/>
    </row>
    <row r="196" spans="9:10" x14ac:dyDescent="0.25">
      <c r="I196" s="289"/>
      <c r="J196" s="289"/>
    </row>
    <row r="197" spans="9:10" x14ac:dyDescent="0.25">
      <c r="I197" s="289"/>
      <c r="J197" s="289"/>
    </row>
  </sheetData>
  <sheetProtection algorithmName="SHA-512" hashValue="TarETLAjrMCzhWOr8x65K0iNrTxYtgTFDckYzgd/D0cNWrenZ2JAgiILCr7s1xpmobm5jm9Bm9aMXFzboAI6eg==" saltValue="+C6oDjldqVsxqbG4JQvZmA==" spinCount="100000" sheet="1" objects="1" scenarios="1"/>
  <protectedRanges>
    <protectedRange sqref="H21:I45 K21:L45 B52:E71 H52:I71 K52:L71" name="Bereich1"/>
  </protectedRanges>
  <mergeCells count="32">
    <mergeCell ref="M49:N49"/>
    <mergeCell ref="J9:J10"/>
    <mergeCell ref="M18:N18"/>
    <mergeCell ref="G9:H9"/>
    <mergeCell ref="C9:C10"/>
    <mergeCell ref="D9:D10"/>
    <mergeCell ref="E9:E10"/>
    <mergeCell ref="F9:F10"/>
    <mergeCell ref="I9:I10"/>
    <mergeCell ref="I18:I19"/>
    <mergeCell ref="J18:J19"/>
    <mergeCell ref="K18:K19"/>
    <mergeCell ref="K49:K50"/>
    <mergeCell ref="I49:I50"/>
    <mergeCell ref="J49:J50"/>
    <mergeCell ref="K9:K10"/>
    <mergeCell ref="L9:L10"/>
    <mergeCell ref="A9:B10"/>
    <mergeCell ref="B49:B50"/>
    <mergeCell ref="C49:C50"/>
    <mergeCell ref="D49:D50"/>
    <mergeCell ref="G18:H18"/>
    <mergeCell ref="E49:E50"/>
    <mergeCell ref="F49:F50"/>
    <mergeCell ref="G49:H49"/>
    <mergeCell ref="B18:B19"/>
    <mergeCell ref="C18:C19"/>
    <mergeCell ref="D18:D19"/>
    <mergeCell ref="E18:E19"/>
    <mergeCell ref="F18:F19"/>
    <mergeCell ref="A13:B13"/>
    <mergeCell ref="A14:B14"/>
  </mergeCells>
  <phoneticPr fontId="15" type="noConversion"/>
  <conditionalFormatting sqref="M21:M45 M52:M71">
    <cfRule type="containsText" dxfId="3611" priority="3" operator="containsText" text="nicht i.O.">
      <formula>NOT(ISERROR(SEARCH("nicht i.O.",M21)))</formula>
    </cfRule>
    <cfRule type="containsText" dxfId="3610" priority="12" operator="containsText" text="in Abklärung">
      <formula>NOT(ISERROR(SEARCH("in Abklärung",M21)))</formula>
    </cfRule>
    <cfRule type="containsText" dxfId="3609" priority="14" operator="containsText" text="i.O.">
      <formula>NOT(ISERROR(SEARCH("i.O.",M21)))</formula>
    </cfRule>
    <cfRule type="containsText" dxfId="3608" priority="15" operator="containsText" text="korrigiert">
      <formula>NOT(ISERROR(SEARCH("korrigiert",M21)))</formula>
    </cfRule>
  </conditionalFormatting>
  <dataValidations count="3">
    <dataValidation type="list" allowBlank="1" showInputMessage="1" showErrorMessage="1" sqref="K46:K48" xr:uid="{00000000-0002-0000-0500-000000000000}">
      <formula1>"',Ja,Nein"</formula1>
    </dataValidation>
    <dataValidation type="list" allowBlank="1" showInputMessage="1" showErrorMessage="1" sqref="K72:K336" xr:uid="{00000000-0002-0000-0500-000001000000}">
      <formula1>Ja_Nein</formula1>
    </dataValidation>
    <dataValidation type="list" allowBlank="1" showInputMessage="1" showErrorMessage="1" sqref="M21:M45 M52:M71" xr:uid="{00000000-0002-0000-0500-000002000000}">
      <formula1>"',i.O.,in Abklärung,nicht i.O.,korrigiert"</formula1>
    </dataValidation>
  </dataValidations>
  <printOptions verticalCentered="1"/>
  <pageMargins left="0.39370078740157483" right="0.39370078740157483" top="0.59055118110236227" bottom="0.59055118110236227" header="0.19685039370078741" footer="0.19685039370078741"/>
  <pageSetup paperSize="8" scale="93" orientation="landscape" r:id="rId1"/>
  <headerFooter>
    <oddHeader>&amp;LBFE-MP&amp;C &amp;A&amp;R&amp;D</oddHeader>
    <oddFooter>&amp;L&amp;F, &amp;T&amp;RS. &amp;P / &amp;N</oddFooter>
  </headerFooter>
  <customProperties>
    <customPr name="EpmWorksheetKeyString_GUID" r:id="rId2"/>
  </customProperties>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FFB5FA63-1098-46A2-8D8D-793C32552084}">
          <x14:formula1>
            <xm:f>OFFSET(Dropdown!$D$7:$F$8,0,'Allg. Informationen'!$B$4-1,2,1)</xm:f>
          </x14:formula1>
          <xm:sqref>K52:K71 K21:K45</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5">
    <tabColor theme="7" tint="0.39997558519241921"/>
    <pageSetUpPr fitToPage="1"/>
  </sheetPr>
  <dimension ref="A1:T304"/>
  <sheetViews>
    <sheetView workbookViewId="0">
      <selection activeCell="C13" sqref="C13"/>
    </sheetView>
  </sheetViews>
  <sheetFormatPr baseColWidth="10" defaultColWidth="11.44140625" defaultRowHeight="13.2" outlineLevelCol="1" x14ac:dyDescent="0.25"/>
  <cols>
    <col min="1" max="1" width="8" style="114" customWidth="1"/>
    <col min="2" max="2" width="5.5546875" style="114" customWidth="1"/>
    <col min="3" max="3" width="21.44140625" style="114" customWidth="1"/>
    <col min="4" max="4" width="20.44140625" style="114" customWidth="1"/>
    <col min="5" max="5" width="18.5546875" style="114" customWidth="1"/>
    <col min="6" max="7" width="14.5546875" style="114" customWidth="1"/>
    <col min="8" max="8" width="14.5546875" style="209" customWidth="1"/>
    <col min="9" max="9" width="9.5546875" style="114" customWidth="1"/>
    <col min="10" max="10" width="16" style="114" customWidth="1"/>
    <col min="11" max="11" width="14.109375" style="114" customWidth="1"/>
    <col min="12" max="12" width="36.88671875" style="68" customWidth="1"/>
    <col min="13" max="13" width="9.5546875" style="114" hidden="1" customWidth="1" outlineLevel="1"/>
    <col min="14" max="14" width="19" style="114" hidden="1" customWidth="1" outlineLevel="1"/>
    <col min="15" max="15" width="11.44140625" style="114" collapsed="1"/>
    <col min="16" max="16384" width="11.44140625" style="114"/>
  </cols>
  <sheetData>
    <row r="1" spans="1:20" ht="21" x14ac:dyDescent="0.4">
      <c r="A1" s="59" t="str">
        <f ca="1">OFFSET(Sprachen!A285,0,'Allg. Informationen'!$B$4-1,1,1)</f>
        <v>Eigene Anlagen nicht geförderte erneuerbare Energien in der Grundversorgung</v>
      </c>
      <c r="B1" s="59"/>
      <c r="C1" s="59"/>
      <c r="D1" s="59"/>
      <c r="E1" s="59"/>
      <c r="F1" s="59"/>
      <c r="G1" s="59"/>
      <c r="H1" s="59"/>
      <c r="I1" s="59"/>
      <c r="J1" s="59"/>
      <c r="K1" s="59"/>
      <c r="L1" s="59"/>
      <c r="M1" s="59"/>
      <c r="N1" s="59"/>
    </row>
    <row r="2" spans="1:20" x14ac:dyDescent="0.25">
      <c r="A2" s="453" t="str">
        <f ca="1">VLOOKUP(_xlfn.SHEET(),Dropdown!$BC$7:$BF$15,'Allg. Informationen'!$B$4+1,FALSE)</f>
        <v>Eigene EE</v>
      </c>
      <c r="I2" s="43"/>
      <c r="J2" s="43"/>
      <c r="K2" s="43"/>
      <c r="L2" s="43"/>
      <c r="M2" s="43"/>
      <c r="N2" s="43"/>
    </row>
    <row r="3" spans="1:20" x14ac:dyDescent="0.25">
      <c r="H3" s="114"/>
      <c r="I3" s="43"/>
      <c r="J3" s="43"/>
      <c r="K3" s="43"/>
      <c r="L3" s="43"/>
      <c r="M3" s="43"/>
      <c r="N3" s="43"/>
    </row>
    <row r="4" spans="1:20" x14ac:dyDescent="0.25">
      <c r="A4" s="36" t="str">
        <f ca="1">CONCATENATE(Gesuchsteller!$A$4,": ",Gesuchsteller!$B$4)</f>
        <v>Gesuchsnummer: MP.24.xxx</v>
      </c>
      <c r="B4" s="36"/>
      <c r="D4" s="43"/>
      <c r="E4" s="43"/>
      <c r="F4" s="233" t="str">
        <f ca="1">OFFSET(Sprachen!A287,0,'Allg. Informationen'!$B$4-1,1,1)</f>
        <v xml:space="preserve">Bedingungen:  </v>
      </c>
      <c r="G4" s="233"/>
      <c r="H4" s="212" t="str">
        <f ca="1">OFFSET(Sprachen!A288,0,'Allg. Informationen'!$B$4-1,1,1)</f>
        <v>- Elektrizität aus erneuerbarer Energie</v>
      </c>
      <c r="I4" s="43"/>
      <c r="J4" s="43"/>
      <c r="K4" s="43"/>
      <c r="L4" s="43"/>
      <c r="M4" s="43"/>
      <c r="N4" s="43"/>
    </row>
    <row r="5" spans="1:20" x14ac:dyDescent="0.25">
      <c r="D5" s="43"/>
      <c r="E5" s="43"/>
      <c r="F5" s="43"/>
      <c r="G5" s="43"/>
      <c r="H5" s="212" t="str">
        <f ca="1">OFFSET(Sprachen!A289,0,'Allg. Informationen'!$B$4-1,1,1)</f>
        <v>- Nicht bereits unterstützt (z.B. Einspeisevergütungssystem)</v>
      </c>
      <c r="I5" s="43"/>
      <c r="J5" s="43"/>
      <c r="K5" s="43"/>
      <c r="L5" s="43"/>
      <c r="M5" s="43"/>
      <c r="N5" s="43"/>
    </row>
    <row r="6" spans="1:20" x14ac:dyDescent="0.25">
      <c r="A6" s="11" t="str">
        <f ca="1">OFFSET(Sprachen!A286,0,'Allg. Informationen'!$B$4-1,1,1)</f>
        <v>Reduktion des Grudversorgungsabzugs nach Art. 91 Abs. 2 EnFV</v>
      </c>
      <c r="B6" s="43"/>
      <c r="C6" s="43"/>
      <c r="D6" s="43"/>
      <c r="E6" s="43"/>
      <c r="F6" s="43"/>
      <c r="G6" s="43"/>
      <c r="H6" s="212" t="str">
        <f ca="1">OFFSET(Sprachen!A290,0,'Allg. Informationen'!$B$4-1,1,1)</f>
        <v>- Einspeisung in die Grundversorgung  des Gesuchstellers</v>
      </c>
      <c r="I6" s="43"/>
      <c r="J6" s="43"/>
      <c r="K6" s="43"/>
      <c r="L6" s="43"/>
      <c r="M6" s="43"/>
      <c r="N6" s="43"/>
    </row>
    <row r="7" spans="1:20" x14ac:dyDescent="0.25">
      <c r="B7" s="43"/>
      <c r="C7" s="43"/>
      <c r="D7" s="43"/>
      <c r="E7" s="43"/>
      <c r="F7" s="43"/>
      <c r="G7" s="43"/>
      <c r="H7" s="43"/>
      <c r="I7" s="43"/>
      <c r="J7" s="43"/>
      <c r="K7" s="43"/>
      <c r="L7" s="43"/>
      <c r="M7" s="43"/>
      <c r="N7" s="43"/>
    </row>
    <row r="8" spans="1:20" ht="58.35" customHeight="1" x14ac:dyDescent="0.25">
      <c r="A8" s="770" t="str">
        <f ca="1">OFFSET(Sprachen!A291,0,'Allg. Informationen'!$B$4-1,1,1)</f>
        <v>Falls bereits Aufstellungen solcher Anlagen existieren, können diese eingereicht werden anstatt jede Anlage einzeln in die untenstehende Tabelle einzutragen. Dazu müssen:
- die erforderlichen Informationen in diesen Aufstellungen enthalten sein,
- für jeden Kraftwerkstyp (Kleinwasserkraft, Wind, PV, ...) separate Aufstellungen eingereicht werden
- pro separate Aufstellung die Totalbeträge (MW, GWh) mit Verweis auf die Aufstellung in einer Zeile der untenstehenden Tabelle eingetragen werden.</v>
      </c>
      <c r="B8" s="770"/>
      <c r="C8" s="770"/>
      <c r="D8" s="770"/>
      <c r="E8" s="770"/>
      <c r="F8" s="770"/>
      <c r="G8" s="770"/>
      <c r="H8" s="770"/>
      <c r="I8" s="770"/>
      <c r="J8" s="770"/>
      <c r="K8" s="770"/>
      <c r="L8" s="770"/>
      <c r="M8" s="234"/>
      <c r="N8" s="234"/>
    </row>
    <row r="9" spans="1:20" x14ac:dyDescent="0.25">
      <c r="H9" s="114"/>
      <c r="L9" s="114"/>
    </row>
    <row r="10" spans="1:20" s="138" customFormat="1" ht="118.5" customHeight="1" x14ac:dyDescent="0.25">
      <c r="A10" s="214" t="str">
        <f ca="1">OFFSET(Sprachen!A292,0,'Allg. Informationen'!$B$4-1,1,1)</f>
        <v>Ziff.</v>
      </c>
      <c r="B10" s="215" t="str">
        <f ca="1">OFFSET(Sprachen!A293,0,'Allg. Informationen'!$B$4-1,1,1)</f>
        <v>Nr.</v>
      </c>
      <c r="C10" s="217" t="str">
        <f ca="1">OFFSET(Sprachen!A294,0,'Allg. Informationen'!$B$4-1,1,1)</f>
        <v>Name Anlage</v>
      </c>
      <c r="D10" s="217" t="str">
        <f ca="1">OFFSET(Sprachen!A295,0,'Allg. Informationen'!$B$4-1,1,1)</f>
        <v>Standort</v>
      </c>
      <c r="E10" s="217" t="str">
        <f ca="1">OFFSET(Sprachen!A296,0,'Allg. Informationen'!$B$4-1,1,1)</f>
        <v>Kraftwerkstyp</v>
      </c>
      <c r="F10" s="217" t="str">
        <f ca="1">OFFSET(Sprachen!A297,0,'Allg. Informationen'!$B$4-1,1,1)</f>
        <v>Max. Leistung ab Generator / Wechsel-richter</v>
      </c>
      <c r="G10" s="217" t="str">
        <f ca="1">OFFSET(Sprachen!A298,0,'Allg. Informationen'!$B$4-1,1,1)</f>
        <v>Bei Klein-wasserkraft / mittlere mechanische Bruttoleistung</v>
      </c>
      <c r="H10" s="411" t="str">
        <f ca="1">OFFSET(Sprachen!A299,0,'Allg. Informationen'!$B$4-1,1,1)</f>
        <v>Jahres-produktion 2023</v>
      </c>
      <c r="I10" s="217" t="str">
        <f ca="1">OFFSET(Sprachen!A300,0,'Allg. Informationen'!$B$4-1,1,1)</f>
        <v>Anteil Gesuch-steller</v>
      </c>
      <c r="J10" s="217" t="str">
        <f ca="1">OFFSET(Sprachen!A301,0,'Allg. Informationen'!$B$4-1,1,1)</f>
        <v>Jahres-produktion Anteil Gesuchsteller</v>
      </c>
      <c r="K10" s="217" t="str">
        <f ca="1">OFFSET(Sprachen!A302,0,'Allg. Informationen'!$B$4-1,1,1)</f>
        <v>Bemerkungen BFE</v>
      </c>
      <c r="L10" s="235" t="str">
        <f ca="1">OFFSET(Sprachen!A303,0,'Allg. Informationen'!$B$4-1,1,1)</f>
        <v>Bemerkungen Gesuchsteller</v>
      </c>
      <c r="M10" s="759" t="str">
        <f ca="1">OFFSET(Sprachen!A305,0,'Allg. Informationen'!$B$4-1,1,1)</f>
        <v>Gesuchsprüfer</v>
      </c>
      <c r="N10" s="760"/>
      <c r="O10" s="114"/>
      <c r="P10" s="114"/>
      <c r="Q10" s="114"/>
      <c r="R10" s="114"/>
      <c r="S10" s="114"/>
      <c r="T10" s="114"/>
    </row>
    <row r="11" spans="1:20" x14ac:dyDescent="0.25">
      <c r="A11" s="219"/>
      <c r="B11" s="236"/>
      <c r="C11" s="107"/>
      <c r="D11" s="107"/>
      <c r="E11" s="107"/>
      <c r="F11" s="236" t="s">
        <v>6</v>
      </c>
      <c r="G11" s="107" t="s">
        <v>378</v>
      </c>
      <c r="H11" s="236" t="s">
        <v>8</v>
      </c>
      <c r="I11" s="236" t="s">
        <v>4</v>
      </c>
      <c r="J11" s="236" t="s">
        <v>8</v>
      </c>
      <c r="K11" s="107"/>
      <c r="L11" s="220"/>
      <c r="M11" s="237" t="str">
        <f ca="1">OFFSET(Sprachen!A306,0,'Allg. Informationen'!$B$4-1,1,1)</f>
        <v>Prüfung</v>
      </c>
      <c r="N11" s="238" t="str">
        <f ca="1">OFFSET(Sprachen!A307,0,'Allg. Informationen'!$B$4-1,1,1)</f>
        <v>Bemerkung</v>
      </c>
    </row>
    <row r="12" spans="1:20" x14ac:dyDescent="0.25">
      <c r="A12" s="222"/>
      <c r="B12" s="239"/>
      <c r="C12" s="76"/>
      <c r="D12" s="76"/>
      <c r="E12" s="224" t="s">
        <v>82</v>
      </c>
      <c r="F12" s="225">
        <f>SUM(F13:F304)</f>
        <v>0</v>
      </c>
      <c r="G12" s="225">
        <f>SUM(G13:G304)</f>
        <v>0</v>
      </c>
      <c r="H12" s="225">
        <f>SUM(H13:H304)</f>
        <v>0</v>
      </c>
      <c r="I12" s="76"/>
      <c r="J12" s="225">
        <f>SUM(J13:J304)</f>
        <v>0</v>
      </c>
      <c r="K12" s="76"/>
      <c r="L12" s="226"/>
      <c r="M12" s="222"/>
      <c r="N12" s="206"/>
    </row>
    <row r="13" spans="1:20" ht="12.75" customHeight="1" x14ac:dyDescent="0.25">
      <c r="A13" s="227" t="str">
        <f t="shared" ref="A13:A77" si="0">IF(C13="","",CONCATENATE("EA / ",B13))</f>
        <v/>
      </c>
      <c r="B13" s="228" t="str">
        <f>IF(C13="","",1)</f>
        <v/>
      </c>
      <c r="C13" s="40"/>
      <c r="D13" s="16"/>
      <c r="E13" s="40"/>
      <c r="F13" s="55"/>
      <c r="G13" s="55"/>
      <c r="H13" s="55"/>
      <c r="I13" s="96"/>
      <c r="J13" s="229">
        <f>H13*I13</f>
        <v>0</v>
      </c>
      <c r="K13" s="771" t="str">
        <f ca="1">OFFSET(Sprachen!A304,0,'Allg. Informationen'!$B$4-1,1,1)</f>
        <v>Belegdokument (Nutzungsrecht, Geschäftsbericht) beilegen</v>
      </c>
      <c r="L13" s="81"/>
      <c r="M13" s="391" t="s">
        <v>185</v>
      </c>
      <c r="N13" s="206"/>
    </row>
    <row r="14" spans="1:20" x14ac:dyDescent="0.25">
      <c r="A14" s="227" t="str">
        <f t="shared" si="0"/>
        <v/>
      </c>
      <c r="B14" s="228" t="str">
        <f>IF(C14="","",B13+1)</f>
        <v/>
      </c>
      <c r="C14" s="40"/>
      <c r="D14" s="16"/>
      <c r="E14" s="40"/>
      <c r="F14" s="55"/>
      <c r="G14" s="55"/>
      <c r="H14" s="55"/>
      <c r="I14" s="96"/>
      <c r="J14" s="229">
        <f>H14*I14</f>
        <v>0</v>
      </c>
      <c r="K14" s="772"/>
      <c r="L14" s="81"/>
      <c r="M14" s="391" t="s">
        <v>185</v>
      </c>
      <c r="N14" s="206"/>
    </row>
    <row r="15" spans="1:20" x14ac:dyDescent="0.25">
      <c r="A15" s="227" t="str">
        <f t="shared" si="0"/>
        <v/>
      </c>
      <c r="B15" s="228" t="str">
        <f t="shared" ref="B15:B78" si="1">IF(C15="","",B14+1)</f>
        <v/>
      </c>
      <c r="C15" s="40"/>
      <c r="D15" s="16"/>
      <c r="E15" s="40"/>
      <c r="F15" s="55"/>
      <c r="G15" s="55"/>
      <c r="H15" s="55"/>
      <c r="I15" s="96"/>
      <c r="J15" s="229">
        <f>H15*I15</f>
        <v>0</v>
      </c>
      <c r="K15" s="772"/>
      <c r="L15" s="81"/>
      <c r="M15" s="391" t="s">
        <v>185</v>
      </c>
      <c r="N15" s="206"/>
    </row>
    <row r="16" spans="1:20" x14ac:dyDescent="0.25">
      <c r="A16" s="227" t="str">
        <f t="shared" si="0"/>
        <v/>
      </c>
      <c r="B16" s="228" t="str">
        <f t="shared" si="1"/>
        <v/>
      </c>
      <c r="C16" s="40"/>
      <c r="D16" s="16"/>
      <c r="E16" s="40"/>
      <c r="F16" s="55"/>
      <c r="G16" s="55"/>
      <c r="H16" s="55"/>
      <c r="I16" s="96"/>
      <c r="J16" s="229">
        <f>H16*I16</f>
        <v>0</v>
      </c>
      <c r="K16" s="772"/>
      <c r="L16" s="81"/>
      <c r="M16" s="391" t="s">
        <v>185</v>
      </c>
      <c r="N16" s="206"/>
    </row>
    <row r="17" spans="1:14" x14ac:dyDescent="0.25">
      <c r="A17" s="227" t="str">
        <f t="shared" si="0"/>
        <v/>
      </c>
      <c r="B17" s="228" t="str">
        <f t="shared" si="1"/>
        <v/>
      </c>
      <c r="C17" s="40"/>
      <c r="D17" s="16"/>
      <c r="E17" s="40"/>
      <c r="F17" s="55"/>
      <c r="G17" s="55"/>
      <c r="H17" s="55"/>
      <c r="I17" s="96"/>
      <c r="J17" s="229">
        <f t="shared" ref="J17:J80" si="2">H17*I17</f>
        <v>0</v>
      </c>
      <c r="K17" s="772"/>
      <c r="L17" s="81"/>
      <c r="M17" s="391" t="s">
        <v>185</v>
      </c>
      <c r="N17" s="206"/>
    </row>
    <row r="18" spans="1:14" x14ac:dyDescent="0.25">
      <c r="A18" s="227" t="str">
        <f t="shared" si="0"/>
        <v/>
      </c>
      <c r="B18" s="228" t="str">
        <f t="shared" si="1"/>
        <v/>
      </c>
      <c r="C18" s="40"/>
      <c r="D18" s="16"/>
      <c r="E18" s="40"/>
      <c r="F18" s="55"/>
      <c r="G18" s="55"/>
      <c r="H18" s="55"/>
      <c r="I18" s="96"/>
      <c r="J18" s="229">
        <f t="shared" si="2"/>
        <v>0</v>
      </c>
      <c r="K18" s="772"/>
      <c r="L18" s="81"/>
      <c r="M18" s="391" t="s">
        <v>185</v>
      </c>
      <c r="N18" s="206"/>
    </row>
    <row r="19" spans="1:14" x14ac:dyDescent="0.25">
      <c r="A19" s="227" t="str">
        <f t="shared" si="0"/>
        <v/>
      </c>
      <c r="B19" s="228" t="str">
        <f t="shared" si="1"/>
        <v/>
      </c>
      <c r="C19" s="40"/>
      <c r="D19" s="16"/>
      <c r="E19" s="40"/>
      <c r="F19" s="55"/>
      <c r="G19" s="55"/>
      <c r="H19" s="55"/>
      <c r="I19" s="96"/>
      <c r="J19" s="229">
        <f t="shared" si="2"/>
        <v>0</v>
      </c>
      <c r="K19" s="772"/>
      <c r="L19" s="81"/>
      <c r="M19" s="391" t="s">
        <v>185</v>
      </c>
      <c r="N19" s="206"/>
    </row>
    <row r="20" spans="1:14" x14ac:dyDescent="0.25">
      <c r="A20" s="227" t="str">
        <f t="shared" si="0"/>
        <v/>
      </c>
      <c r="B20" s="228" t="str">
        <f t="shared" si="1"/>
        <v/>
      </c>
      <c r="C20" s="40"/>
      <c r="D20" s="16"/>
      <c r="E20" s="40"/>
      <c r="F20" s="55"/>
      <c r="G20" s="55"/>
      <c r="H20" s="55"/>
      <c r="I20" s="96"/>
      <c r="J20" s="229">
        <f t="shared" si="2"/>
        <v>0</v>
      </c>
      <c r="K20" s="772"/>
      <c r="L20" s="81"/>
      <c r="M20" s="391" t="s">
        <v>185</v>
      </c>
      <c r="N20" s="206"/>
    </row>
    <row r="21" spans="1:14" x14ac:dyDescent="0.25">
      <c r="A21" s="227" t="str">
        <f t="shared" si="0"/>
        <v/>
      </c>
      <c r="B21" s="228" t="str">
        <f t="shared" si="1"/>
        <v/>
      </c>
      <c r="C21" s="40"/>
      <c r="D21" s="16"/>
      <c r="E21" s="40"/>
      <c r="F21" s="55"/>
      <c r="G21" s="55"/>
      <c r="H21" s="55"/>
      <c r="I21" s="96"/>
      <c r="J21" s="229">
        <f t="shared" si="2"/>
        <v>0</v>
      </c>
      <c r="K21" s="772"/>
      <c r="L21" s="81"/>
      <c r="M21" s="391" t="s">
        <v>185</v>
      </c>
      <c r="N21" s="206"/>
    </row>
    <row r="22" spans="1:14" x14ac:dyDescent="0.25">
      <c r="A22" s="227" t="str">
        <f t="shared" si="0"/>
        <v/>
      </c>
      <c r="B22" s="228" t="str">
        <f t="shared" si="1"/>
        <v/>
      </c>
      <c r="C22" s="40"/>
      <c r="D22" s="16"/>
      <c r="E22" s="40"/>
      <c r="F22" s="55"/>
      <c r="G22" s="55"/>
      <c r="H22" s="55"/>
      <c r="I22" s="96"/>
      <c r="J22" s="229">
        <f t="shared" si="2"/>
        <v>0</v>
      </c>
      <c r="K22" s="772"/>
      <c r="L22" s="81"/>
      <c r="M22" s="391" t="s">
        <v>185</v>
      </c>
      <c r="N22" s="206"/>
    </row>
    <row r="23" spans="1:14" x14ac:dyDescent="0.25">
      <c r="A23" s="227" t="str">
        <f t="shared" si="0"/>
        <v/>
      </c>
      <c r="B23" s="228" t="str">
        <f t="shared" si="1"/>
        <v/>
      </c>
      <c r="C23" s="40"/>
      <c r="D23" s="16"/>
      <c r="E23" s="40"/>
      <c r="F23" s="55"/>
      <c r="G23" s="55"/>
      <c r="H23" s="55"/>
      <c r="I23" s="96"/>
      <c r="J23" s="229">
        <f t="shared" si="2"/>
        <v>0</v>
      </c>
      <c r="K23" s="772"/>
      <c r="L23" s="81"/>
      <c r="M23" s="391" t="s">
        <v>185</v>
      </c>
      <c r="N23" s="206"/>
    </row>
    <row r="24" spans="1:14" x14ac:dyDescent="0.25">
      <c r="A24" s="227" t="str">
        <f t="shared" si="0"/>
        <v/>
      </c>
      <c r="B24" s="228" t="str">
        <f t="shared" si="1"/>
        <v/>
      </c>
      <c r="C24" s="40"/>
      <c r="D24" s="16"/>
      <c r="E24" s="40"/>
      <c r="F24" s="55"/>
      <c r="G24" s="55"/>
      <c r="H24" s="55"/>
      <c r="I24" s="96"/>
      <c r="J24" s="229">
        <f t="shared" si="2"/>
        <v>0</v>
      </c>
      <c r="K24" s="772"/>
      <c r="L24" s="81"/>
      <c r="M24" s="391" t="s">
        <v>185</v>
      </c>
      <c r="N24" s="206"/>
    </row>
    <row r="25" spans="1:14" x14ac:dyDescent="0.25">
      <c r="A25" s="227" t="str">
        <f t="shared" si="0"/>
        <v/>
      </c>
      <c r="B25" s="228" t="str">
        <f t="shared" si="1"/>
        <v/>
      </c>
      <c r="C25" s="40"/>
      <c r="D25" s="16"/>
      <c r="E25" s="40"/>
      <c r="F25" s="55"/>
      <c r="G25" s="55"/>
      <c r="H25" s="55"/>
      <c r="I25" s="96"/>
      <c r="J25" s="229">
        <f t="shared" si="2"/>
        <v>0</v>
      </c>
      <c r="K25" s="772"/>
      <c r="L25" s="81"/>
      <c r="M25" s="391" t="s">
        <v>185</v>
      </c>
      <c r="N25" s="206"/>
    </row>
    <row r="26" spans="1:14" x14ac:dyDescent="0.25">
      <c r="A26" s="227" t="str">
        <f t="shared" si="0"/>
        <v/>
      </c>
      <c r="B26" s="228" t="str">
        <f t="shared" si="1"/>
        <v/>
      </c>
      <c r="C26" s="40"/>
      <c r="D26" s="16"/>
      <c r="E26" s="40"/>
      <c r="F26" s="55"/>
      <c r="G26" s="55"/>
      <c r="H26" s="55"/>
      <c r="I26" s="96"/>
      <c r="J26" s="229">
        <f t="shared" si="2"/>
        <v>0</v>
      </c>
      <c r="K26" s="772"/>
      <c r="L26" s="81"/>
      <c r="M26" s="391" t="s">
        <v>185</v>
      </c>
      <c r="N26" s="206"/>
    </row>
    <row r="27" spans="1:14" x14ac:dyDescent="0.25">
      <c r="A27" s="227" t="str">
        <f t="shared" si="0"/>
        <v/>
      </c>
      <c r="B27" s="228" t="str">
        <f t="shared" si="1"/>
        <v/>
      </c>
      <c r="C27" s="40"/>
      <c r="D27" s="16"/>
      <c r="E27" s="40"/>
      <c r="F27" s="55"/>
      <c r="G27" s="55"/>
      <c r="H27" s="55"/>
      <c r="I27" s="96"/>
      <c r="J27" s="229">
        <f t="shared" si="2"/>
        <v>0</v>
      </c>
      <c r="K27" s="772"/>
      <c r="L27" s="81"/>
      <c r="M27" s="391" t="s">
        <v>185</v>
      </c>
      <c r="N27" s="206"/>
    </row>
    <row r="28" spans="1:14" x14ac:dyDescent="0.25">
      <c r="A28" s="227" t="str">
        <f t="shared" si="0"/>
        <v/>
      </c>
      <c r="B28" s="228" t="str">
        <f t="shared" si="1"/>
        <v/>
      </c>
      <c r="C28" s="40"/>
      <c r="D28" s="16"/>
      <c r="E28" s="40"/>
      <c r="F28" s="55"/>
      <c r="G28" s="55"/>
      <c r="H28" s="55"/>
      <c r="I28" s="96"/>
      <c r="J28" s="229">
        <f t="shared" si="2"/>
        <v>0</v>
      </c>
      <c r="K28" s="772"/>
      <c r="L28" s="81"/>
      <c r="M28" s="391" t="s">
        <v>185</v>
      </c>
      <c r="N28" s="206"/>
    </row>
    <row r="29" spans="1:14" x14ac:dyDescent="0.25">
      <c r="A29" s="227" t="str">
        <f t="shared" si="0"/>
        <v/>
      </c>
      <c r="B29" s="228" t="str">
        <f t="shared" si="1"/>
        <v/>
      </c>
      <c r="C29" s="40"/>
      <c r="D29" s="16"/>
      <c r="E29" s="40"/>
      <c r="F29" s="55"/>
      <c r="G29" s="55"/>
      <c r="H29" s="55"/>
      <c r="I29" s="96"/>
      <c r="J29" s="229">
        <f t="shared" si="2"/>
        <v>0</v>
      </c>
      <c r="K29" s="772"/>
      <c r="L29" s="81"/>
      <c r="M29" s="391" t="s">
        <v>185</v>
      </c>
      <c r="N29" s="206"/>
    </row>
    <row r="30" spans="1:14" x14ac:dyDescent="0.25">
      <c r="A30" s="227" t="str">
        <f t="shared" si="0"/>
        <v/>
      </c>
      <c r="B30" s="228" t="str">
        <f t="shared" si="1"/>
        <v/>
      </c>
      <c r="C30" s="40"/>
      <c r="D30" s="16"/>
      <c r="E30" s="40"/>
      <c r="F30" s="55"/>
      <c r="G30" s="55"/>
      <c r="H30" s="55"/>
      <c r="I30" s="96"/>
      <c r="J30" s="229">
        <f t="shared" si="2"/>
        <v>0</v>
      </c>
      <c r="K30" s="772"/>
      <c r="L30" s="81"/>
      <c r="M30" s="391" t="s">
        <v>185</v>
      </c>
      <c r="N30" s="206"/>
    </row>
    <row r="31" spans="1:14" x14ac:dyDescent="0.25">
      <c r="A31" s="227" t="str">
        <f t="shared" si="0"/>
        <v/>
      </c>
      <c r="B31" s="228" t="str">
        <f t="shared" si="1"/>
        <v/>
      </c>
      <c r="C31" s="40"/>
      <c r="D31" s="16"/>
      <c r="E31" s="40"/>
      <c r="F31" s="55"/>
      <c r="G31" s="55"/>
      <c r="H31" s="55"/>
      <c r="I31" s="96"/>
      <c r="J31" s="229">
        <f t="shared" si="2"/>
        <v>0</v>
      </c>
      <c r="K31" s="772"/>
      <c r="L31" s="81"/>
      <c r="M31" s="391" t="s">
        <v>185</v>
      </c>
      <c r="N31" s="206"/>
    </row>
    <row r="32" spans="1:14" x14ac:dyDescent="0.25">
      <c r="A32" s="227" t="str">
        <f t="shared" si="0"/>
        <v/>
      </c>
      <c r="B32" s="228" t="str">
        <f t="shared" si="1"/>
        <v/>
      </c>
      <c r="C32" s="40"/>
      <c r="D32" s="16"/>
      <c r="E32" s="40"/>
      <c r="F32" s="55"/>
      <c r="G32" s="55"/>
      <c r="H32" s="55"/>
      <c r="I32" s="96"/>
      <c r="J32" s="229">
        <f t="shared" si="2"/>
        <v>0</v>
      </c>
      <c r="K32" s="772"/>
      <c r="L32" s="81"/>
      <c r="M32" s="391" t="s">
        <v>185</v>
      </c>
      <c r="N32" s="206"/>
    </row>
    <row r="33" spans="1:14" x14ac:dyDescent="0.25">
      <c r="A33" s="227" t="str">
        <f t="shared" si="0"/>
        <v/>
      </c>
      <c r="B33" s="228" t="str">
        <f t="shared" si="1"/>
        <v/>
      </c>
      <c r="C33" s="40"/>
      <c r="D33" s="16"/>
      <c r="E33" s="40"/>
      <c r="F33" s="55"/>
      <c r="G33" s="55"/>
      <c r="H33" s="55"/>
      <c r="I33" s="96"/>
      <c r="J33" s="229">
        <f t="shared" si="2"/>
        <v>0</v>
      </c>
      <c r="K33" s="772"/>
      <c r="L33" s="81"/>
      <c r="M33" s="391" t="s">
        <v>185</v>
      </c>
      <c r="N33" s="206"/>
    </row>
    <row r="34" spans="1:14" x14ac:dyDescent="0.25">
      <c r="A34" s="227" t="str">
        <f t="shared" si="0"/>
        <v/>
      </c>
      <c r="B34" s="228" t="str">
        <f t="shared" si="1"/>
        <v/>
      </c>
      <c r="C34" s="40"/>
      <c r="D34" s="16"/>
      <c r="E34" s="40"/>
      <c r="F34" s="55"/>
      <c r="G34" s="55"/>
      <c r="H34" s="55"/>
      <c r="I34" s="96"/>
      <c r="J34" s="229">
        <f t="shared" si="2"/>
        <v>0</v>
      </c>
      <c r="K34" s="772"/>
      <c r="L34" s="81"/>
      <c r="M34" s="391" t="s">
        <v>185</v>
      </c>
      <c r="N34" s="206"/>
    </row>
    <row r="35" spans="1:14" x14ac:dyDescent="0.25">
      <c r="A35" s="227" t="str">
        <f t="shared" si="0"/>
        <v/>
      </c>
      <c r="B35" s="228" t="str">
        <f t="shared" si="1"/>
        <v/>
      </c>
      <c r="C35" s="40"/>
      <c r="D35" s="16"/>
      <c r="E35" s="40"/>
      <c r="F35" s="55"/>
      <c r="G35" s="55"/>
      <c r="H35" s="55"/>
      <c r="I35" s="96"/>
      <c r="J35" s="229">
        <f t="shared" si="2"/>
        <v>0</v>
      </c>
      <c r="K35" s="772"/>
      <c r="L35" s="81"/>
      <c r="M35" s="391" t="s">
        <v>185</v>
      </c>
      <c r="N35" s="206"/>
    </row>
    <row r="36" spans="1:14" x14ac:dyDescent="0.25">
      <c r="A36" s="227" t="str">
        <f t="shared" si="0"/>
        <v/>
      </c>
      <c r="B36" s="228" t="str">
        <f t="shared" si="1"/>
        <v/>
      </c>
      <c r="C36" s="40"/>
      <c r="D36" s="16"/>
      <c r="E36" s="40"/>
      <c r="F36" s="55"/>
      <c r="G36" s="55"/>
      <c r="H36" s="55"/>
      <c r="I36" s="96"/>
      <c r="J36" s="229">
        <f t="shared" si="2"/>
        <v>0</v>
      </c>
      <c r="K36" s="772"/>
      <c r="L36" s="81"/>
      <c r="M36" s="391" t="s">
        <v>185</v>
      </c>
      <c r="N36" s="206"/>
    </row>
    <row r="37" spans="1:14" x14ac:dyDescent="0.25">
      <c r="A37" s="227" t="str">
        <f t="shared" si="0"/>
        <v/>
      </c>
      <c r="B37" s="228" t="str">
        <f t="shared" si="1"/>
        <v/>
      </c>
      <c r="C37" s="40"/>
      <c r="D37" s="16"/>
      <c r="E37" s="40"/>
      <c r="F37" s="55"/>
      <c r="G37" s="55"/>
      <c r="H37" s="55"/>
      <c r="I37" s="96"/>
      <c r="J37" s="229">
        <f t="shared" si="2"/>
        <v>0</v>
      </c>
      <c r="K37" s="772"/>
      <c r="L37" s="81"/>
      <c r="M37" s="391" t="s">
        <v>185</v>
      </c>
      <c r="N37" s="206"/>
    </row>
    <row r="38" spans="1:14" x14ac:dyDescent="0.25">
      <c r="A38" s="227" t="str">
        <f t="shared" si="0"/>
        <v/>
      </c>
      <c r="B38" s="228" t="str">
        <f t="shared" si="1"/>
        <v/>
      </c>
      <c r="C38" s="40"/>
      <c r="D38" s="16"/>
      <c r="E38" s="40"/>
      <c r="F38" s="55"/>
      <c r="G38" s="55"/>
      <c r="H38" s="55"/>
      <c r="I38" s="96"/>
      <c r="J38" s="229">
        <f t="shared" si="2"/>
        <v>0</v>
      </c>
      <c r="K38" s="772"/>
      <c r="L38" s="81"/>
      <c r="M38" s="391" t="s">
        <v>185</v>
      </c>
      <c r="N38" s="206"/>
    </row>
    <row r="39" spans="1:14" x14ac:dyDescent="0.25">
      <c r="A39" s="227" t="str">
        <f t="shared" si="0"/>
        <v/>
      </c>
      <c r="B39" s="228" t="str">
        <f t="shared" si="1"/>
        <v/>
      </c>
      <c r="C39" s="40"/>
      <c r="D39" s="16"/>
      <c r="E39" s="40"/>
      <c r="F39" s="55"/>
      <c r="G39" s="55"/>
      <c r="H39" s="55"/>
      <c r="I39" s="96"/>
      <c r="J39" s="229">
        <f t="shared" si="2"/>
        <v>0</v>
      </c>
      <c r="K39" s="772"/>
      <c r="L39" s="81"/>
      <c r="M39" s="391" t="s">
        <v>185</v>
      </c>
      <c r="N39" s="206"/>
    </row>
    <row r="40" spans="1:14" x14ac:dyDescent="0.25">
      <c r="A40" s="227" t="str">
        <f t="shared" si="0"/>
        <v/>
      </c>
      <c r="B40" s="228" t="str">
        <f t="shared" si="1"/>
        <v/>
      </c>
      <c r="C40" s="40"/>
      <c r="D40" s="16"/>
      <c r="E40" s="40"/>
      <c r="F40" s="55"/>
      <c r="G40" s="55"/>
      <c r="H40" s="55"/>
      <c r="I40" s="96"/>
      <c r="J40" s="229">
        <f t="shared" si="2"/>
        <v>0</v>
      </c>
      <c r="K40" s="772"/>
      <c r="L40" s="81"/>
      <c r="M40" s="391" t="s">
        <v>185</v>
      </c>
      <c r="N40" s="206"/>
    </row>
    <row r="41" spans="1:14" x14ac:dyDescent="0.25">
      <c r="A41" s="227" t="str">
        <f t="shared" si="0"/>
        <v/>
      </c>
      <c r="B41" s="228" t="str">
        <f t="shared" si="1"/>
        <v/>
      </c>
      <c r="C41" s="40"/>
      <c r="D41" s="16"/>
      <c r="E41" s="40"/>
      <c r="F41" s="55"/>
      <c r="G41" s="55"/>
      <c r="H41" s="55"/>
      <c r="I41" s="96"/>
      <c r="J41" s="229">
        <f t="shared" si="2"/>
        <v>0</v>
      </c>
      <c r="K41" s="772"/>
      <c r="L41" s="81"/>
      <c r="M41" s="391" t="s">
        <v>185</v>
      </c>
      <c r="N41" s="206"/>
    </row>
    <row r="42" spans="1:14" x14ac:dyDescent="0.25">
      <c r="A42" s="227" t="str">
        <f t="shared" si="0"/>
        <v/>
      </c>
      <c r="B42" s="228" t="str">
        <f t="shared" si="1"/>
        <v/>
      </c>
      <c r="C42" s="40"/>
      <c r="D42" s="16"/>
      <c r="E42" s="40"/>
      <c r="F42" s="55"/>
      <c r="G42" s="55"/>
      <c r="H42" s="55"/>
      <c r="I42" s="96"/>
      <c r="J42" s="229">
        <f t="shared" si="2"/>
        <v>0</v>
      </c>
      <c r="K42" s="772"/>
      <c r="L42" s="81"/>
      <c r="M42" s="391" t="s">
        <v>185</v>
      </c>
      <c r="N42" s="206"/>
    </row>
    <row r="43" spans="1:14" x14ac:dyDescent="0.25">
      <c r="A43" s="227" t="str">
        <f t="shared" si="0"/>
        <v/>
      </c>
      <c r="B43" s="228" t="str">
        <f t="shared" si="1"/>
        <v/>
      </c>
      <c r="C43" s="40"/>
      <c r="D43" s="16"/>
      <c r="E43" s="40"/>
      <c r="F43" s="55"/>
      <c r="G43" s="55"/>
      <c r="H43" s="55"/>
      <c r="I43" s="96"/>
      <c r="J43" s="229">
        <f t="shared" si="2"/>
        <v>0</v>
      </c>
      <c r="K43" s="772"/>
      <c r="L43" s="81"/>
      <c r="M43" s="391" t="s">
        <v>185</v>
      </c>
      <c r="N43" s="206"/>
    </row>
    <row r="44" spans="1:14" x14ac:dyDescent="0.25">
      <c r="A44" s="227" t="str">
        <f t="shared" si="0"/>
        <v/>
      </c>
      <c r="B44" s="228" t="str">
        <f t="shared" si="1"/>
        <v/>
      </c>
      <c r="C44" s="40"/>
      <c r="D44" s="16"/>
      <c r="E44" s="40"/>
      <c r="F44" s="55"/>
      <c r="G44" s="55"/>
      <c r="H44" s="55"/>
      <c r="I44" s="96"/>
      <c r="J44" s="229">
        <f t="shared" si="2"/>
        <v>0</v>
      </c>
      <c r="K44" s="772"/>
      <c r="L44" s="81"/>
      <c r="M44" s="391" t="s">
        <v>185</v>
      </c>
      <c r="N44" s="206"/>
    </row>
    <row r="45" spans="1:14" x14ac:dyDescent="0.25">
      <c r="A45" s="227" t="str">
        <f t="shared" si="0"/>
        <v/>
      </c>
      <c r="B45" s="228" t="str">
        <f t="shared" si="1"/>
        <v/>
      </c>
      <c r="C45" s="40"/>
      <c r="D45" s="16"/>
      <c r="E45" s="40"/>
      <c r="F45" s="55"/>
      <c r="G45" s="55"/>
      <c r="H45" s="55"/>
      <c r="I45" s="96"/>
      <c r="J45" s="229">
        <f t="shared" si="2"/>
        <v>0</v>
      </c>
      <c r="K45" s="772"/>
      <c r="L45" s="81"/>
      <c r="M45" s="391" t="s">
        <v>185</v>
      </c>
      <c r="N45" s="206"/>
    </row>
    <row r="46" spans="1:14" x14ac:dyDescent="0.25">
      <c r="A46" s="227" t="str">
        <f t="shared" si="0"/>
        <v/>
      </c>
      <c r="B46" s="228" t="str">
        <f t="shared" si="1"/>
        <v/>
      </c>
      <c r="C46" s="40"/>
      <c r="D46" s="16"/>
      <c r="E46" s="40"/>
      <c r="F46" s="55"/>
      <c r="G46" s="55"/>
      <c r="H46" s="55"/>
      <c r="I46" s="96"/>
      <c r="J46" s="229">
        <f t="shared" si="2"/>
        <v>0</v>
      </c>
      <c r="K46" s="773"/>
      <c r="L46" s="81"/>
      <c r="M46" s="391" t="s">
        <v>185</v>
      </c>
      <c r="N46" s="206"/>
    </row>
    <row r="47" spans="1:14" x14ac:dyDescent="0.25">
      <c r="A47" s="227" t="str">
        <f t="shared" si="0"/>
        <v/>
      </c>
      <c r="B47" s="228" t="str">
        <f t="shared" si="1"/>
        <v/>
      </c>
      <c r="C47" s="40"/>
      <c r="D47" s="16"/>
      <c r="E47" s="40"/>
      <c r="F47" s="55"/>
      <c r="G47" s="55"/>
      <c r="H47" s="55"/>
      <c r="I47" s="96"/>
      <c r="J47" s="229">
        <f t="shared" si="2"/>
        <v>0</v>
      </c>
      <c r="K47" s="240"/>
      <c r="L47" s="81"/>
      <c r="M47" s="391" t="s">
        <v>185</v>
      </c>
      <c r="N47" s="206"/>
    </row>
    <row r="48" spans="1:14" x14ac:dyDescent="0.25">
      <c r="A48" s="227" t="str">
        <f t="shared" si="0"/>
        <v/>
      </c>
      <c r="B48" s="228" t="str">
        <f t="shared" si="1"/>
        <v/>
      </c>
      <c r="C48" s="40"/>
      <c r="D48" s="16"/>
      <c r="E48" s="40"/>
      <c r="F48" s="55"/>
      <c r="G48" s="55"/>
      <c r="H48" s="55"/>
      <c r="I48" s="96"/>
      <c r="J48" s="229">
        <f t="shared" si="2"/>
        <v>0</v>
      </c>
      <c r="K48" s="240"/>
      <c r="L48" s="81"/>
      <c r="M48" s="391" t="s">
        <v>185</v>
      </c>
      <c r="N48" s="206"/>
    </row>
    <row r="49" spans="1:14" x14ac:dyDescent="0.25">
      <c r="A49" s="227" t="str">
        <f t="shared" si="0"/>
        <v/>
      </c>
      <c r="B49" s="228" t="str">
        <f t="shared" si="1"/>
        <v/>
      </c>
      <c r="C49" s="40"/>
      <c r="D49" s="16"/>
      <c r="E49" s="40"/>
      <c r="F49" s="55"/>
      <c r="G49" s="55"/>
      <c r="H49" s="55"/>
      <c r="I49" s="96"/>
      <c r="J49" s="229">
        <f t="shared" si="2"/>
        <v>0</v>
      </c>
      <c r="K49" s="240"/>
      <c r="L49" s="81"/>
      <c r="M49" s="391" t="s">
        <v>185</v>
      </c>
      <c r="N49" s="206"/>
    </row>
    <row r="50" spans="1:14" x14ac:dyDescent="0.25">
      <c r="A50" s="227" t="str">
        <f t="shared" si="0"/>
        <v/>
      </c>
      <c r="B50" s="228" t="str">
        <f t="shared" si="1"/>
        <v/>
      </c>
      <c r="C50" s="40"/>
      <c r="D50" s="16"/>
      <c r="E50" s="40"/>
      <c r="F50" s="55"/>
      <c r="G50" s="55"/>
      <c r="H50" s="55"/>
      <c r="I50" s="96"/>
      <c r="J50" s="229">
        <f t="shared" si="2"/>
        <v>0</v>
      </c>
      <c r="K50" s="240"/>
      <c r="L50" s="81"/>
      <c r="M50" s="391" t="s">
        <v>185</v>
      </c>
      <c r="N50" s="206"/>
    </row>
    <row r="51" spans="1:14" x14ac:dyDescent="0.25">
      <c r="A51" s="227" t="str">
        <f t="shared" si="0"/>
        <v/>
      </c>
      <c r="B51" s="228" t="str">
        <f t="shared" si="1"/>
        <v/>
      </c>
      <c r="C51" s="40"/>
      <c r="D51" s="16"/>
      <c r="E51" s="40"/>
      <c r="F51" s="55"/>
      <c r="G51" s="55"/>
      <c r="H51" s="55"/>
      <c r="I51" s="96"/>
      <c r="J51" s="229">
        <f t="shared" si="2"/>
        <v>0</v>
      </c>
      <c r="K51" s="240"/>
      <c r="L51" s="81"/>
      <c r="M51" s="391" t="s">
        <v>185</v>
      </c>
      <c r="N51" s="206"/>
    </row>
    <row r="52" spans="1:14" x14ac:dyDescent="0.25">
      <c r="A52" s="227" t="str">
        <f t="shared" si="0"/>
        <v/>
      </c>
      <c r="B52" s="228" t="str">
        <f t="shared" si="1"/>
        <v/>
      </c>
      <c r="C52" s="40"/>
      <c r="D52" s="16"/>
      <c r="E52" s="40"/>
      <c r="F52" s="55"/>
      <c r="G52" s="55"/>
      <c r="H52" s="55"/>
      <c r="I52" s="96"/>
      <c r="J52" s="229">
        <f t="shared" si="2"/>
        <v>0</v>
      </c>
      <c r="K52" s="240"/>
      <c r="L52" s="81"/>
      <c r="M52" s="391" t="s">
        <v>185</v>
      </c>
      <c r="N52" s="206"/>
    </row>
    <row r="53" spans="1:14" x14ac:dyDescent="0.25">
      <c r="A53" s="227" t="str">
        <f t="shared" si="0"/>
        <v/>
      </c>
      <c r="B53" s="228" t="str">
        <f t="shared" si="1"/>
        <v/>
      </c>
      <c r="C53" s="40"/>
      <c r="D53" s="16"/>
      <c r="E53" s="40"/>
      <c r="F53" s="55"/>
      <c r="G53" s="55"/>
      <c r="H53" s="55"/>
      <c r="I53" s="96"/>
      <c r="J53" s="229">
        <f t="shared" si="2"/>
        <v>0</v>
      </c>
      <c r="K53" s="240"/>
      <c r="L53" s="81"/>
      <c r="M53" s="391" t="s">
        <v>185</v>
      </c>
      <c r="N53" s="206"/>
    </row>
    <row r="54" spans="1:14" x14ac:dyDescent="0.25">
      <c r="A54" s="227" t="str">
        <f t="shared" si="0"/>
        <v/>
      </c>
      <c r="B54" s="228" t="str">
        <f t="shared" si="1"/>
        <v/>
      </c>
      <c r="C54" s="40"/>
      <c r="D54" s="16"/>
      <c r="E54" s="40"/>
      <c r="F54" s="55"/>
      <c r="G54" s="55"/>
      <c r="H54" s="55"/>
      <c r="I54" s="96"/>
      <c r="J54" s="229">
        <f t="shared" si="2"/>
        <v>0</v>
      </c>
      <c r="K54" s="240"/>
      <c r="L54" s="81"/>
      <c r="M54" s="391" t="s">
        <v>185</v>
      </c>
      <c r="N54" s="206"/>
    </row>
    <row r="55" spans="1:14" x14ac:dyDescent="0.25">
      <c r="A55" s="227" t="str">
        <f t="shared" si="0"/>
        <v/>
      </c>
      <c r="B55" s="228" t="str">
        <f t="shared" si="1"/>
        <v/>
      </c>
      <c r="C55" s="40"/>
      <c r="D55" s="16"/>
      <c r="E55" s="40"/>
      <c r="F55" s="55"/>
      <c r="G55" s="55"/>
      <c r="H55" s="55"/>
      <c r="I55" s="96"/>
      <c r="J55" s="229">
        <f t="shared" si="2"/>
        <v>0</v>
      </c>
      <c r="K55" s="240"/>
      <c r="L55" s="81"/>
      <c r="M55" s="391" t="s">
        <v>185</v>
      </c>
      <c r="N55" s="206"/>
    </row>
    <row r="56" spans="1:14" x14ac:dyDescent="0.25">
      <c r="A56" s="227" t="str">
        <f t="shared" si="0"/>
        <v/>
      </c>
      <c r="B56" s="228" t="str">
        <f t="shared" si="1"/>
        <v/>
      </c>
      <c r="C56" s="40"/>
      <c r="D56" s="16"/>
      <c r="E56" s="40"/>
      <c r="F56" s="55"/>
      <c r="G56" s="55"/>
      <c r="H56" s="55"/>
      <c r="I56" s="96"/>
      <c r="J56" s="229">
        <f t="shared" si="2"/>
        <v>0</v>
      </c>
      <c r="K56" s="240"/>
      <c r="L56" s="81"/>
      <c r="M56" s="391" t="s">
        <v>185</v>
      </c>
      <c r="N56" s="206"/>
    </row>
    <row r="57" spans="1:14" x14ac:dyDescent="0.25">
      <c r="A57" s="227" t="str">
        <f t="shared" si="0"/>
        <v/>
      </c>
      <c r="B57" s="228" t="str">
        <f t="shared" si="1"/>
        <v/>
      </c>
      <c r="C57" s="40"/>
      <c r="D57" s="16"/>
      <c r="E57" s="40"/>
      <c r="F57" s="55"/>
      <c r="G57" s="55"/>
      <c r="H57" s="55"/>
      <c r="I57" s="96"/>
      <c r="J57" s="229">
        <f t="shared" si="2"/>
        <v>0</v>
      </c>
      <c r="K57" s="240"/>
      <c r="L57" s="81"/>
      <c r="M57" s="391" t="s">
        <v>185</v>
      </c>
      <c r="N57" s="206"/>
    </row>
    <row r="58" spans="1:14" x14ac:dyDescent="0.25">
      <c r="A58" s="227" t="str">
        <f t="shared" si="0"/>
        <v/>
      </c>
      <c r="B58" s="228" t="str">
        <f t="shared" si="1"/>
        <v/>
      </c>
      <c r="C58" s="40"/>
      <c r="D58" s="16"/>
      <c r="E58" s="40"/>
      <c r="F58" s="55"/>
      <c r="G58" s="55"/>
      <c r="H58" s="55"/>
      <c r="I58" s="96"/>
      <c r="J58" s="229">
        <f t="shared" si="2"/>
        <v>0</v>
      </c>
      <c r="K58" s="240"/>
      <c r="L58" s="81"/>
      <c r="M58" s="391" t="s">
        <v>185</v>
      </c>
      <c r="N58" s="206"/>
    </row>
    <row r="59" spans="1:14" x14ac:dyDescent="0.25">
      <c r="A59" s="227" t="str">
        <f t="shared" si="0"/>
        <v/>
      </c>
      <c r="B59" s="228" t="str">
        <f t="shared" si="1"/>
        <v/>
      </c>
      <c r="C59" s="40"/>
      <c r="D59" s="16"/>
      <c r="E59" s="40"/>
      <c r="F59" s="55"/>
      <c r="G59" s="55"/>
      <c r="H59" s="55"/>
      <c r="I59" s="96"/>
      <c r="J59" s="229">
        <f t="shared" si="2"/>
        <v>0</v>
      </c>
      <c r="K59" s="240"/>
      <c r="L59" s="81"/>
      <c r="M59" s="391" t="s">
        <v>185</v>
      </c>
      <c r="N59" s="206"/>
    </row>
    <row r="60" spans="1:14" x14ac:dyDescent="0.25">
      <c r="A60" s="227" t="str">
        <f t="shared" si="0"/>
        <v/>
      </c>
      <c r="B60" s="228" t="str">
        <f t="shared" si="1"/>
        <v/>
      </c>
      <c r="C60" s="40"/>
      <c r="D60" s="16"/>
      <c r="E60" s="40"/>
      <c r="F60" s="55"/>
      <c r="G60" s="55"/>
      <c r="H60" s="55"/>
      <c r="I60" s="96"/>
      <c r="J60" s="229">
        <f t="shared" si="2"/>
        <v>0</v>
      </c>
      <c r="K60" s="240"/>
      <c r="L60" s="81"/>
      <c r="M60" s="391" t="s">
        <v>185</v>
      </c>
      <c r="N60" s="206"/>
    </row>
    <row r="61" spans="1:14" x14ac:dyDescent="0.25">
      <c r="A61" s="227" t="str">
        <f t="shared" si="0"/>
        <v/>
      </c>
      <c r="B61" s="228" t="str">
        <f t="shared" si="1"/>
        <v/>
      </c>
      <c r="C61" s="40"/>
      <c r="D61" s="16"/>
      <c r="E61" s="40"/>
      <c r="F61" s="55"/>
      <c r="G61" s="55"/>
      <c r="H61" s="55"/>
      <c r="I61" s="96"/>
      <c r="J61" s="229">
        <f t="shared" si="2"/>
        <v>0</v>
      </c>
      <c r="K61" s="240"/>
      <c r="L61" s="81"/>
      <c r="M61" s="391" t="s">
        <v>185</v>
      </c>
      <c r="N61" s="206"/>
    </row>
    <row r="62" spans="1:14" x14ac:dyDescent="0.25">
      <c r="A62" s="227" t="str">
        <f t="shared" si="0"/>
        <v/>
      </c>
      <c r="B62" s="228" t="str">
        <f t="shared" si="1"/>
        <v/>
      </c>
      <c r="C62" s="40"/>
      <c r="D62" s="16"/>
      <c r="E62" s="40"/>
      <c r="F62" s="55"/>
      <c r="G62" s="55"/>
      <c r="H62" s="55"/>
      <c r="I62" s="96"/>
      <c r="J62" s="229">
        <f t="shared" si="2"/>
        <v>0</v>
      </c>
      <c r="K62" s="240"/>
      <c r="L62" s="81"/>
      <c r="M62" s="391" t="s">
        <v>185</v>
      </c>
      <c r="N62" s="206"/>
    </row>
    <row r="63" spans="1:14" x14ac:dyDescent="0.25">
      <c r="A63" s="227" t="str">
        <f t="shared" si="0"/>
        <v/>
      </c>
      <c r="B63" s="228" t="str">
        <f t="shared" si="1"/>
        <v/>
      </c>
      <c r="C63" s="40"/>
      <c r="D63" s="16"/>
      <c r="E63" s="40"/>
      <c r="F63" s="55"/>
      <c r="G63" s="55"/>
      <c r="H63" s="55"/>
      <c r="I63" s="96"/>
      <c r="J63" s="229">
        <f t="shared" si="2"/>
        <v>0</v>
      </c>
      <c r="K63" s="240"/>
      <c r="L63" s="81"/>
      <c r="M63" s="391" t="s">
        <v>185</v>
      </c>
      <c r="N63" s="206"/>
    </row>
    <row r="64" spans="1:14" x14ac:dyDescent="0.25">
      <c r="A64" s="227" t="str">
        <f t="shared" si="0"/>
        <v/>
      </c>
      <c r="B64" s="228" t="str">
        <f t="shared" si="1"/>
        <v/>
      </c>
      <c r="C64" s="40"/>
      <c r="D64" s="16"/>
      <c r="E64" s="40"/>
      <c r="F64" s="55"/>
      <c r="G64" s="55"/>
      <c r="H64" s="55"/>
      <c r="I64" s="96"/>
      <c r="J64" s="229">
        <f t="shared" si="2"/>
        <v>0</v>
      </c>
      <c r="K64" s="240"/>
      <c r="L64" s="81"/>
      <c r="M64" s="391" t="s">
        <v>185</v>
      </c>
      <c r="N64" s="206"/>
    </row>
    <row r="65" spans="1:14" x14ac:dyDescent="0.25">
      <c r="A65" s="227" t="str">
        <f t="shared" si="0"/>
        <v/>
      </c>
      <c r="B65" s="228" t="str">
        <f t="shared" si="1"/>
        <v/>
      </c>
      <c r="C65" s="40"/>
      <c r="D65" s="16"/>
      <c r="E65" s="40"/>
      <c r="F65" s="55"/>
      <c r="G65" s="55"/>
      <c r="H65" s="55"/>
      <c r="I65" s="96"/>
      <c r="J65" s="229">
        <f t="shared" si="2"/>
        <v>0</v>
      </c>
      <c r="K65" s="240"/>
      <c r="L65" s="81"/>
      <c r="M65" s="391" t="s">
        <v>185</v>
      </c>
      <c r="N65" s="206"/>
    </row>
    <row r="66" spans="1:14" x14ac:dyDescent="0.25">
      <c r="A66" s="227" t="str">
        <f t="shared" si="0"/>
        <v/>
      </c>
      <c r="B66" s="228" t="str">
        <f t="shared" si="1"/>
        <v/>
      </c>
      <c r="C66" s="40"/>
      <c r="D66" s="16"/>
      <c r="E66" s="40"/>
      <c r="F66" s="55"/>
      <c r="G66" s="55"/>
      <c r="H66" s="55"/>
      <c r="I66" s="96"/>
      <c r="J66" s="229">
        <f t="shared" si="2"/>
        <v>0</v>
      </c>
      <c r="K66" s="240"/>
      <c r="L66" s="81"/>
      <c r="M66" s="391" t="s">
        <v>185</v>
      </c>
      <c r="N66" s="206"/>
    </row>
    <row r="67" spans="1:14" x14ac:dyDescent="0.25">
      <c r="A67" s="227" t="str">
        <f t="shared" si="0"/>
        <v/>
      </c>
      <c r="B67" s="228" t="str">
        <f t="shared" si="1"/>
        <v/>
      </c>
      <c r="C67" s="40"/>
      <c r="D67" s="16"/>
      <c r="E67" s="40"/>
      <c r="F67" s="55"/>
      <c r="G67" s="55"/>
      <c r="H67" s="55"/>
      <c r="I67" s="96"/>
      <c r="J67" s="229">
        <f t="shared" si="2"/>
        <v>0</v>
      </c>
      <c r="K67" s="240"/>
      <c r="L67" s="81"/>
      <c r="M67" s="391" t="s">
        <v>185</v>
      </c>
      <c r="N67" s="206"/>
    </row>
    <row r="68" spans="1:14" x14ac:dyDescent="0.25">
      <c r="A68" s="227" t="str">
        <f t="shared" si="0"/>
        <v/>
      </c>
      <c r="B68" s="228" t="str">
        <f t="shared" si="1"/>
        <v/>
      </c>
      <c r="C68" s="40"/>
      <c r="D68" s="16"/>
      <c r="E68" s="40"/>
      <c r="F68" s="55"/>
      <c r="G68" s="55"/>
      <c r="H68" s="55"/>
      <c r="I68" s="96"/>
      <c r="J68" s="229">
        <f t="shared" si="2"/>
        <v>0</v>
      </c>
      <c r="K68" s="240"/>
      <c r="L68" s="81"/>
      <c r="M68" s="391" t="s">
        <v>185</v>
      </c>
      <c r="N68" s="206"/>
    </row>
    <row r="69" spans="1:14" x14ac:dyDescent="0.25">
      <c r="A69" s="227" t="str">
        <f t="shared" si="0"/>
        <v/>
      </c>
      <c r="B69" s="228" t="str">
        <f t="shared" si="1"/>
        <v/>
      </c>
      <c r="C69" s="40"/>
      <c r="D69" s="16"/>
      <c r="E69" s="40"/>
      <c r="F69" s="55"/>
      <c r="G69" s="55"/>
      <c r="H69" s="55"/>
      <c r="I69" s="96"/>
      <c r="J69" s="229">
        <f t="shared" si="2"/>
        <v>0</v>
      </c>
      <c r="K69" s="240"/>
      <c r="L69" s="81"/>
      <c r="M69" s="391" t="s">
        <v>185</v>
      </c>
      <c r="N69" s="206"/>
    </row>
    <row r="70" spans="1:14" x14ac:dyDescent="0.25">
      <c r="A70" s="227" t="str">
        <f t="shared" si="0"/>
        <v/>
      </c>
      <c r="B70" s="228" t="str">
        <f t="shared" si="1"/>
        <v/>
      </c>
      <c r="C70" s="40"/>
      <c r="D70" s="16"/>
      <c r="E70" s="40"/>
      <c r="F70" s="55"/>
      <c r="G70" s="55"/>
      <c r="H70" s="55"/>
      <c r="I70" s="96"/>
      <c r="J70" s="229">
        <f t="shared" si="2"/>
        <v>0</v>
      </c>
      <c r="K70" s="240"/>
      <c r="L70" s="81"/>
      <c r="M70" s="391" t="s">
        <v>185</v>
      </c>
      <c r="N70" s="206"/>
    </row>
    <row r="71" spans="1:14" x14ac:dyDescent="0.25">
      <c r="A71" s="227" t="str">
        <f t="shared" si="0"/>
        <v/>
      </c>
      <c r="B71" s="228" t="str">
        <f t="shared" si="1"/>
        <v/>
      </c>
      <c r="C71" s="40"/>
      <c r="D71" s="16"/>
      <c r="E71" s="40"/>
      <c r="F71" s="55"/>
      <c r="G71" s="55"/>
      <c r="H71" s="55"/>
      <c r="I71" s="96"/>
      <c r="J71" s="229">
        <f t="shared" si="2"/>
        <v>0</v>
      </c>
      <c r="K71" s="240"/>
      <c r="L71" s="81"/>
      <c r="M71" s="391" t="s">
        <v>185</v>
      </c>
      <c r="N71" s="206"/>
    </row>
    <row r="72" spans="1:14" x14ac:dyDescent="0.25">
      <c r="A72" s="227" t="str">
        <f t="shared" si="0"/>
        <v/>
      </c>
      <c r="B72" s="228" t="str">
        <f t="shared" si="1"/>
        <v/>
      </c>
      <c r="C72" s="40"/>
      <c r="D72" s="16"/>
      <c r="E72" s="40"/>
      <c r="F72" s="55"/>
      <c r="G72" s="55"/>
      <c r="H72" s="55"/>
      <c r="I72" s="96"/>
      <c r="J72" s="229">
        <f t="shared" si="2"/>
        <v>0</v>
      </c>
      <c r="K72" s="240"/>
      <c r="L72" s="81"/>
      <c r="M72" s="391" t="s">
        <v>185</v>
      </c>
      <c r="N72" s="206"/>
    </row>
    <row r="73" spans="1:14" x14ac:dyDescent="0.25">
      <c r="A73" s="227" t="str">
        <f t="shared" si="0"/>
        <v/>
      </c>
      <c r="B73" s="228" t="str">
        <f t="shared" si="1"/>
        <v/>
      </c>
      <c r="C73" s="40"/>
      <c r="D73" s="16"/>
      <c r="E73" s="40"/>
      <c r="F73" s="55"/>
      <c r="G73" s="55"/>
      <c r="H73" s="55"/>
      <c r="I73" s="96"/>
      <c r="J73" s="229">
        <f t="shared" si="2"/>
        <v>0</v>
      </c>
      <c r="K73" s="240"/>
      <c r="L73" s="81"/>
      <c r="M73" s="391" t="s">
        <v>185</v>
      </c>
      <c r="N73" s="206"/>
    </row>
    <row r="74" spans="1:14" x14ac:dyDescent="0.25">
      <c r="A74" s="227" t="str">
        <f t="shared" si="0"/>
        <v/>
      </c>
      <c r="B74" s="228" t="str">
        <f t="shared" si="1"/>
        <v/>
      </c>
      <c r="C74" s="40"/>
      <c r="D74" s="16"/>
      <c r="E74" s="40"/>
      <c r="F74" s="55"/>
      <c r="G74" s="55"/>
      <c r="H74" s="55"/>
      <c r="I74" s="96"/>
      <c r="J74" s="229">
        <f t="shared" si="2"/>
        <v>0</v>
      </c>
      <c r="K74" s="240"/>
      <c r="L74" s="81"/>
      <c r="M74" s="391" t="s">
        <v>185</v>
      </c>
      <c r="N74" s="206"/>
    </row>
    <row r="75" spans="1:14" x14ac:dyDescent="0.25">
      <c r="A75" s="227" t="str">
        <f t="shared" si="0"/>
        <v/>
      </c>
      <c r="B75" s="228" t="str">
        <f t="shared" si="1"/>
        <v/>
      </c>
      <c r="C75" s="40"/>
      <c r="D75" s="16"/>
      <c r="E75" s="40"/>
      <c r="F75" s="55"/>
      <c r="G75" s="55"/>
      <c r="H75" s="55"/>
      <c r="I75" s="96"/>
      <c r="J75" s="229">
        <f t="shared" si="2"/>
        <v>0</v>
      </c>
      <c r="K75" s="240"/>
      <c r="L75" s="81"/>
      <c r="M75" s="391" t="s">
        <v>185</v>
      </c>
      <c r="N75" s="206"/>
    </row>
    <row r="76" spans="1:14" x14ac:dyDescent="0.25">
      <c r="A76" s="227" t="str">
        <f t="shared" si="0"/>
        <v/>
      </c>
      <c r="B76" s="228" t="str">
        <f t="shared" si="1"/>
        <v/>
      </c>
      <c r="C76" s="40"/>
      <c r="D76" s="16"/>
      <c r="E76" s="40"/>
      <c r="F76" s="55"/>
      <c r="G76" s="55"/>
      <c r="H76" s="55"/>
      <c r="I76" s="96"/>
      <c r="J76" s="229">
        <f t="shared" si="2"/>
        <v>0</v>
      </c>
      <c r="K76" s="240"/>
      <c r="L76" s="81"/>
      <c r="M76" s="391" t="s">
        <v>185</v>
      </c>
      <c r="N76" s="206"/>
    </row>
    <row r="77" spans="1:14" x14ac:dyDescent="0.25">
      <c r="A77" s="227" t="str">
        <f t="shared" si="0"/>
        <v/>
      </c>
      <c r="B77" s="228" t="str">
        <f t="shared" si="1"/>
        <v/>
      </c>
      <c r="C77" s="40"/>
      <c r="D77" s="16"/>
      <c r="E77" s="40"/>
      <c r="F77" s="55"/>
      <c r="G77" s="55"/>
      <c r="H77" s="55"/>
      <c r="I77" s="96"/>
      <c r="J77" s="229">
        <f t="shared" si="2"/>
        <v>0</v>
      </c>
      <c r="K77" s="240"/>
      <c r="L77" s="81"/>
      <c r="M77" s="391" t="s">
        <v>185</v>
      </c>
      <c r="N77" s="206"/>
    </row>
    <row r="78" spans="1:14" x14ac:dyDescent="0.25">
      <c r="A78" s="227" t="str">
        <f t="shared" ref="A78:A141" si="3">IF(C78="","",CONCATENATE("EA / ",B78))</f>
        <v/>
      </c>
      <c r="B78" s="228" t="str">
        <f t="shared" si="1"/>
        <v/>
      </c>
      <c r="C78" s="40"/>
      <c r="D78" s="16"/>
      <c r="E78" s="40"/>
      <c r="F78" s="55"/>
      <c r="G78" s="55"/>
      <c r="H78" s="55"/>
      <c r="I78" s="96"/>
      <c r="J78" s="229">
        <f t="shared" si="2"/>
        <v>0</v>
      </c>
      <c r="K78" s="240"/>
      <c r="L78" s="81"/>
      <c r="M78" s="391" t="s">
        <v>185</v>
      </c>
      <c r="N78" s="206"/>
    </row>
    <row r="79" spans="1:14" x14ac:dyDescent="0.25">
      <c r="A79" s="227" t="str">
        <f t="shared" si="3"/>
        <v/>
      </c>
      <c r="B79" s="228" t="str">
        <f t="shared" ref="B79:B142" si="4">IF(C79="","",B78+1)</f>
        <v/>
      </c>
      <c r="C79" s="40"/>
      <c r="D79" s="16"/>
      <c r="E79" s="40"/>
      <c r="F79" s="55"/>
      <c r="G79" s="55"/>
      <c r="H79" s="55"/>
      <c r="I79" s="96"/>
      <c r="J79" s="229">
        <f t="shared" si="2"/>
        <v>0</v>
      </c>
      <c r="K79" s="240"/>
      <c r="L79" s="81"/>
      <c r="M79" s="391" t="s">
        <v>185</v>
      </c>
      <c r="N79" s="206"/>
    </row>
    <row r="80" spans="1:14" x14ac:dyDescent="0.25">
      <c r="A80" s="227" t="str">
        <f t="shared" si="3"/>
        <v/>
      </c>
      <c r="B80" s="228" t="str">
        <f t="shared" si="4"/>
        <v/>
      </c>
      <c r="C80" s="40"/>
      <c r="D80" s="16"/>
      <c r="E80" s="40"/>
      <c r="F80" s="55"/>
      <c r="G80" s="55"/>
      <c r="H80" s="55"/>
      <c r="I80" s="96"/>
      <c r="J80" s="229">
        <f t="shared" si="2"/>
        <v>0</v>
      </c>
      <c r="K80" s="240"/>
      <c r="L80" s="81"/>
      <c r="M80" s="391" t="s">
        <v>185</v>
      </c>
      <c r="N80" s="206"/>
    </row>
    <row r="81" spans="1:14" x14ac:dyDescent="0.25">
      <c r="A81" s="227" t="str">
        <f t="shared" si="3"/>
        <v/>
      </c>
      <c r="B81" s="228" t="str">
        <f t="shared" si="4"/>
        <v/>
      </c>
      <c r="C81" s="40"/>
      <c r="D81" s="16"/>
      <c r="E81" s="40"/>
      <c r="F81" s="55"/>
      <c r="G81" s="55"/>
      <c r="H81" s="55"/>
      <c r="I81" s="96"/>
      <c r="J81" s="229">
        <f t="shared" ref="J81:J144" si="5">H81*I81</f>
        <v>0</v>
      </c>
      <c r="K81" s="240"/>
      <c r="L81" s="81"/>
      <c r="M81" s="391" t="s">
        <v>185</v>
      </c>
      <c r="N81" s="206"/>
    </row>
    <row r="82" spans="1:14" x14ac:dyDescent="0.25">
      <c r="A82" s="227" t="str">
        <f t="shared" si="3"/>
        <v/>
      </c>
      <c r="B82" s="228" t="str">
        <f t="shared" si="4"/>
        <v/>
      </c>
      <c r="C82" s="40"/>
      <c r="D82" s="16"/>
      <c r="E82" s="40"/>
      <c r="F82" s="55"/>
      <c r="G82" s="55"/>
      <c r="H82" s="55"/>
      <c r="I82" s="96"/>
      <c r="J82" s="229">
        <f t="shared" si="5"/>
        <v>0</v>
      </c>
      <c r="K82" s="240"/>
      <c r="L82" s="81"/>
      <c r="M82" s="391" t="s">
        <v>185</v>
      </c>
      <c r="N82" s="206"/>
    </row>
    <row r="83" spans="1:14" x14ac:dyDescent="0.25">
      <c r="A83" s="227" t="str">
        <f t="shared" si="3"/>
        <v/>
      </c>
      <c r="B83" s="228" t="str">
        <f t="shared" si="4"/>
        <v/>
      </c>
      <c r="C83" s="40"/>
      <c r="D83" s="16"/>
      <c r="E83" s="40"/>
      <c r="F83" s="55"/>
      <c r="G83" s="55"/>
      <c r="H83" s="55"/>
      <c r="I83" s="96"/>
      <c r="J83" s="229">
        <f t="shared" si="5"/>
        <v>0</v>
      </c>
      <c r="K83" s="240"/>
      <c r="L83" s="81"/>
      <c r="M83" s="391" t="s">
        <v>185</v>
      </c>
      <c r="N83" s="206"/>
    </row>
    <row r="84" spans="1:14" x14ac:dyDescent="0.25">
      <c r="A84" s="227" t="str">
        <f t="shared" si="3"/>
        <v/>
      </c>
      <c r="B84" s="228" t="str">
        <f t="shared" si="4"/>
        <v/>
      </c>
      <c r="C84" s="40"/>
      <c r="D84" s="16"/>
      <c r="E84" s="40"/>
      <c r="F84" s="55"/>
      <c r="G84" s="55"/>
      <c r="H84" s="55"/>
      <c r="I84" s="96"/>
      <c r="J84" s="229">
        <f t="shared" si="5"/>
        <v>0</v>
      </c>
      <c r="K84" s="240"/>
      <c r="L84" s="81"/>
      <c r="M84" s="391" t="s">
        <v>185</v>
      </c>
      <c r="N84" s="206"/>
    </row>
    <row r="85" spans="1:14" x14ac:dyDescent="0.25">
      <c r="A85" s="227" t="str">
        <f t="shared" si="3"/>
        <v/>
      </c>
      <c r="B85" s="228" t="str">
        <f t="shared" si="4"/>
        <v/>
      </c>
      <c r="C85" s="40"/>
      <c r="D85" s="16"/>
      <c r="E85" s="40"/>
      <c r="F85" s="55"/>
      <c r="G85" s="55"/>
      <c r="H85" s="55"/>
      <c r="I85" s="96"/>
      <c r="J85" s="229">
        <f t="shared" si="5"/>
        <v>0</v>
      </c>
      <c r="K85" s="240"/>
      <c r="L85" s="81"/>
      <c r="M85" s="391" t="s">
        <v>185</v>
      </c>
      <c r="N85" s="206"/>
    </row>
    <row r="86" spans="1:14" x14ac:dyDescent="0.25">
      <c r="A86" s="227" t="str">
        <f t="shared" si="3"/>
        <v/>
      </c>
      <c r="B86" s="228" t="str">
        <f t="shared" si="4"/>
        <v/>
      </c>
      <c r="C86" s="40"/>
      <c r="D86" s="16"/>
      <c r="E86" s="40"/>
      <c r="F86" s="55"/>
      <c r="G86" s="55"/>
      <c r="H86" s="55"/>
      <c r="I86" s="96"/>
      <c r="J86" s="229">
        <f t="shared" si="5"/>
        <v>0</v>
      </c>
      <c r="K86" s="240"/>
      <c r="L86" s="81"/>
      <c r="M86" s="391" t="s">
        <v>185</v>
      </c>
      <c r="N86" s="206"/>
    </row>
    <row r="87" spans="1:14" x14ac:dyDescent="0.25">
      <c r="A87" s="227" t="str">
        <f t="shared" si="3"/>
        <v/>
      </c>
      <c r="B87" s="228" t="str">
        <f t="shared" si="4"/>
        <v/>
      </c>
      <c r="C87" s="40"/>
      <c r="D87" s="16"/>
      <c r="E87" s="40"/>
      <c r="F87" s="55"/>
      <c r="G87" s="55"/>
      <c r="H87" s="55"/>
      <c r="I87" s="96"/>
      <c r="J87" s="229">
        <f t="shared" si="5"/>
        <v>0</v>
      </c>
      <c r="K87" s="240"/>
      <c r="L87" s="81"/>
      <c r="M87" s="391" t="s">
        <v>185</v>
      </c>
      <c r="N87" s="206"/>
    </row>
    <row r="88" spans="1:14" x14ac:dyDescent="0.25">
      <c r="A88" s="227" t="str">
        <f t="shared" si="3"/>
        <v/>
      </c>
      <c r="B88" s="228" t="str">
        <f t="shared" si="4"/>
        <v/>
      </c>
      <c r="C88" s="40"/>
      <c r="D88" s="16"/>
      <c r="E88" s="40"/>
      <c r="F88" s="55"/>
      <c r="G88" s="55"/>
      <c r="H88" s="55"/>
      <c r="I88" s="96"/>
      <c r="J88" s="229">
        <f t="shared" si="5"/>
        <v>0</v>
      </c>
      <c r="K88" s="240"/>
      <c r="L88" s="81"/>
      <c r="M88" s="391" t="s">
        <v>185</v>
      </c>
      <c r="N88" s="206"/>
    </row>
    <row r="89" spans="1:14" x14ac:dyDescent="0.25">
      <c r="A89" s="227" t="str">
        <f t="shared" si="3"/>
        <v/>
      </c>
      <c r="B89" s="228" t="str">
        <f t="shared" si="4"/>
        <v/>
      </c>
      <c r="C89" s="40"/>
      <c r="D89" s="16"/>
      <c r="E89" s="40"/>
      <c r="F89" s="55"/>
      <c r="G89" s="55"/>
      <c r="H89" s="55"/>
      <c r="I89" s="96"/>
      <c r="J89" s="229">
        <f t="shared" si="5"/>
        <v>0</v>
      </c>
      <c r="K89" s="240"/>
      <c r="L89" s="81"/>
      <c r="M89" s="391" t="s">
        <v>185</v>
      </c>
      <c r="N89" s="206"/>
    </row>
    <row r="90" spans="1:14" x14ac:dyDescent="0.25">
      <c r="A90" s="227" t="str">
        <f t="shared" si="3"/>
        <v/>
      </c>
      <c r="B90" s="228" t="str">
        <f t="shared" si="4"/>
        <v/>
      </c>
      <c r="C90" s="40"/>
      <c r="D90" s="16"/>
      <c r="E90" s="40"/>
      <c r="F90" s="55"/>
      <c r="G90" s="55"/>
      <c r="H90" s="55"/>
      <c r="I90" s="96"/>
      <c r="J90" s="229">
        <f t="shared" si="5"/>
        <v>0</v>
      </c>
      <c r="K90" s="240"/>
      <c r="L90" s="81"/>
      <c r="M90" s="391" t="s">
        <v>185</v>
      </c>
      <c r="N90" s="206"/>
    </row>
    <row r="91" spans="1:14" x14ac:dyDescent="0.25">
      <c r="A91" s="227" t="str">
        <f t="shared" si="3"/>
        <v/>
      </c>
      <c r="B91" s="228" t="str">
        <f t="shared" si="4"/>
        <v/>
      </c>
      <c r="C91" s="40"/>
      <c r="D91" s="16"/>
      <c r="E91" s="40"/>
      <c r="F91" s="55"/>
      <c r="G91" s="55"/>
      <c r="H91" s="55"/>
      <c r="I91" s="96"/>
      <c r="J91" s="229">
        <f t="shared" si="5"/>
        <v>0</v>
      </c>
      <c r="K91" s="240"/>
      <c r="L91" s="81"/>
      <c r="M91" s="391" t="s">
        <v>185</v>
      </c>
      <c r="N91" s="206"/>
    </row>
    <row r="92" spans="1:14" x14ac:dyDescent="0.25">
      <c r="A92" s="227" t="str">
        <f t="shared" si="3"/>
        <v/>
      </c>
      <c r="B92" s="228" t="str">
        <f t="shared" si="4"/>
        <v/>
      </c>
      <c r="C92" s="40"/>
      <c r="D92" s="16"/>
      <c r="E92" s="40"/>
      <c r="F92" s="55"/>
      <c r="G92" s="55"/>
      <c r="H92" s="55"/>
      <c r="I92" s="96"/>
      <c r="J92" s="229">
        <f t="shared" si="5"/>
        <v>0</v>
      </c>
      <c r="K92" s="240"/>
      <c r="L92" s="81"/>
      <c r="M92" s="391" t="s">
        <v>185</v>
      </c>
      <c r="N92" s="206"/>
    </row>
    <row r="93" spans="1:14" x14ac:dyDescent="0.25">
      <c r="A93" s="227" t="str">
        <f t="shared" si="3"/>
        <v/>
      </c>
      <c r="B93" s="228" t="str">
        <f t="shared" si="4"/>
        <v/>
      </c>
      <c r="C93" s="40"/>
      <c r="D93" s="16"/>
      <c r="E93" s="40"/>
      <c r="F93" s="55"/>
      <c r="G93" s="55"/>
      <c r="H93" s="55"/>
      <c r="I93" s="96"/>
      <c r="J93" s="229">
        <f t="shared" si="5"/>
        <v>0</v>
      </c>
      <c r="K93" s="240"/>
      <c r="L93" s="81"/>
      <c r="M93" s="391" t="s">
        <v>185</v>
      </c>
      <c r="N93" s="206"/>
    </row>
    <row r="94" spans="1:14" x14ac:dyDescent="0.25">
      <c r="A94" s="227" t="str">
        <f t="shared" si="3"/>
        <v/>
      </c>
      <c r="B94" s="228" t="str">
        <f t="shared" si="4"/>
        <v/>
      </c>
      <c r="C94" s="40"/>
      <c r="D94" s="16"/>
      <c r="E94" s="40"/>
      <c r="F94" s="55"/>
      <c r="G94" s="55"/>
      <c r="H94" s="55"/>
      <c r="I94" s="96"/>
      <c r="J94" s="229">
        <f t="shared" si="5"/>
        <v>0</v>
      </c>
      <c r="K94" s="240"/>
      <c r="L94" s="81"/>
      <c r="M94" s="391" t="s">
        <v>185</v>
      </c>
      <c r="N94" s="206"/>
    </row>
    <row r="95" spans="1:14" x14ac:dyDescent="0.25">
      <c r="A95" s="227" t="str">
        <f t="shared" si="3"/>
        <v/>
      </c>
      <c r="B95" s="228" t="str">
        <f t="shared" si="4"/>
        <v/>
      </c>
      <c r="C95" s="40"/>
      <c r="D95" s="16"/>
      <c r="E95" s="40"/>
      <c r="F95" s="55"/>
      <c r="G95" s="55"/>
      <c r="H95" s="55"/>
      <c r="I95" s="96"/>
      <c r="J95" s="229">
        <f t="shared" si="5"/>
        <v>0</v>
      </c>
      <c r="K95" s="240"/>
      <c r="L95" s="81"/>
      <c r="M95" s="391" t="s">
        <v>185</v>
      </c>
      <c r="N95" s="206"/>
    </row>
    <row r="96" spans="1:14" x14ac:dyDescent="0.25">
      <c r="A96" s="227" t="str">
        <f t="shared" si="3"/>
        <v/>
      </c>
      <c r="B96" s="228" t="str">
        <f t="shared" si="4"/>
        <v/>
      </c>
      <c r="C96" s="40"/>
      <c r="D96" s="16"/>
      <c r="E96" s="40"/>
      <c r="F96" s="55"/>
      <c r="G96" s="55"/>
      <c r="H96" s="55"/>
      <c r="I96" s="96"/>
      <c r="J96" s="229">
        <f t="shared" si="5"/>
        <v>0</v>
      </c>
      <c r="K96" s="240"/>
      <c r="L96" s="81"/>
      <c r="M96" s="391" t="s">
        <v>185</v>
      </c>
      <c r="N96" s="206"/>
    </row>
    <row r="97" spans="1:14" x14ac:dyDescent="0.25">
      <c r="A97" s="227" t="str">
        <f t="shared" si="3"/>
        <v/>
      </c>
      <c r="B97" s="228" t="str">
        <f t="shared" si="4"/>
        <v/>
      </c>
      <c r="C97" s="40"/>
      <c r="D97" s="16"/>
      <c r="E97" s="40"/>
      <c r="F97" s="55"/>
      <c r="G97" s="55"/>
      <c r="H97" s="55"/>
      <c r="I97" s="96"/>
      <c r="J97" s="229">
        <f t="shared" si="5"/>
        <v>0</v>
      </c>
      <c r="K97" s="240"/>
      <c r="L97" s="81"/>
      <c r="M97" s="391" t="s">
        <v>185</v>
      </c>
      <c r="N97" s="206"/>
    </row>
    <row r="98" spans="1:14" x14ac:dyDescent="0.25">
      <c r="A98" s="227" t="str">
        <f t="shared" si="3"/>
        <v/>
      </c>
      <c r="B98" s="228" t="str">
        <f t="shared" si="4"/>
        <v/>
      </c>
      <c r="C98" s="40"/>
      <c r="D98" s="16"/>
      <c r="E98" s="40"/>
      <c r="F98" s="55"/>
      <c r="G98" s="55"/>
      <c r="H98" s="55"/>
      <c r="I98" s="96"/>
      <c r="J98" s="229">
        <f t="shared" si="5"/>
        <v>0</v>
      </c>
      <c r="K98" s="240"/>
      <c r="L98" s="81"/>
      <c r="M98" s="391" t="s">
        <v>185</v>
      </c>
      <c r="N98" s="206"/>
    </row>
    <row r="99" spans="1:14" x14ac:dyDescent="0.25">
      <c r="A99" s="227" t="str">
        <f t="shared" si="3"/>
        <v/>
      </c>
      <c r="B99" s="228" t="str">
        <f t="shared" si="4"/>
        <v/>
      </c>
      <c r="C99" s="40"/>
      <c r="D99" s="16"/>
      <c r="E99" s="40"/>
      <c r="F99" s="55"/>
      <c r="G99" s="55"/>
      <c r="H99" s="55"/>
      <c r="I99" s="96"/>
      <c r="J99" s="229">
        <f t="shared" si="5"/>
        <v>0</v>
      </c>
      <c r="K99" s="240"/>
      <c r="L99" s="81"/>
      <c r="M99" s="391" t="s">
        <v>185</v>
      </c>
      <c r="N99" s="206"/>
    </row>
    <row r="100" spans="1:14" x14ac:dyDescent="0.25">
      <c r="A100" s="227" t="str">
        <f t="shared" si="3"/>
        <v/>
      </c>
      <c r="B100" s="228" t="str">
        <f t="shared" si="4"/>
        <v/>
      </c>
      <c r="C100" s="40"/>
      <c r="D100" s="16"/>
      <c r="E100" s="40"/>
      <c r="F100" s="55"/>
      <c r="G100" s="55"/>
      <c r="H100" s="55"/>
      <c r="I100" s="96"/>
      <c r="J100" s="229">
        <f t="shared" si="5"/>
        <v>0</v>
      </c>
      <c r="K100" s="240"/>
      <c r="L100" s="81"/>
      <c r="M100" s="391" t="s">
        <v>185</v>
      </c>
      <c r="N100" s="206"/>
    </row>
    <row r="101" spans="1:14" x14ac:dyDescent="0.25">
      <c r="A101" s="227" t="str">
        <f t="shared" si="3"/>
        <v/>
      </c>
      <c r="B101" s="228" t="str">
        <f t="shared" si="4"/>
        <v/>
      </c>
      <c r="C101" s="40"/>
      <c r="D101" s="16"/>
      <c r="E101" s="40"/>
      <c r="F101" s="55"/>
      <c r="G101" s="55"/>
      <c r="H101" s="55"/>
      <c r="I101" s="96"/>
      <c r="J101" s="229">
        <f t="shared" si="5"/>
        <v>0</v>
      </c>
      <c r="K101" s="240"/>
      <c r="L101" s="81"/>
      <c r="M101" s="391" t="s">
        <v>185</v>
      </c>
      <c r="N101" s="206"/>
    </row>
    <row r="102" spans="1:14" x14ac:dyDescent="0.25">
      <c r="A102" s="227" t="str">
        <f t="shared" si="3"/>
        <v/>
      </c>
      <c r="B102" s="228" t="str">
        <f t="shared" si="4"/>
        <v/>
      </c>
      <c r="C102" s="40"/>
      <c r="D102" s="16"/>
      <c r="E102" s="40"/>
      <c r="F102" s="55"/>
      <c r="G102" s="55"/>
      <c r="H102" s="55"/>
      <c r="I102" s="96"/>
      <c r="J102" s="229">
        <f t="shared" si="5"/>
        <v>0</v>
      </c>
      <c r="K102" s="240"/>
      <c r="L102" s="81"/>
      <c r="M102" s="391" t="s">
        <v>185</v>
      </c>
      <c r="N102" s="206"/>
    </row>
    <row r="103" spans="1:14" x14ac:dyDescent="0.25">
      <c r="A103" s="227" t="str">
        <f t="shared" si="3"/>
        <v/>
      </c>
      <c r="B103" s="228" t="str">
        <f t="shared" si="4"/>
        <v/>
      </c>
      <c r="C103" s="40"/>
      <c r="D103" s="16"/>
      <c r="E103" s="40"/>
      <c r="F103" s="55"/>
      <c r="G103" s="55"/>
      <c r="H103" s="55"/>
      <c r="I103" s="96"/>
      <c r="J103" s="229">
        <f t="shared" si="5"/>
        <v>0</v>
      </c>
      <c r="K103" s="240"/>
      <c r="L103" s="81"/>
      <c r="M103" s="391" t="s">
        <v>185</v>
      </c>
      <c r="N103" s="206"/>
    </row>
    <row r="104" spans="1:14" x14ac:dyDescent="0.25">
      <c r="A104" s="227" t="str">
        <f t="shared" si="3"/>
        <v/>
      </c>
      <c r="B104" s="228" t="str">
        <f t="shared" si="4"/>
        <v/>
      </c>
      <c r="C104" s="40"/>
      <c r="D104" s="16"/>
      <c r="E104" s="40"/>
      <c r="F104" s="55"/>
      <c r="G104" s="55"/>
      <c r="H104" s="55"/>
      <c r="I104" s="96"/>
      <c r="J104" s="229">
        <f t="shared" si="5"/>
        <v>0</v>
      </c>
      <c r="K104" s="240"/>
      <c r="L104" s="81"/>
      <c r="M104" s="391" t="s">
        <v>185</v>
      </c>
      <c r="N104" s="206"/>
    </row>
    <row r="105" spans="1:14" x14ac:dyDescent="0.25">
      <c r="A105" s="227" t="str">
        <f t="shared" si="3"/>
        <v/>
      </c>
      <c r="B105" s="228" t="str">
        <f t="shared" si="4"/>
        <v/>
      </c>
      <c r="C105" s="40"/>
      <c r="D105" s="16"/>
      <c r="E105" s="40"/>
      <c r="F105" s="55"/>
      <c r="G105" s="55"/>
      <c r="H105" s="55"/>
      <c r="I105" s="96"/>
      <c r="J105" s="229">
        <f t="shared" si="5"/>
        <v>0</v>
      </c>
      <c r="K105" s="240"/>
      <c r="L105" s="81"/>
      <c r="M105" s="391" t="s">
        <v>185</v>
      </c>
      <c r="N105" s="206"/>
    </row>
    <row r="106" spans="1:14" x14ac:dyDescent="0.25">
      <c r="A106" s="227" t="str">
        <f t="shared" si="3"/>
        <v/>
      </c>
      <c r="B106" s="228" t="str">
        <f t="shared" si="4"/>
        <v/>
      </c>
      <c r="C106" s="40"/>
      <c r="D106" s="16"/>
      <c r="E106" s="40"/>
      <c r="F106" s="55"/>
      <c r="G106" s="55"/>
      <c r="H106" s="55"/>
      <c r="I106" s="96"/>
      <c r="J106" s="229">
        <f t="shared" si="5"/>
        <v>0</v>
      </c>
      <c r="K106" s="240"/>
      <c r="L106" s="81"/>
      <c r="M106" s="391" t="s">
        <v>185</v>
      </c>
      <c r="N106" s="206"/>
    </row>
    <row r="107" spans="1:14" x14ac:dyDescent="0.25">
      <c r="A107" s="227" t="str">
        <f t="shared" si="3"/>
        <v/>
      </c>
      <c r="B107" s="228" t="str">
        <f t="shared" si="4"/>
        <v/>
      </c>
      <c r="C107" s="40"/>
      <c r="D107" s="16"/>
      <c r="E107" s="40"/>
      <c r="F107" s="55"/>
      <c r="G107" s="55"/>
      <c r="H107" s="55"/>
      <c r="I107" s="96"/>
      <c r="J107" s="229">
        <f t="shared" si="5"/>
        <v>0</v>
      </c>
      <c r="K107" s="240"/>
      <c r="L107" s="81"/>
      <c r="M107" s="391" t="s">
        <v>185</v>
      </c>
      <c r="N107" s="206"/>
    </row>
    <row r="108" spans="1:14" x14ac:dyDescent="0.25">
      <c r="A108" s="227" t="str">
        <f t="shared" si="3"/>
        <v/>
      </c>
      <c r="B108" s="228" t="str">
        <f t="shared" si="4"/>
        <v/>
      </c>
      <c r="C108" s="40"/>
      <c r="D108" s="16"/>
      <c r="E108" s="40"/>
      <c r="F108" s="55"/>
      <c r="G108" s="55"/>
      <c r="H108" s="55"/>
      <c r="I108" s="96"/>
      <c r="J108" s="229">
        <f t="shared" si="5"/>
        <v>0</v>
      </c>
      <c r="K108" s="240"/>
      <c r="L108" s="81"/>
      <c r="M108" s="391" t="s">
        <v>185</v>
      </c>
      <c r="N108" s="206"/>
    </row>
    <row r="109" spans="1:14" x14ac:dyDescent="0.25">
      <c r="A109" s="227" t="str">
        <f t="shared" si="3"/>
        <v/>
      </c>
      <c r="B109" s="228" t="str">
        <f t="shared" si="4"/>
        <v/>
      </c>
      <c r="C109" s="40"/>
      <c r="D109" s="16"/>
      <c r="E109" s="40"/>
      <c r="F109" s="55"/>
      <c r="G109" s="55"/>
      <c r="H109" s="55"/>
      <c r="I109" s="96"/>
      <c r="J109" s="229">
        <f t="shared" si="5"/>
        <v>0</v>
      </c>
      <c r="K109" s="240"/>
      <c r="L109" s="81"/>
      <c r="M109" s="391" t="s">
        <v>185</v>
      </c>
      <c r="N109" s="206"/>
    </row>
    <row r="110" spans="1:14" x14ac:dyDescent="0.25">
      <c r="A110" s="227" t="str">
        <f t="shared" si="3"/>
        <v/>
      </c>
      <c r="B110" s="228" t="str">
        <f t="shared" si="4"/>
        <v/>
      </c>
      <c r="C110" s="40"/>
      <c r="D110" s="16"/>
      <c r="E110" s="40"/>
      <c r="F110" s="55"/>
      <c r="G110" s="55"/>
      <c r="H110" s="55"/>
      <c r="I110" s="96"/>
      <c r="J110" s="229">
        <f t="shared" si="5"/>
        <v>0</v>
      </c>
      <c r="K110" s="240"/>
      <c r="L110" s="81"/>
      <c r="M110" s="391" t="s">
        <v>185</v>
      </c>
      <c r="N110" s="206"/>
    </row>
    <row r="111" spans="1:14" x14ac:dyDescent="0.25">
      <c r="A111" s="227" t="str">
        <f t="shared" si="3"/>
        <v/>
      </c>
      <c r="B111" s="228" t="str">
        <f t="shared" si="4"/>
        <v/>
      </c>
      <c r="C111" s="40"/>
      <c r="D111" s="16"/>
      <c r="E111" s="40"/>
      <c r="F111" s="55"/>
      <c r="G111" s="55"/>
      <c r="H111" s="55"/>
      <c r="I111" s="96"/>
      <c r="J111" s="229">
        <f t="shared" si="5"/>
        <v>0</v>
      </c>
      <c r="K111" s="240"/>
      <c r="L111" s="81"/>
      <c r="M111" s="391" t="s">
        <v>185</v>
      </c>
      <c r="N111" s="206"/>
    </row>
    <row r="112" spans="1:14" x14ac:dyDescent="0.25">
      <c r="A112" s="227" t="str">
        <f t="shared" si="3"/>
        <v/>
      </c>
      <c r="B112" s="228" t="str">
        <f t="shared" si="4"/>
        <v/>
      </c>
      <c r="C112" s="40"/>
      <c r="D112" s="16"/>
      <c r="E112" s="40"/>
      <c r="F112" s="55"/>
      <c r="G112" s="55"/>
      <c r="H112" s="55"/>
      <c r="I112" s="96"/>
      <c r="J112" s="229">
        <f t="shared" si="5"/>
        <v>0</v>
      </c>
      <c r="K112" s="240"/>
      <c r="L112" s="81"/>
      <c r="M112" s="391" t="s">
        <v>185</v>
      </c>
      <c r="N112" s="206"/>
    </row>
    <row r="113" spans="1:14" x14ac:dyDescent="0.25">
      <c r="A113" s="227" t="str">
        <f t="shared" si="3"/>
        <v/>
      </c>
      <c r="B113" s="228" t="str">
        <f t="shared" si="4"/>
        <v/>
      </c>
      <c r="C113" s="40"/>
      <c r="D113" s="16"/>
      <c r="E113" s="40"/>
      <c r="F113" s="55"/>
      <c r="G113" s="55"/>
      <c r="H113" s="55"/>
      <c r="I113" s="96"/>
      <c r="J113" s="229">
        <f t="shared" si="5"/>
        <v>0</v>
      </c>
      <c r="K113" s="240"/>
      <c r="L113" s="81"/>
      <c r="M113" s="391" t="s">
        <v>185</v>
      </c>
      <c r="N113" s="206"/>
    </row>
    <row r="114" spans="1:14" x14ac:dyDescent="0.25">
      <c r="A114" s="227" t="str">
        <f t="shared" si="3"/>
        <v/>
      </c>
      <c r="B114" s="228" t="str">
        <f t="shared" si="4"/>
        <v/>
      </c>
      <c r="C114" s="40"/>
      <c r="D114" s="16"/>
      <c r="E114" s="40"/>
      <c r="F114" s="55"/>
      <c r="G114" s="55"/>
      <c r="H114" s="55"/>
      <c r="I114" s="96"/>
      <c r="J114" s="229">
        <f t="shared" si="5"/>
        <v>0</v>
      </c>
      <c r="K114" s="240"/>
      <c r="L114" s="81"/>
      <c r="M114" s="391" t="s">
        <v>185</v>
      </c>
      <c r="N114" s="206"/>
    </row>
    <row r="115" spans="1:14" x14ac:dyDescent="0.25">
      <c r="A115" s="227" t="str">
        <f t="shared" si="3"/>
        <v/>
      </c>
      <c r="B115" s="228" t="str">
        <f t="shared" si="4"/>
        <v/>
      </c>
      <c r="C115" s="40"/>
      <c r="D115" s="16"/>
      <c r="E115" s="40"/>
      <c r="F115" s="55"/>
      <c r="G115" s="55"/>
      <c r="H115" s="55"/>
      <c r="I115" s="96"/>
      <c r="J115" s="229">
        <f t="shared" si="5"/>
        <v>0</v>
      </c>
      <c r="K115" s="240"/>
      <c r="L115" s="81"/>
      <c r="M115" s="391" t="s">
        <v>185</v>
      </c>
      <c r="N115" s="206"/>
    </row>
    <row r="116" spans="1:14" x14ac:dyDescent="0.25">
      <c r="A116" s="227" t="str">
        <f t="shared" si="3"/>
        <v/>
      </c>
      <c r="B116" s="228" t="str">
        <f t="shared" si="4"/>
        <v/>
      </c>
      <c r="C116" s="40"/>
      <c r="D116" s="16"/>
      <c r="E116" s="40"/>
      <c r="F116" s="55"/>
      <c r="G116" s="55"/>
      <c r="H116" s="55"/>
      <c r="I116" s="96"/>
      <c r="J116" s="229">
        <f t="shared" si="5"/>
        <v>0</v>
      </c>
      <c r="K116" s="240"/>
      <c r="L116" s="81"/>
      <c r="M116" s="391" t="s">
        <v>185</v>
      </c>
      <c r="N116" s="206"/>
    </row>
    <row r="117" spans="1:14" x14ac:dyDescent="0.25">
      <c r="A117" s="227" t="str">
        <f t="shared" si="3"/>
        <v/>
      </c>
      <c r="B117" s="228" t="str">
        <f t="shared" si="4"/>
        <v/>
      </c>
      <c r="C117" s="40"/>
      <c r="D117" s="16"/>
      <c r="E117" s="40"/>
      <c r="F117" s="55"/>
      <c r="G117" s="55"/>
      <c r="H117" s="55"/>
      <c r="I117" s="96"/>
      <c r="J117" s="229">
        <f t="shared" si="5"/>
        <v>0</v>
      </c>
      <c r="K117" s="240"/>
      <c r="L117" s="81"/>
      <c r="M117" s="391" t="s">
        <v>185</v>
      </c>
      <c r="N117" s="206"/>
    </row>
    <row r="118" spans="1:14" x14ac:dyDescent="0.25">
      <c r="A118" s="227" t="str">
        <f t="shared" si="3"/>
        <v/>
      </c>
      <c r="B118" s="228" t="str">
        <f t="shared" si="4"/>
        <v/>
      </c>
      <c r="C118" s="40"/>
      <c r="D118" s="16"/>
      <c r="E118" s="40"/>
      <c r="F118" s="55"/>
      <c r="G118" s="55"/>
      <c r="H118" s="55"/>
      <c r="I118" s="96"/>
      <c r="J118" s="229">
        <f t="shared" si="5"/>
        <v>0</v>
      </c>
      <c r="K118" s="240"/>
      <c r="L118" s="81"/>
      <c r="M118" s="391" t="s">
        <v>185</v>
      </c>
      <c r="N118" s="206"/>
    </row>
    <row r="119" spans="1:14" x14ac:dyDescent="0.25">
      <c r="A119" s="227" t="str">
        <f t="shared" si="3"/>
        <v/>
      </c>
      <c r="B119" s="228" t="str">
        <f t="shared" si="4"/>
        <v/>
      </c>
      <c r="C119" s="40"/>
      <c r="D119" s="16"/>
      <c r="E119" s="40"/>
      <c r="F119" s="55"/>
      <c r="G119" s="55"/>
      <c r="H119" s="55"/>
      <c r="I119" s="96"/>
      <c r="J119" s="229">
        <f t="shared" si="5"/>
        <v>0</v>
      </c>
      <c r="K119" s="240"/>
      <c r="L119" s="81"/>
      <c r="M119" s="391" t="s">
        <v>185</v>
      </c>
      <c r="N119" s="206"/>
    </row>
    <row r="120" spans="1:14" x14ac:dyDescent="0.25">
      <c r="A120" s="227" t="str">
        <f t="shared" si="3"/>
        <v/>
      </c>
      <c r="B120" s="228" t="str">
        <f t="shared" si="4"/>
        <v/>
      </c>
      <c r="C120" s="40"/>
      <c r="D120" s="16"/>
      <c r="E120" s="40"/>
      <c r="F120" s="55"/>
      <c r="G120" s="55"/>
      <c r="H120" s="55"/>
      <c r="I120" s="96"/>
      <c r="J120" s="229">
        <f t="shared" si="5"/>
        <v>0</v>
      </c>
      <c r="K120" s="240"/>
      <c r="L120" s="81"/>
      <c r="M120" s="391" t="s">
        <v>185</v>
      </c>
      <c r="N120" s="206"/>
    </row>
    <row r="121" spans="1:14" x14ac:dyDescent="0.25">
      <c r="A121" s="227" t="str">
        <f t="shared" si="3"/>
        <v/>
      </c>
      <c r="B121" s="228" t="str">
        <f t="shared" si="4"/>
        <v/>
      </c>
      <c r="C121" s="40"/>
      <c r="D121" s="16"/>
      <c r="E121" s="40"/>
      <c r="F121" s="55"/>
      <c r="G121" s="55"/>
      <c r="H121" s="55"/>
      <c r="I121" s="96"/>
      <c r="J121" s="229">
        <f t="shared" si="5"/>
        <v>0</v>
      </c>
      <c r="K121" s="240"/>
      <c r="L121" s="81"/>
      <c r="M121" s="391" t="s">
        <v>185</v>
      </c>
      <c r="N121" s="206"/>
    </row>
    <row r="122" spans="1:14" x14ac:dyDescent="0.25">
      <c r="A122" s="227" t="str">
        <f t="shared" si="3"/>
        <v/>
      </c>
      <c r="B122" s="228" t="str">
        <f t="shared" si="4"/>
        <v/>
      </c>
      <c r="C122" s="40"/>
      <c r="D122" s="16"/>
      <c r="E122" s="40"/>
      <c r="F122" s="55"/>
      <c r="G122" s="55"/>
      <c r="H122" s="55"/>
      <c r="I122" s="96"/>
      <c r="J122" s="229">
        <f t="shared" si="5"/>
        <v>0</v>
      </c>
      <c r="K122" s="240"/>
      <c r="L122" s="81"/>
      <c r="M122" s="391" t="s">
        <v>185</v>
      </c>
      <c r="N122" s="206"/>
    </row>
    <row r="123" spans="1:14" x14ac:dyDescent="0.25">
      <c r="A123" s="227" t="str">
        <f t="shared" si="3"/>
        <v/>
      </c>
      <c r="B123" s="228" t="str">
        <f t="shared" si="4"/>
        <v/>
      </c>
      <c r="C123" s="40"/>
      <c r="D123" s="16"/>
      <c r="E123" s="40"/>
      <c r="F123" s="55"/>
      <c r="G123" s="55"/>
      <c r="H123" s="55"/>
      <c r="I123" s="96"/>
      <c r="J123" s="229">
        <f t="shared" si="5"/>
        <v>0</v>
      </c>
      <c r="K123" s="240"/>
      <c r="L123" s="81"/>
      <c r="M123" s="391" t="s">
        <v>185</v>
      </c>
      <c r="N123" s="206"/>
    </row>
    <row r="124" spans="1:14" x14ac:dyDescent="0.25">
      <c r="A124" s="227" t="str">
        <f t="shared" si="3"/>
        <v/>
      </c>
      <c r="B124" s="228" t="str">
        <f t="shared" si="4"/>
        <v/>
      </c>
      <c r="C124" s="40"/>
      <c r="D124" s="16"/>
      <c r="E124" s="40"/>
      <c r="F124" s="55"/>
      <c r="G124" s="55"/>
      <c r="H124" s="55"/>
      <c r="I124" s="96"/>
      <c r="J124" s="229">
        <f t="shared" si="5"/>
        <v>0</v>
      </c>
      <c r="K124" s="240"/>
      <c r="L124" s="81"/>
      <c r="M124" s="391" t="s">
        <v>185</v>
      </c>
      <c r="N124" s="206"/>
    </row>
    <row r="125" spans="1:14" x14ac:dyDescent="0.25">
      <c r="A125" s="227" t="str">
        <f t="shared" si="3"/>
        <v/>
      </c>
      <c r="B125" s="228" t="str">
        <f t="shared" si="4"/>
        <v/>
      </c>
      <c r="C125" s="40"/>
      <c r="D125" s="16"/>
      <c r="E125" s="40"/>
      <c r="F125" s="55"/>
      <c r="G125" s="55"/>
      <c r="H125" s="55"/>
      <c r="I125" s="96"/>
      <c r="J125" s="229">
        <f t="shared" si="5"/>
        <v>0</v>
      </c>
      <c r="K125" s="240"/>
      <c r="L125" s="81"/>
      <c r="M125" s="391" t="s">
        <v>185</v>
      </c>
      <c r="N125" s="206"/>
    </row>
    <row r="126" spans="1:14" x14ac:dyDescent="0.25">
      <c r="A126" s="227" t="str">
        <f t="shared" si="3"/>
        <v/>
      </c>
      <c r="B126" s="228" t="str">
        <f t="shared" si="4"/>
        <v/>
      </c>
      <c r="C126" s="40"/>
      <c r="D126" s="16"/>
      <c r="E126" s="40"/>
      <c r="F126" s="55"/>
      <c r="G126" s="55"/>
      <c r="H126" s="55"/>
      <c r="I126" s="96"/>
      <c r="J126" s="229">
        <f t="shared" si="5"/>
        <v>0</v>
      </c>
      <c r="K126" s="240"/>
      <c r="L126" s="81"/>
      <c r="M126" s="391" t="s">
        <v>185</v>
      </c>
      <c r="N126" s="206"/>
    </row>
    <row r="127" spans="1:14" x14ac:dyDescent="0.25">
      <c r="A127" s="227" t="str">
        <f t="shared" si="3"/>
        <v/>
      </c>
      <c r="B127" s="228" t="str">
        <f t="shared" si="4"/>
        <v/>
      </c>
      <c r="C127" s="40"/>
      <c r="D127" s="16"/>
      <c r="E127" s="40"/>
      <c r="F127" s="55"/>
      <c r="G127" s="55"/>
      <c r="H127" s="55"/>
      <c r="I127" s="96"/>
      <c r="J127" s="229">
        <f t="shared" si="5"/>
        <v>0</v>
      </c>
      <c r="K127" s="240"/>
      <c r="L127" s="81"/>
      <c r="M127" s="391" t="s">
        <v>185</v>
      </c>
      <c r="N127" s="206"/>
    </row>
    <row r="128" spans="1:14" x14ac:dyDescent="0.25">
      <c r="A128" s="227" t="str">
        <f t="shared" si="3"/>
        <v/>
      </c>
      <c r="B128" s="228" t="str">
        <f t="shared" si="4"/>
        <v/>
      </c>
      <c r="C128" s="40"/>
      <c r="D128" s="16"/>
      <c r="E128" s="40"/>
      <c r="F128" s="55"/>
      <c r="G128" s="55"/>
      <c r="H128" s="55"/>
      <c r="I128" s="96"/>
      <c r="J128" s="229">
        <f t="shared" si="5"/>
        <v>0</v>
      </c>
      <c r="K128" s="240"/>
      <c r="L128" s="81"/>
      <c r="M128" s="391" t="s">
        <v>185</v>
      </c>
      <c r="N128" s="206"/>
    </row>
    <row r="129" spans="1:14" x14ac:dyDescent="0.25">
      <c r="A129" s="227" t="str">
        <f t="shared" si="3"/>
        <v/>
      </c>
      <c r="B129" s="228" t="str">
        <f t="shared" si="4"/>
        <v/>
      </c>
      <c r="C129" s="40"/>
      <c r="D129" s="16"/>
      <c r="E129" s="40"/>
      <c r="F129" s="55"/>
      <c r="G129" s="55"/>
      <c r="H129" s="55"/>
      <c r="I129" s="96"/>
      <c r="J129" s="229">
        <f t="shared" si="5"/>
        <v>0</v>
      </c>
      <c r="K129" s="240"/>
      <c r="L129" s="81"/>
      <c r="M129" s="391" t="s">
        <v>185</v>
      </c>
      <c r="N129" s="206"/>
    </row>
    <row r="130" spans="1:14" x14ac:dyDescent="0.25">
      <c r="A130" s="227" t="str">
        <f t="shared" si="3"/>
        <v/>
      </c>
      <c r="B130" s="228" t="str">
        <f t="shared" si="4"/>
        <v/>
      </c>
      <c r="C130" s="40"/>
      <c r="D130" s="16"/>
      <c r="E130" s="40"/>
      <c r="F130" s="55"/>
      <c r="G130" s="55"/>
      <c r="H130" s="55"/>
      <c r="I130" s="96"/>
      <c r="J130" s="229">
        <f t="shared" si="5"/>
        <v>0</v>
      </c>
      <c r="K130" s="240"/>
      <c r="L130" s="81"/>
      <c r="M130" s="391" t="s">
        <v>185</v>
      </c>
      <c r="N130" s="206"/>
    </row>
    <row r="131" spans="1:14" x14ac:dyDescent="0.25">
      <c r="A131" s="227" t="str">
        <f t="shared" si="3"/>
        <v/>
      </c>
      <c r="B131" s="228" t="str">
        <f t="shared" si="4"/>
        <v/>
      </c>
      <c r="C131" s="40"/>
      <c r="D131" s="16"/>
      <c r="E131" s="40"/>
      <c r="F131" s="55"/>
      <c r="G131" s="55"/>
      <c r="H131" s="55"/>
      <c r="I131" s="96"/>
      <c r="J131" s="229">
        <f t="shared" si="5"/>
        <v>0</v>
      </c>
      <c r="K131" s="240"/>
      <c r="L131" s="81"/>
      <c r="M131" s="391" t="s">
        <v>185</v>
      </c>
      <c r="N131" s="206"/>
    </row>
    <row r="132" spans="1:14" x14ac:dyDescent="0.25">
      <c r="A132" s="227" t="str">
        <f t="shared" si="3"/>
        <v/>
      </c>
      <c r="B132" s="228" t="str">
        <f t="shared" si="4"/>
        <v/>
      </c>
      <c r="C132" s="40"/>
      <c r="D132" s="16"/>
      <c r="E132" s="40"/>
      <c r="F132" s="55"/>
      <c r="G132" s="55"/>
      <c r="H132" s="55"/>
      <c r="I132" s="96"/>
      <c r="J132" s="229">
        <f t="shared" si="5"/>
        <v>0</v>
      </c>
      <c r="K132" s="240"/>
      <c r="L132" s="81"/>
      <c r="M132" s="391" t="s">
        <v>185</v>
      </c>
      <c r="N132" s="206"/>
    </row>
    <row r="133" spans="1:14" x14ac:dyDescent="0.25">
      <c r="A133" s="227" t="str">
        <f t="shared" si="3"/>
        <v/>
      </c>
      <c r="B133" s="228" t="str">
        <f t="shared" si="4"/>
        <v/>
      </c>
      <c r="C133" s="40"/>
      <c r="D133" s="16"/>
      <c r="E133" s="40"/>
      <c r="F133" s="55"/>
      <c r="G133" s="55"/>
      <c r="H133" s="55"/>
      <c r="I133" s="96"/>
      <c r="J133" s="229">
        <f t="shared" si="5"/>
        <v>0</v>
      </c>
      <c r="K133" s="240"/>
      <c r="L133" s="81"/>
      <c r="M133" s="391" t="s">
        <v>185</v>
      </c>
      <c r="N133" s="206"/>
    </row>
    <row r="134" spans="1:14" x14ac:dyDescent="0.25">
      <c r="A134" s="227" t="str">
        <f t="shared" si="3"/>
        <v/>
      </c>
      <c r="B134" s="228" t="str">
        <f t="shared" si="4"/>
        <v/>
      </c>
      <c r="C134" s="40"/>
      <c r="D134" s="16"/>
      <c r="E134" s="40"/>
      <c r="F134" s="55"/>
      <c r="G134" s="55"/>
      <c r="H134" s="55"/>
      <c r="I134" s="96"/>
      <c r="J134" s="229">
        <f t="shared" si="5"/>
        <v>0</v>
      </c>
      <c r="K134" s="240"/>
      <c r="L134" s="81"/>
      <c r="M134" s="391" t="s">
        <v>185</v>
      </c>
      <c r="N134" s="206"/>
    </row>
    <row r="135" spans="1:14" x14ac:dyDescent="0.25">
      <c r="A135" s="227" t="str">
        <f t="shared" si="3"/>
        <v/>
      </c>
      <c r="B135" s="228" t="str">
        <f t="shared" si="4"/>
        <v/>
      </c>
      <c r="C135" s="40"/>
      <c r="D135" s="16"/>
      <c r="E135" s="40"/>
      <c r="F135" s="55"/>
      <c r="G135" s="55"/>
      <c r="H135" s="55"/>
      <c r="I135" s="96"/>
      <c r="J135" s="229">
        <f t="shared" si="5"/>
        <v>0</v>
      </c>
      <c r="K135" s="240"/>
      <c r="L135" s="81"/>
      <c r="M135" s="391" t="s">
        <v>185</v>
      </c>
      <c r="N135" s="206"/>
    </row>
    <row r="136" spans="1:14" x14ac:dyDescent="0.25">
      <c r="A136" s="227" t="str">
        <f t="shared" si="3"/>
        <v/>
      </c>
      <c r="B136" s="228" t="str">
        <f t="shared" si="4"/>
        <v/>
      </c>
      <c r="C136" s="40"/>
      <c r="D136" s="16"/>
      <c r="E136" s="40"/>
      <c r="F136" s="55"/>
      <c r="G136" s="55"/>
      <c r="H136" s="55"/>
      <c r="I136" s="96"/>
      <c r="J136" s="229">
        <f t="shared" si="5"/>
        <v>0</v>
      </c>
      <c r="K136" s="240"/>
      <c r="L136" s="81"/>
      <c r="M136" s="391" t="s">
        <v>185</v>
      </c>
      <c r="N136" s="206"/>
    </row>
    <row r="137" spans="1:14" x14ac:dyDescent="0.25">
      <c r="A137" s="227" t="str">
        <f t="shared" si="3"/>
        <v/>
      </c>
      <c r="B137" s="228" t="str">
        <f t="shared" si="4"/>
        <v/>
      </c>
      <c r="C137" s="40"/>
      <c r="D137" s="16"/>
      <c r="E137" s="40"/>
      <c r="F137" s="55"/>
      <c r="G137" s="55"/>
      <c r="H137" s="55"/>
      <c r="I137" s="96"/>
      <c r="J137" s="229">
        <f t="shared" si="5"/>
        <v>0</v>
      </c>
      <c r="K137" s="240"/>
      <c r="L137" s="81"/>
      <c r="M137" s="391" t="s">
        <v>185</v>
      </c>
      <c r="N137" s="206"/>
    </row>
    <row r="138" spans="1:14" x14ac:dyDescent="0.25">
      <c r="A138" s="227" t="str">
        <f t="shared" si="3"/>
        <v/>
      </c>
      <c r="B138" s="228" t="str">
        <f t="shared" si="4"/>
        <v/>
      </c>
      <c r="C138" s="40"/>
      <c r="D138" s="16"/>
      <c r="E138" s="40"/>
      <c r="F138" s="55"/>
      <c r="G138" s="55"/>
      <c r="H138" s="55"/>
      <c r="I138" s="96"/>
      <c r="J138" s="229">
        <f t="shared" si="5"/>
        <v>0</v>
      </c>
      <c r="K138" s="240"/>
      <c r="L138" s="81"/>
      <c r="M138" s="391" t="s">
        <v>185</v>
      </c>
      <c r="N138" s="206"/>
    </row>
    <row r="139" spans="1:14" x14ac:dyDescent="0.25">
      <c r="A139" s="227" t="str">
        <f t="shared" si="3"/>
        <v/>
      </c>
      <c r="B139" s="228" t="str">
        <f t="shared" si="4"/>
        <v/>
      </c>
      <c r="C139" s="40"/>
      <c r="D139" s="16"/>
      <c r="E139" s="40"/>
      <c r="F139" s="55"/>
      <c r="G139" s="55"/>
      <c r="H139" s="55"/>
      <c r="I139" s="96"/>
      <c r="J139" s="229">
        <f t="shared" si="5"/>
        <v>0</v>
      </c>
      <c r="K139" s="240"/>
      <c r="L139" s="81"/>
      <c r="M139" s="391" t="s">
        <v>185</v>
      </c>
      <c r="N139" s="206"/>
    </row>
    <row r="140" spans="1:14" x14ac:dyDescent="0.25">
      <c r="A140" s="227" t="str">
        <f t="shared" si="3"/>
        <v/>
      </c>
      <c r="B140" s="228" t="str">
        <f t="shared" si="4"/>
        <v/>
      </c>
      <c r="C140" s="40"/>
      <c r="D140" s="16"/>
      <c r="E140" s="40"/>
      <c r="F140" s="55"/>
      <c r="G140" s="55"/>
      <c r="H140" s="55"/>
      <c r="I140" s="96"/>
      <c r="J140" s="229">
        <f t="shared" si="5"/>
        <v>0</v>
      </c>
      <c r="K140" s="240"/>
      <c r="L140" s="81"/>
      <c r="M140" s="391" t="s">
        <v>185</v>
      </c>
      <c r="N140" s="206"/>
    </row>
    <row r="141" spans="1:14" x14ac:dyDescent="0.25">
      <c r="A141" s="227" t="str">
        <f t="shared" si="3"/>
        <v/>
      </c>
      <c r="B141" s="228" t="str">
        <f t="shared" si="4"/>
        <v/>
      </c>
      <c r="C141" s="40"/>
      <c r="D141" s="16"/>
      <c r="E141" s="40"/>
      <c r="F141" s="55"/>
      <c r="G141" s="55"/>
      <c r="H141" s="55"/>
      <c r="I141" s="96"/>
      <c r="J141" s="229">
        <f t="shared" si="5"/>
        <v>0</v>
      </c>
      <c r="K141" s="240"/>
      <c r="L141" s="81"/>
      <c r="M141" s="391" t="s">
        <v>185</v>
      </c>
      <c r="N141" s="206"/>
    </row>
    <row r="142" spans="1:14" x14ac:dyDescent="0.25">
      <c r="A142" s="227" t="str">
        <f t="shared" ref="A142:A205" si="6">IF(C142="","",CONCATENATE("EA / ",B142))</f>
        <v/>
      </c>
      <c r="B142" s="228" t="str">
        <f t="shared" si="4"/>
        <v/>
      </c>
      <c r="C142" s="40"/>
      <c r="D142" s="16"/>
      <c r="E142" s="40"/>
      <c r="F142" s="55"/>
      <c r="G142" s="55"/>
      <c r="H142" s="55"/>
      <c r="I142" s="96"/>
      <c r="J142" s="229">
        <f t="shared" si="5"/>
        <v>0</v>
      </c>
      <c r="K142" s="240"/>
      <c r="L142" s="81"/>
      <c r="M142" s="391" t="s">
        <v>185</v>
      </c>
      <c r="N142" s="206"/>
    </row>
    <row r="143" spans="1:14" x14ac:dyDescent="0.25">
      <c r="A143" s="227" t="str">
        <f t="shared" si="6"/>
        <v/>
      </c>
      <c r="B143" s="228" t="str">
        <f t="shared" ref="B143:B206" si="7">IF(C143="","",B142+1)</f>
        <v/>
      </c>
      <c r="C143" s="40"/>
      <c r="D143" s="16"/>
      <c r="E143" s="40"/>
      <c r="F143" s="55"/>
      <c r="G143" s="55"/>
      <c r="H143" s="55"/>
      <c r="I143" s="96"/>
      <c r="J143" s="229">
        <f t="shared" si="5"/>
        <v>0</v>
      </c>
      <c r="K143" s="240"/>
      <c r="L143" s="81"/>
      <c r="M143" s="391" t="s">
        <v>185</v>
      </c>
      <c r="N143" s="206"/>
    </row>
    <row r="144" spans="1:14" x14ac:dyDescent="0.25">
      <c r="A144" s="227" t="str">
        <f t="shared" si="6"/>
        <v/>
      </c>
      <c r="B144" s="228" t="str">
        <f t="shared" si="7"/>
        <v/>
      </c>
      <c r="C144" s="40"/>
      <c r="D144" s="16"/>
      <c r="E144" s="40"/>
      <c r="F144" s="55"/>
      <c r="G144" s="55"/>
      <c r="H144" s="55"/>
      <c r="I144" s="96"/>
      <c r="J144" s="229">
        <f t="shared" si="5"/>
        <v>0</v>
      </c>
      <c r="K144" s="240"/>
      <c r="L144" s="81"/>
      <c r="M144" s="391" t="s">
        <v>185</v>
      </c>
      <c r="N144" s="206"/>
    </row>
    <row r="145" spans="1:14" x14ac:dyDescent="0.25">
      <c r="A145" s="227" t="str">
        <f t="shared" si="6"/>
        <v/>
      </c>
      <c r="B145" s="228" t="str">
        <f t="shared" si="7"/>
        <v/>
      </c>
      <c r="C145" s="40"/>
      <c r="D145" s="16"/>
      <c r="E145" s="40"/>
      <c r="F145" s="55"/>
      <c r="G145" s="55"/>
      <c r="H145" s="55"/>
      <c r="I145" s="96"/>
      <c r="J145" s="229">
        <f t="shared" ref="J145:J208" si="8">H145*I145</f>
        <v>0</v>
      </c>
      <c r="K145" s="240"/>
      <c r="L145" s="81"/>
      <c r="M145" s="391" t="s">
        <v>185</v>
      </c>
      <c r="N145" s="206"/>
    </row>
    <row r="146" spans="1:14" x14ac:dyDescent="0.25">
      <c r="A146" s="227" t="str">
        <f t="shared" si="6"/>
        <v/>
      </c>
      <c r="B146" s="228" t="str">
        <f t="shared" si="7"/>
        <v/>
      </c>
      <c r="C146" s="40"/>
      <c r="D146" s="16"/>
      <c r="E146" s="40"/>
      <c r="F146" s="55"/>
      <c r="G146" s="55"/>
      <c r="H146" s="55"/>
      <c r="I146" s="96"/>
      <c r="J146" s="229">
        <f t="shared" si="8"/>
        <v>0</v>
      </c>
      <c r="K146" s="240"/>
      <c r="L146" s="81"/>
      <c r="M146" s="391" t="s">
        <v>185</v>
      </c>
      <c r="N146" s="206"/>
    </row>
    <row r="147" spans="1:14" x14ac:dyDescent="0.25">
      <c r="A147" s="227" t="str">
        <f t="shared" si="6"/>
        <v/>
      </c>
      <c r="B147" s="228" t="str">
        <f t="shared" si="7"/>
        <v/>
      </c>
      <c r="C147" s="40"/>
      <c r="D147" s="16"/>
      <c r="E147" s="40"/>
      <c r="F147" s="55"/>
      <c r="G147" s="55"/>
      <c r="H147" s="55"/>
      <c r="I147" s="96"/>
      <c r="J147" s="229">
        <f t="shared" si="8"/>
        <v>0</v>
      </c>
      <c r="K147" s="240"/>
      <c r="L147" s="81"/>
      <c r="M147" s="391" t="s">
        <v>185</v>
      </c>
      <c r="N147" s="206"/>
    </row>
    <row r="148" spans="1:14" x14ac:dyDescent="0.25">
      <c r="A148" s="227" t="str">
        <f t="shared" si="6"/>
        <v/>
      </c>
      <c r="B148" s="228" t="str">
        <f t="shared" si="7"/>
        <v/>
      </c>
      <c r="C148" s="40"/>
      <c r="D148" s="16"/>
      <c r="E148" s="40"/>
      <c r="F148" s="55"/>
      <c r="G148" s="55"/>
      <c r="H148" s="55"/>
      <c r="I148" s="96"/>
      <c r="J148" s="229">
        <f t="shared" si="8"/>
        <v>0</v>
      </c>
      <c r="K148" s="240"/>
      <c r="L148" s="81"/>
      <c r="M148" s="391" t="s">
        <v>185</v>
      </c>
      <c r="N148" s="206"/>
    </row>
    <row r="149" spans="1:14" x14ac:dyDescent="0.25">
      <c r="A149" s="227" t="str">
        <f t="shared" si="6"/>
        <v/>
      </c>
      <c r="B149" s="228" t="str">
        <f t="shared" si="7"/>
        <v/>
      </c>
      <c r="C149" s="40"/>
      <c r="D149" s="16"/>
      <c r="E149" s="40"/>
      <c r="F149" s="55"/>
      <c r="G149" s="55"/>
      <c r="H149" s="55"/>
      <c r="I149" s="96"/>
      <c r="J149" s="229">
        <f t="shared" si="8"/>
        <v>0</v>
      </c>
      <c r="K149" s="240"/>
      <c r="L149" s="81"/>
      <c r="M149" s="391" t="s">
        <v>185</v>
      </c>
      <c r="N149" s="206"/>
    </row>
    <row r="150" spans="1:14" x14ac:dyDescent="0.25">
      <c r="A150" s="227" t="str">
        <f t="shared" si="6"/>
        <v/>
      </c>
      <c r="B150" s="228" t="str">
        <f t="shared" si="7"/>
        <v/>
      </c>
      <c r="C150" s="40"/>
      <c r="D150" s="16"/>
      <c r="E150" s="40"/>
      <c r="F150" s="55"/>
      <c r="G150" s="55"/>
      <c r="H150" s="55"/>
      <c r="I150" s="96"/>
      <c r="J150" s="229">
        <f t="shared" si="8"/>
        <v>0</v>
      </c>
      <c r="K150" s="240"/>
      <c r="L150" s="81"/>
      <c r="M150" s="391" t="s">
        <v>185</v>
      </c>
      <c r="N150" s="206"/>
    </row>
    <row r="151" spans="1:14" x14ac:dyDescent="0.25">
      <c r="A151" s="227" t="str">
        <f t="shared" si="6"/>
        <v/>
      </c>
      <c r="B151" s="228" t="str">
        <f t="shared" si="7"/>
        <v/>
      </c>
      <c r="C151" s="40"/>
      <c r="D151" s="16"/>
      <c r="E151" s="40"/>
      <c r="F151" s="55"/>
      <c r="G151" s="55"/>
      <c r="H151" s="55"/>
      <c r="I151" s="96"/>
      <c r="J151" s="229">
        <f t="shared" si="8"/>
        <v>0</v>
      </c>
      <c r="K151" s="240"/>
      <c r="L151" s="81"/>
      <c r="M151" s="391" t="s">
        <v>185</v>
      </c>
      <c r="N151" s="206"/>
    </row>
    <row r="152" spans="1:14" x14ac:dyDescent="0.25">
      <c r="A152" s="227" t="str">
        <f t="shared" si="6"/>
        <v/>
      </c>
      <c r="B152" s="228" t="str">
        <f t="shared" si="7"/>
        <v/>
      </c>
      <c r="C152" s="40"/>
      <c r="D152" s="16"/>
      <c r="E152" s="40"/>
      <c r="F152" s="55"/>
      <c r="G152" s="55"/>
      <c r="H152" s="55"/>
      <c r="I152" s="96"/>
      <c r="J152" s="229">
        <f t="shared" si="8"/>
        <v>0</v>
      </c>
      <c r="K152" s="240"/>
      <c r="L152" s="81"/>
      <c r="M152" s="391" t="s">
        <v>185</v>
      </c>
      <c r="N152" s="206"/>
    </row>
    <row r="153" spans="1:14" x14ac:dyDescent="0.25">
      <c r="A153" s="227" t="str">
        <f t="shared" si="6"/>
        <v/>
      </c>
      <c r="B153" s="228" t="str">
        <f t="shared" si="7"/>
        <v/>
      </c>
      <c r="C153" s="40"/>
      <c r="D153" s="16"/>
      <c r="E153" s="40"/>
      <c r="F153" s="55"/>
      <c r="G153" s="55"/>
      <c r="H153" s="55"/>
      <c r="I153" s="96"/>
      <c r="J153" s="229">
        <f t="shared" si="8"/>
        <v>0</v>
      </c>
      <c r="K153" s="240"/>
      <c r="L153" s="81"/>
      <c r="M153" s="391" t="s">
        <v>185</v>
      </c>
      <c r="N153" s="206"/>
    </row>
    <row r="154" spans="1:14" x14ac:dyDescent="0.25">
      <c r="A154" s="227" t="str">
        <f t="shared" si="6"/>
        <v/>
      </c>
      <c r="B154" s="228" t="str">
        <f t="shared" si="7"/>
        <v/>
      </c>
      <c r="C154" s="40"/>
      <c r="D154" s="16"/>
      <c r="E154" s="40"/>
      <c r="F154" s="55"/>
      <c r="G154" s="55"/>
      <c r="H154" s="55"/>
      <c r="I154" s="96"/>
      <c r="J154" s="229">
        <f t="shared" si="8"/>
        <v>0</v>
      </c>
      <c r="K154" s="240"/>
      <c r="L154" s="81"/>
      <c r="M154" s="391" t="s">
        <v>185</v>
      </c>
      <c r="N154" s="206"/>
    </row>
    <row r="155" spans="1:14" x14ac:dyDescent="0.25">
      <c r="A155" s="227" t="str">
        <f t="shared" si="6"/>
        <v/>
      </c>
      <c r="B155" s="228" t="str">
        <f t="shared" si="7"/>
        <v/>
      </c>
      <c r="C155" s="40"/>
      <c r="D155" s="16"/>
      <c r="E155" s="40"/>
      <c r="F155" s="55"/>
      <c r="G155" s="55"/>
      <c r="H155" s="55"/>
      <c r="I155" s="96"/>
      <c r="J155" s="229">
        <f t="shared" si="8"/>
        <v>0</v>
      </c>
      <c r="K155" s="240"/>
      <c r="L155" s="81"/>
      <c r="M155" s="391" t="s">
        <v>185</v>
      </c>
      <c r="N155" s="206"/>
    </row>
    <row r="156" spans="1:14" x14ac:dyDescent="0.25">
      <c r="A156" s="227" t="str">
        <f t="shared" si="6"/>
        <v/>
      </c>
      <c r="B156" s="228" t="str">
        <f t="shared" si="7"/>
        <v/>
      </c>
      <c r="C156" s="40"/>
      <c r="D156" s="16"/>
      <c r="E156" s="40"/>
      <c r="F156" s="55"/>
      <c r="G156" s="55"/>
      <c r="H156" s="55"/>
      <c r="I156" s="96"/>
      <c r="J156" s="229">
        <f t="shared" si="8"/>
        <v>0</v>
      </c>
      <c r="K156" s="240"/>
      <c r="L156" s="81"/>
      <c r="M156" s="391" t="s">
        <v>185</v>
      </c>
      <c r="N156" s="206"/>
    </row>
    <row r="157" spans="1:14" x14ac:dyDescent="0.25">
      <c r="A157" s="227" t="str">
        <f t="shared" si="6"/>
        <v/>
      </c>
      <c r="B157" s="228" t="str">
        <f t="shared" si="7"/>
        <v/>
      </c>
      <c r="C157" s="40"/>
      <c r="D157" s="16"/>
      <c r="E157" s="40"/>
      <c r="F157" s="55"/>
      <c r="G157" s="55"/>
      <c r="H157" s="55"/>
      <c r="I157" s="96"/>
      <c r="J157" s="229">
        <f t="shared" si="8"/>
        <v>0</v>
      </c>
      <c r="K157" s="240"/>
      <c r="L157" s="81"/>
      <c r="M157" s="391" t="s">
        <v>185</v>
      </c>
      <c r="N157" s="206"/>
    </row>
    <row r="158" spans="1:14" x14ac:dyDescent="0.25">
      <c r="A158" s="227" t="str">
        <f t="shared" si="6"/>
        <v/>
      </c>
      <c r="B158" s="228" t="str">
        <f t="shared" si="7"/>
        <v/>
      </c>
      <c r="C158" s="40"/>
      <c r="D158" s="16"/>
      <c r="E158" s="40"/>
      <c r="F158" s="55"/>
      <c r="G158" s="55"/>
      <c r="H158" s="55"/>
      <c r="I158" s="96"/>
      <c r="J158" s="229">
        <f t="shared" si="8"/>
        <v>0</v>
      </c>
      <c r="K158" s="240"/>
      <c r="L158" s="81"/>
      <c r="M158" s="391" t="s">
        <v>185</v>
      </c>
      <c r="N158" s="206"/>
    </row>
    <row r="159" spans="1:14" x14ac:dyDescent="0.25">
      <c r="A159" s="227" t="str">
        <f t="shared" si="6"/>
        <v/>
      </c>
      <c r="B159" s="228" t="str">
        <f t="shared" si="7"/>
        <v/>
      </c>
      <c r="C159" s="40"/>
      <c r="D159" s="16"/>
      <c r="E159" s="40"/>
      <c r="F159" s="55"/>
      <c r="G159" s="55"/>
      <c r="H159" s="55"/>
      <c r="I159" s="96"/>
      <c r="J159" s="229">
        <f t="shared" si="8"/>
        <v>0</v>
      </c>
      <c r="K159" s="240"/>
      <c r="L159" s="81"/>
      <c r="M159" s="391" t="s">
        <v>185</v>
      </c>
      <c r="N159" s="206"/>
    </row>
    <row r="160" spans="1:14" x14ac:dyDescent="0.25">
      <c r="A160" s="227" t="str">
        <f t="shared" si="6"/>
        <v/>
      </c>
      <c r="B160" s="228" t="str">
        <f t="shared" si="7"/>
        <v/>
      </c>
      <c r="C160" s="40"/>
      <c r="D160" s="16"/>
      <c r="E160" s="40"/>
      <c r="F160" s="55"/>
      <c r="G160" s="55"/>
      <c r="H160" s="55"/>
      <c r="I160" s="96"/>
      <c r="J160" s="229">
        <f t="shared" si="8"/>
        <v>0</v>
      </c>
      <c r="K160" s="240"/>
      <c r="L160" s="81"/>
      <c r="M160" s="391" t="s">
        <v>185</v>
      </c>
      <c r="N160" s="206"/>
    </row>
    <row r="161" spans="1:14" x14ac:dyDescent="0.25">
      <c r="A161" s="227" t="str">
        <f t="shared" si="6"/>
        <v/>
      </c>
      <c r="B161" s="228" t="str">
        <f t="shared" si="7"/>
        <v/>
      </c>
      <c r="C161" s="40"/>
      <c r="D161" s="16"/>
      <c r="E161" s="40"/>
      <c r="F161" s="55"/>
      <c r="G161" s="55"/>
      <c r="H161" s="55"/>
      <c r="I161" s="96"/>
      <c r="J161" s="229">
        <f t="shared" si="8"/>
        <v>0</v>
      </c>
      <c r="K161" s="240"/>
      <c r="L161" s="81"/>
      <c r="M161" s="391" t="s">
        <v>185</v>
      </c>
      <c r="N161" s="206"/>
    </row>
    <row r="162" spans="1:14" x14ac:dyDescent="0.25">
      <c r="A162" s="227" t="str">
        <f t="shared" si="6"/>
        <v/>
      </c>
      <c r="B162" s="228" t="str">
        <f t="shared" si="7"/>
        <v/>
      </c>
      <c r="C162" s="40"/>
      <c r="D162" s="16"/>
      <c r="E162" s="40"/>
      <c r="F162" s="55"/>
      <c r="G162" s="55"/>
      <c r="H162" s="55"/>
      <c r="I162" s="96"/>
      <c r="J162" s="229">
        <f t="shared" si="8"/>
        <v>0</v>
      </c>
      <c r="K162" s="240"/>
      <c r="L162" s="81"/>
      <c r="M162" s="391" t="s">
        <v>185</v>
      </c>
      <c r="N162" s="206"/>
    </row>
    <row r="163" spans="1:14" x14ac:dyDescent="0.25">
      <c r="A163" s="227" t="str">
        <f t="shared" si="6"/>
        <v/>
      </c>
      <c r="B163" s="228" t="str">
        <f t="shared" si="7"/>
        <v/>
      </c>
      <c r="C163" s="40"/>
      <c r="D163" s="16"/>
      <c r="E163" s="40"/>
      <c r="F163" s="55"/>
      <c r="G163" s="55"/>
      <c r="H163" s="55"/>
      <c r="I163" s="96"/>
      <c r="J163" s="229">
        <f t="shared" si="8"/>
        <v>0</v>
      </c>
      <c r="K163" s="240"/>
      <c r="L163" s="81"/>
      <c r="M163" s="391" t="s">
        <v>185</v>
      </c>
      <c r="N163" s="206"/>
    </row>
    <row r="164" spans="1:14" x14ac:dyDescent="0.25">
      <c r="A164" s="227" t="str">
        <f t="shared" si="6"/>
        <v/>
      </c>
      <c r="B164" s="228" t="str">
        <f t="shared" si="7"/>
        <v/>
      </c>
      <c r="C164" s="40"/>
      <c r="D164" s="16"/>
      <c r="E164" s="40"/>
      <c r="F164" s="55"/>
      <c r="G164" s="55"/>
      <c r="H164" s="55"/>
      <c r="I164" s="96"/>
      <c r="J164" s="229">
        <f t="shared" si="8"/>
        <v>0</v>
      </c>
      <c r="K164" s="240"/>
      <c r="L164" s="81"/>
      <c r="M164" s="391" t="s">
        <v>185</v>
      </c>
      <c r="N164" s="206"/>
    </row>
    <row r="165" spans="1:14" x14ac:dyDescent="0.25">
      <c r="A165" s="227" t="str">
        <f t="shared" si="6"/>
        <v/>
      </c>
      <c r="B165" s="228" t="str">
        <f t="shared" si="7"/>
        <v/>
      </c>
      <c r="C165" s="40"/>
      <c r="D165" s="16"/>
      <c r="E165" s="40"/>
      <c r="F165" s="55"/>
      <c r="G165" s="55"/>
      <c r="H165" s="55"/>
      <c r="I165" s="96"/>
      <c r="J165" s="229">
        <f t="shared" si="8"/>
        <v>0</v>
      </c>
      <c r="K165" s="240"/>
      <c r="L165" s="81"/>
      <c r="M165" s="391" t="s">
        <v>185</v>
      </c>
      <c r="N165" s="206"/>
    </row>
    <row r="166" spans="1:14" x14ac:dyDescent="0.25">
      <c r="A166" s="227" t="str">
        <f t="shared" si="6"/>
        <v/>
      </c>
      <c r="B166" s="228" t="str">
        <f t="shared" si="7"/>
        <v/>
      </c>
      <c r="C166" s="40"/>
      <c r="D166" s="16"/>
      <c r="E166" s="40"/>
      <c r="F166" s="55"/>
      <c r="G166" s="55"/>
      <c r="H166" s="55"/>
      <c r="I166" s="96"/>
      <c r="J166" s="229">
        <f t="shared" si="8"/>
        <v>0</v>
      </c>
      <c r="K166" s="240"/>
      <c r="L166" s="81"/>
      <c r="M166" s="391" t="s">
        <v>185</v>
      </c>
      <c r="N166" s="206"/>
    </row>
    <row r="167" spans="1:14" x14ac:dyDescent="0.25">
      <c r="A167" s="227" t="str">
        <f t="shared" si="6"/>
        <v/>
      </c>
      <c r="B167" s="228" t="str">
        <f t="shared" si="7"/>
        <v/>
      </c>
      <c r="C167" s="40"/>
      <c r="D167" s="16"/>
      <c r="E167" s="40"/>
      <c r="F167" s="55"/>
      <c r="G167" s="55"/>
      <c r="H167" s="55"/>
      <c r="I167" s="96"/>
      <c r="J167" s="229">
        <f t="shared" si="8"/>
        <v>0</v>
      </c>
      <c r="K167" s="240"/>
      <c r="L167" s="81"/>
      <c r="M167" s="391" t="s">
        <v>185</v>
      </c>
      <c r="N167" s="206"/>
    </row>
    <row r="168" spans="1:14" x14ac:dyDescent="0.25">
      <c r="A168" s="227" t="str">
        <f t="shared" si="6"/>
        <v/>
      </c>
      <c r="B168" s="228" t="str">
        <f t="shared" si="7"/>
        <v/>
      </c>
      <c r="C168" s="40"/>
      <c r="D168" s="16"/>
      <c r="E168" s="40"/>
      <c r="F168" s="55"/>
      <c r="G168" s="55"/>
      <c r="H168" s="55"/>
      <c r="I168" s="96"/>
      <c r="J168" s="229">
        <f t="shared" si="8"/>
        <v>0</v>
      </c>
      <c r="K168" s="240"/>
      <c r="L168" s="81"/>
      <c r="M168" s="391" t="s">
        <v>185</v>
      </c>
      <c r="N168" s="206"/>
    </row>
    <row r="169" spans="1:14" x14ac:dyDescent="0.25">
      <c r="A169" s="227" t="str">
        <f t="shared" si="6"/>
        <v/>
      </c>
      <c r="B169" s="228" t="str">
        <f t="shared" si="7"/>
        <v/>
      </c>
      <c r="C169" s="40"/>
      <c r="D169" s="16"/>
      <c r="E169" s="40"/>
      <c r="F169" s="55"/>
      <c r="G169" s="55"/>
      <c r="H169" s="55"/>
      <c r="I169" s="96"/>
      <c r="J169" s="229">
        <f t="shared" si="8"/>
        <v>0</v>
      </c>
      <c r="K169" s="240"/>
      <c r="L169" s="81"/>
      <c r="M169" s="391" t="s">
        <v>185</v>
      </c>
      <c r="N169" s="206"/>
    </row>
    <row r="170" spans="1:14" x14ac:dyDescent="0.25">
      <c r="A170" s="227" t="str">
        <f t="shared" si="6"/>
        <v/>
      </c>
      <c r="B170" s="228" t="str">
        <f t="shared" si="7"/>
        <v/>
      </c>
      <c r="C170" s="40"/>
      <c r="D170" s="16"/>
      <c r="E170" s="40"/>
      <c r="F170" s="55"/>
      <c r="G170" s="55"/>
      <c r="H170" s="55"/>
      <c r="I170" s="96"/>
      <c r="J170" s="229">
        <f t="shared" si="8"/>
        <v>0</v>
      </c>
      <c r="K170" s="240"/>
      <c r="L170" s="81"/>
      <c r="M170" s="391" t="s">
        <v>185</v>
      </c>
      <c r="N170" s="206"/>
    </row>
    <row r="171" spans="1:14" x14ac:dyDescent="0.25">
      <c r="A171" s="227" t="str">
        <f t="shared" si="6"/>
        <v/>
      </c>
      <c r="B171" s="228" t="str">
        <f t="shared" si="7"/>
        <v/>
      </c>
      <c r="C171" s="40"/>
      <c r="D171" s="16"/>
      <c r="E171" s="40"/>
      <c r="F171" s="55"/>
      <c r="G171" s="55"/>
      <c r="H171" s="55"/>
      <c r="I171" s="96"/>
      <c r="J171" s="229">
        <f t="shared" si="8"/>
        <v>0</v>
      </c>
      <c r="K171" s="240"/>
      <c r="L171" s="81"/>
      <c r="M171" s="391" t="s">
        <v>185</v>
      </c>
      <c r="N171" s="206"/>
    </row>
    <row r="172" spans="1:14" x14ac:dyDescent="0.25">
      <c r="A172" s="227" t="str">
        <f t="shared" si="6"/>
        <v/>
      </c>
      <c r="B172" s="228" t="str">
        <f t="shared" si="7"/>
        <v/>
      </c>
      <c r="C172" s="40"/>
      <c r="D172" s="16"/>
      <c r="E172" s="40"/>
      <c r="F172" s="55"/>
      <c r="G172" s="55"/>
      <c r="H172" s="55"/>
      <c r="I172" s="96"/>
      <c r="J172" s="229">
        <f t="shared" si="8"/>
        <v>0</v>
      </c>
      <c r="K172" s="240"/>
      <c r="L172" s="81"/>
      <c r="M172" s="391" t="s">
        <v>185</v>
      </c>
      <c r="N172" s="206"/>
    </row>
    <row r="173" spans="1:14" x14ac:dyDescent="0.25">
      <c r="A173" s="227" t="str">
        <f t="shared" si="6"/>
        <v/>
      </c>
      <c r="B173" s="228" t="str">
        <f t="shared" si="7"/>
        <v/>
      </c>
      <c r="C173" s="40"/>
      <c r="D173" s="16"/>
      <c r="E173" s="40"/>
      <c r="F173" s="55"/>
      <c r="G173" s="55"/>
      <c r="H173" s="55"/>
      <c r="I173" s="96"/>
      <c r="J173" s="229">
        <f t="shared" si="8"/>
        <v>0</v>
      </c>
      <c r="K173" s="240"/>
      <c r="L173" s="81"/>
      <c r="M173" s="391" t="s">
        <v>185</v>
      </c>
      <c r="N173" s="206"/>
    </row>
    <row r="174" spans="1:14" x14ac:dyDescent="0.25">
      <c r="A174" s="227" t="str">
        <f t="shared" si="6"/>
        <v/>
      </c>
      <c r="B174" s="228" t="str">
        <f t="shared" si="7"/>
        <v/>
      </c>
      <c r="C174" s="40"/>
      <c r="D174" s="16"/>
      <c r="E174" s="40"/>
      <c r="F174" s="55"/>
      <c r="G174" s="55"/>
      <c r="H174" s="55"/>
      <c r="I174" s="96"/>
      <c r="J174" s="229">
        <f t="shared" si="8"/>
        <v>0</v>
      </c>
      <c r="K174" s="240"/>
      <c r="L174" s="81"/>
      <c r="M174" s="391" t="s">
        <v>185</v>
      </c>
      <c r="N174" s="206"/>
    </row>
    <row r="175" spans="1:14" x14ac:dyDescent="0.25">
      <c r="A175" s="227" t="str">
        <f t="shared" si="6"/>
        <v/>
      </c>
      <c r="B175" s="228" t="str">
        <f t="shared" si="7"/>
        <v/>
      </c>
      <c r="C175" s="40"/>
      <c r="D175" s="16"/>
      <c r="E175" s="40"/>
      <c r="F175" s="55"/>
      <c r="G175" s="55"/>
      <c r="H175" s="55"/>
      <c r="I175" s="96"/>
      <c r="J175" s="229">
        <f t="shared" si="8"/>
        <v>0</v>
      </c>
      <c r="K175" s="240"/>
      <c r="L175" s="81"/>
      <c r="M175" s="391" t="s">
        <v>185</v>
      </c>
      <c r="N175" s="206"/>
    </row>
    <row r="176" spans="1:14" x14ac:dyDescent="0.25">
      <c r="A176" s="227" t="str">
        <f t="shared" si="6"/>
        <v/>
      </c>
      <c r="B176" s="228" t="str">
        <f t="shared" si="7"/>
        <v/>
      </c>
      <c r="C176" s="40"/>
      <c r="D176" s="16"/>
      <c r="E176" s="40"/>
      <c r="F176" s="55"/>
      <c r="G176" s="55"/>
      <c r="H176" s="55"/>
      <c r="I176" s="96"/>
      <c r="J176" s="229">
        <f t="shared" si="8"/>
        <v>0</v>
      </c>
      <c r="K176" s="240"/>
      <c r="L176" s="81"/>
      <c r="M176" s="391" t="s">
        <v>185</v>
      </c>
      <c r="N176" s="206"/>
    </row>
    <row r="177" spans="1:14" x14ac:dyDescent="0.25">
      <c r="A177" s="227" t="str">
        <f t="shared" si="6"/>
        <v/>
      </c>
      <c r="B177" s="228" t="str">
        <f t="shared" si="7"/>
        <v/>
      </c>
      <c r="C177" s="40"/>
      <c r="D177" s="16"/>
      <c r="E177" s="40"/>
      <c r="F177" s="55"/>
      <c r="G177" s="55"/>
      <c r="H177" s="55"/>
      <c r="I177" s="96"/>
      <c r="J177" s="229">
        <f t="shared" si="8"/>
        <v>0</v>
      </c>
      <c r="K177" s="240"/>
      <c r="L177" s="81"/>
      <c r="M177" s="391" t="s">
        <v>185</v>
      </c>
      <c r="N177" s="206"/>
    </row>
    <row r="178" spans="1:14" x14ac:dyDescent="0.25">
      <c r="A178" s="227" t="str">
        <f t="shared" si="6"/>
        <v/>
      </c>
      <c r="B178" s="228" t="str">
        <f t="shared" si="7"/>
        <v/>
      </c>
      <c r="C178" s="40"/>
      <c r="D178" s="16"/>
      <c r="E178" s="40"/>
      <c r="F178" s="55"/>
      <c r="G178" s="55"/>
      <c r="H178" s="55"/>
      <c r="I178" s="96"/>
      <c r="J178" s="229">
        <f t="shared" si="8"/>
        <v>0</v>
      </c>
      <c r="K178" s="240"/>
      <c r="L178" s="81"/>
      <c r="M178" s="391" t="s">
        <v>185</v>
      </c>
      <c r="N178" s="206"/>
    </row>
    <row r="179" spans="1:14" x14ac:dyDescent="0.25">
      <c r="A179" s="227" t="str">
        <f t="shared" si="6"/>
        <v/>
      </c>
      <c r="B179" s="228" t="str">
        <f t="shared" si="7"/>
        <v/>
      </c>
      <c r="C179" s="40"/>
      <c r="D179" s="16"/>
      <c r="E179" s="40"/>
      <c r="F179" s="55"/>
      <c r="G179" s="55"/>
      <c r="H179" s="55"/>
      <c r="I179" s="96"/>
      <c r="J179" s="229">
        <f t="shared" si="8"/>
        <v>0</v>
      </c>
      <c r="K179" s="240"/>
      <c r="L179" s="81"/>
      <c r="M179" s="391" t="s">
        <v>185</v>
      </c>
      <c r="N179" s="206"/>
    </row>
    <row r="180" spans="1:14" x14ac:dyDescent="0.25">
      <c r="A180" s="227" t="str">
        <f t="shared" si="6"/>
        <v/>
      </c>
      <c r="B180" s="228" t="str">
        <f t="shared" si="7"/>
        <v/>
      </c>
      <c r="C180" s="40"/>
      <c r="D180" s="16"/>
      <c r="E180" s="40"/>
      <c r="F180" s="55"/>
      <c r="G180" s="55"/>
      <c r="H180" s="55"/>
      <c r="I180" s="96"/>
      <c r="J180" s="229">
        <f t="shared" si="8"/>
        <v>0</v>
      </c>
      <c r="K180" s="240"/>
      <c r="L180" s="81"/>
      <c r="M180" s="391" t="s">
        <v>185</v>
      </c>
      <c r="N180" s="206"/>
    </row>
    <row r="181" spans="1:14" x14ac:dyDescent="0.25">
      <c r="A181" s="227" t="str">
        <f t="shared" si="6"/>
        <v/>
      </c>
      <c r="B181" s="228" t="str">
        <f t="shared" si="7"/>
        <v/>
      </c>
      <c r="C181" s="40"/>
      <c r="D181" s="16"/>
      <c r="E181" s="40"/>
      <c r="F181" s="55"/>
      <c r="G181" s="55"/>
      <c r="H181" s="55"/>
      <c r="I181" s="96"/>
      <c r="J181" s="229">
        <f t="shared" si="8"/>
        <v>0</v>
      </c>
      <c r="K181" s="240"/>
      <c r="L181" s="81"/>
      <c r="M181" s="391" t="s">
        <v>185</v>
      </c>
      <c r="N181" s="206"/>
    </row>
    <row r="182" spans="1:14" x14ac:dyDescent="0.25">
      <c r="A182" s="227" t="str">
        <f t="shared" si="6"/>
        <v/>
      </c>
      <c r="B182" s="228" t="str">
        <f t="shared" si="7"/>
        <v/>
      </c>
      <c r="C182" s="40"/>
      <c r="D182" s="16"/>
      <c r="E182" s="40"/>
      <c r="F182" s="55"/>
      <c r="G182" s="55"/>
      <c r="H182" s="55"/>
      <c r="I182" s="96"/>
      <c r="J182" s="229">
        <f t="shared" si="8"/>
        <v>0</v>
      </c>
      <c r="K182" s="240"/>
      <c r="L182" s="81"/>
      <c r="M182" s="391" t="s">
        <v>185</v>
      </c>
      <c r="N182" s="206"/>
    </row>
    <row r="183" spans="1:14" x14ac:dyDescent="0.25">
      <c r="A183" s="227" t="str">
        <f t="shared" si="6"/>
        <v/>
      </c>
      <c r="B183" s="228" t="str">
        <f t="shared" si="7"/>
        <v/>
      </c>
      <c r="C183" s="40"/>
      <c r="D183" s="16"/>
      <c r="E183" s="40"/>
      <c r="F183" s="55"/>
      <c r="G183" s="55"/>
      <c r="H183" s="55"/>
      <c r="I183" s="96"/>
      <c r="J183" s="229">
        <f t="shared" si="8"/>
        <v>0</v>
      </c>
      <c r="K183" s="240"/>
      <c r="L183" s="81"/>
      <c r="M183" s="391" t="s">
        <v>185</v>
      </c>
      <c r="N183" s="206"/>
    </row>
    <row r="184" spans="1:14" x14ac:dyDescent="0.25">
      <c r="A184" s="227" t="str">
        <f t="shared" si="6"/>
        <v/>
      </c>
      <c r="B184" s="228" t="str">
        <f t="shared" si="7"/>
        <v/>
      </c>
      <c r="C184" s="40"/>
      <c r="D184" s="16"/>
      <c r="E184" s="40"/>
      <c r="F184" s="55"/>
      <c r="G184" s="55"/>
      <c r="H184" s="55"/>
      <c r="I184" s="96"/>
      <c r="J184" s="229">
        <f t="shared" si="8"/>
        <v>0</v>
      </c>
      <c r="K184" s="240"/>
      <c r="L184" s="81"/>
      <c r="M184" s="391" t="s">
        <v>185</v>
      </c>
      <c r="N184" s="206"/>
    </row>
    <row r="185" spans="1:14" x14ac:dyDescent="0.25">
      <c r="A185" s="227" t="str">
        <f t="shared" si="6"/>
        <v/>
      </c>
      <c r="B185" s="228" t="str">
        <f t="shared" si="7"/>
        <v/>
      </c>
      <c r="C185" s="40"/>
      <c r="D185" s="16"/>
      <c r="E185" s="40"/>
      <c r="F185" s="55"/>
      <c r="G185" s="55"/>
      <c r="H185" s="55"/>
      <c r="I185" s="96"/>
      <c r="J185" s="229">
        <f t="shared" si="8"/>
        <v>0</v>
      </c>
      <c r="K185" s="240"/>
      <c r="L185" s="81"/>
      <c r="M185" s="391" t="s">
        <v>185</v>
      </c>
      <c r="N185" s="206"/>
    </row>
    <row r="186" spans="1:14" x14ac:dyDescent="0.25">
      <c r="A186" s="227" t="str">
        <f t="shared" si="6"/>
        <v/>
      </c>
      <c r="B186" s="228" t="str">
        <f t="shared" si="7"/>
        <v/>
      </c>
      <c r="C186" s="40"/>
      <c r="D186" s="16"/>
      <c r="E186" s="40"/>
      <c r="F186" s="55"/>
      <c r="G186" s="55"/>
      <c r="H186" s="55"/>
      <c r="I186" s="96"/>
      <c r="J186" s="229">
        <f t="shared" si="8"/>
        <v>0</v>
      </c>
      <c r="K186" s="240"/>
      <c r="L186" s="81"/>
      <c r="M186" s="391" t="s">
        <v>185</v>
      </c>
      <c r="N186" s="206"/>
    </row>
    <row r="187" spans="1:14" x14ac:dyDescent="0.25">
      <c r="A187" s="227" t="str">
        <f t="shared" si="6"/>
        <v/>
      </c>
      <c r="B187" s="228" t="str">
        <f t="shared" si="7"/>
        <v/>
      </c>
      <c r="C187" s="40"/>
      <c r="D187" s="16"/>
      <c r="E187" s="40"/>
      <c r="F187" s="55"/>
      <c r="G187" s="55"/>
      <c r="H187" s="55"/>
      <c r="I187" s="96"/>
      <c r="J187" s="229">
        <f t="shared" si="8"/>
        <v>0</v>
      </c>
      <c r="K187" s="240"/>
      <c r="L187" s="81"/>
      <c r="M187" s="391" t="s">
        <v>185</v>
      </c>
      <c r="N187" s="206"/>
    </row>
    <row r="188" spans="1:14" x14ac:dyDescent="0.25">
      <c r="A188" s="227" t="str">
        <f t="shared" si="6"/>
        <v/>
      </c>
      <c r="B188" s="228" t="str">
        <f t="shared" si="7"/>
        <v/>
      </c>
      <c r="C188" s="40"/>
      <c r="D188" s="16"/>
      <c r="E188" s="40"/>
      <c r="F188" s="55"/>
      <c r="G188" s="55"/>
      <c r="H188" s="55"/>
      <c r="I188" s="96"/>
      <c r="J188" s="229">
        <f t="shared" si="8"/>
        <v>0</v>
      </c>
      <c r="K188" s="240"/>
      <c r="L188" s="81"/>
      <c r="M188" s="391" t="s">
        <v>185</v>
      </c>
      <c r="N188" s="206"/>
    </row>
    <row r="189" spans="1:14" x14ac:dyDescent="0.25">
      <c r="A189" s="227" t="str">
        <f t="shared" si="6"/>
        <v/>
      </c>
      <c r="B189" s="228" t="str">
        <f t="shared" si="7"/>
        <v/>
      </c>
      <c r="C189" s="40"/>
      <c r="D189" s="16"/>
      <c r="E189" s="40"/>
      <c r="F189" s="55"/>
      <c r="G189" s="55"/>
      <c r="H189" s="55"/>
      <c r="I189" s="96"/>
      <c r="J189" s="229">
        <f t="shared" si="8"/>
        <v>0</v>
      </c>
      <c r="K189" s="240"/>
      <c r="L189" s="81"/>
      <c r="M189" s="391" t="s">
        <v>185</v>
      </c>
      <c r="N189" s="206"/>
    </row>
    <row r="190" spans="1:14" x14ac:dyDescent="0.25">
      <c r="A190" s="227" t="str">
        <f t="shared" si="6"/>
        <v/>
      </c>
      <c r="B190" s="228" t="str">
        <f t="shared" si="7"/>
        <v/>
      </c>
      <c r="C190" s="40"/>
      <c r="D190" s="16"/>
      <c r="E190" s="40"/>
      <c r="F190" s="55"/>
      <c r="G190" s="55"/>
      <c r="H190" s="55"/>
      <c r="I190" s="96"/>
      <c r="J190" s="229">
        <f t="shared" si="8"/>
        <v>0</v>
      </c>
      <c r="K190" s="240"/>
      <c r="L190" s="81"/>
      <c r="M190" s="391" t="s">
        <v>185</v>
      </c>
      <c r="N190" s="206"/>
    </row>
    <row r="191" spans="1:14" x14ac:dyDescent="0.25">
      <c r="A191" s="227" t="str">
        <f t="shared" si="6"/>
        <v/>
      </c>
      <c r="B191" s="228" t="str">
        <f t="shared" si="7"/>
        <v/>
      </c>
      <c r="C191" s="40"/>
      <c r="D191" s="16"/>
      <c r="E191" s="40"/>
      <c r="F191" s="55"/>
      <c r="G191" s="55"/>
      <c r="H191" s="55"/>
      <c r="I191" s="96"/>
      <c r="J191" s="229">
        <f t="shared" si="8"/>
        <v>0</v>
      </c>
      <c r="K191" s="240"/>
      <c r="L191" s="81"/>
      <c r="M191" s="391" t="s">
        <v>185</v>
      </c>
      <c r="N191" s="206"/>
    </row>
    <row r="192" spans="1:14" x14ac:dyDescent="0.25">
      <c r="A192" s="227" t="str">
        <f t="shared" si="6"/>
        <v/>
      </c>
      <c r="B192" s="228" t="str">
        <f t="shared" si="7"/>
        <v/>
      </c>
      <c r="C192" s="40"/>
      <c r="D192" s="16"/>
      <c r="E192" s="40"/>
      <c r="F192" s="55"/>
      <c r="G192" s="55"/>
      <c r="H192" s="55"/>
      <c r="I192" s="96"/>
      <c r="J192" s="229">
        <f t="shared" si="8"/>
        <v>0</v>
      </c>
      <c r="K192" s="240"/>
      <c r="L192" s="81"/>
      <c r="M192" s="391" t="s">
        <v>185</v>
      </c>
      <c r="N192" s="206"/>
    </row>
    <row r="193" spans="1:14" x14ac:dyDescent="0.25">
      <c r="A193" s="227" t="str">
        <f t="shared" si="6"/>
        <v/>
      </c>
      <c r="B193" s="228" t="str">
        <f t="shared" si="7"/>
        <v/>
      </c>
      <c r="C193" s="40"/>
      <c r="D193" s="16"/>
      <c r="E193" s="40"/>
      <c r="F193" s="55"/>
      <c r="G193" s="55"/>
      <c r="H193" s="55"/>
      <c r="I193" s="96"/>
      <c r="J193" s="229">
        <f t="shared" si="8"/>
        <v>0</v>
      </c>
      <c r="K193" s="240"/>
      <c r="L193" s="81"/>
      <c r="M193" s="391" t="s">
        <v>185</v>
      </c>
      <c r="N193" s="206"/>
    </row>
    <row r="194" spans="1:14" x14ac:dyDescent="0.25">
      <c r="A194" s="227" t="str">
        <f t="shared" si="6"/>
        <v/>
      </c>
      <c r="B194" s="228" t="str">
        <f t="shared" si="7"/>
        <v/>
      </c>
      <c r="C194" s="40"/>
      <c r="D194" s="16"/>
      <c r="E194" s="40"/>
      <c r="F194" s="55"/>
      <c r="G194" s="55"/>
      <c r="H194" s="55"/>
      <c r="I194" s="96"/>
      <c r="J194" s="229">
        <f t="shared" si="8"/>
        <v>0</v>
      </c>
      <c r="K194" s="240"/>
      <c r="L194" s="81"/>
      <c r="M194" s="391" t="s">
        <v>185</v>
      </c>
      <c r="N194" s="206"/>
    </row>
    <row r="195" spans="1:14" x14ac:dyDescent="0.25">
      <c r="A195" s="227" t="str">
        <f t="shared" si="6"/>
        <v/>
      </c>
      <c r="B195" s="228" t="str">
        <f t="shared" si="7"/>
        <v/>
      </c>
      <c r="C195" s="40"/>
      <c r="D195" s="16"/>
      <c r="E195" s="40"/>
      <c r="F195" s="55"/>
      <c r="G195" s="55"/>
      <c r="H195" s="55"/>
      <c r="I195" s="96"/>
      <c r="J195" s="229">
        <f t="shared" si="8"/>
        <v>0</v>
      </c>
      <c r="K195" s="240"/>
      <c r="L195" s="81"/>
      <c r="M195" s="391" t="s">
        <v>185</v>
      </c>
      <c r="N195" s="206"/>
    </row>
    <row r="196" spans="1:14" x14ac:dyDescent="0.25">
      <c r="A196" s="227" t="str">
        <f t="shared" si="6"/>
        <v/>
      </c>
      <c r="B196" s="228" t="str">
        <f t="shared" si="7"/>
        <v/>
      </c>
      <c r="C196" s="40"/>
      <c r="D196" s="16"/>
      <c r="E196" s="40"/>
      <c r="F196" s="55"/>
      <c r="G196" s="55"/>
      <c r="H196" s="55"/>
      <c r="I196" s="96"/>
      <c r="J196" s="229">
        <f t="shared" si="8"/>
        <v>0</v>
      </c>
      <c r="K196" s="240"/>
      <c r="L196" s="81"/>
      <c r="M196" s="391" t="s">
        <v>185</v>
      </c>
      <c r="N196" s="206"/>
    </row>
    <row r="197" spans="1:14" x14ac:dyDescent="0.25">
      <c r="A197" s="227" t="str">
        <f t="shared" si="6"/>
        <v/>
      </c>
      <c r="B197" s="228" t="str">
        <f t="shared" si="7"/>
        <v/>
      </c>
      <c r="C197" s="40"/>
      <c r="D197" s="16"/>
      <c r="E197" s="40"/>
      <c r="F197" s="55"/>
      <c r="G197" s="55"/>
      <c r="H197" s="55"/>
      <c r="I197" s="96"/>
      <c r="J197" s="229">
        <f t="shared" si="8"/>
        <v>0</v>
      </c>
      <c r="K197" s="240"/>
      <c r="L197" s="81"/>
      <c r="M197" s="391" t="s">
        <v>185</v>
      </c>
      <c r="N197" s="206"/>
    </row>
    <row r="198" spans="1:14" x14ac:dyDescent="0.25">
      <c r="A198" s="227" t="str">
        <f t="shared" si="6"/>
        <v/>
      </c>
      <c r="B198" s="228" t="str">
        <f t="shared" si="7"/>
        <v/>
      </c>
      <c r="C198" s="40"/>
      <c r="D198" s="16"/>
      <c r="E198" s="40"/>
      <c r="F198" s="55"/>
      <c r="G198" s="55"/>
      <c r="H198" s="55"/>
      <c r="I198" s="96"/>
      <c r="J198" s="229">
        <f t="shared" si="8"/>
        <v>0</v>
      </c>
      <c r="K198" s="240"/>
      <c r="L198" s="81"/>
      <c r="M198" s="391" t="s">
        <v>185</v>
      </c>
      <c r="N198" s="206"/>
    </row>
    <row r="199" spans="1:14" x14ac:dyDescent="0.25">
      <c r="A199" s="227" t="str">
        <f t="shared" si="6"/>
        <v/>
      </c>
      <c r="B199" s="228" t="str">
        <f t="shared" si="7"/>
        <v/>
      </c>
      <c r="C199" s="40"/>
      <c r="D199" s="16"/>
      <c r="E199" s="40"/>
      <c r="F199" s="55"/>
      <c r="G199" s="55"/>
      <c r="H199" s="55"/>
      <c r="I199" s="96"/>
      <c r="J199" s="229">
        <f t="shared" si="8"/>
        <v>0</v>
      </c>
      <c r="K199" s="240"/>
      <c r="L199" s="81"/>
      <c r="M199" s="391" t="s">
        <v>185</v>
      </c>
      <c r="N199" s="206"/>
    </row>
    <row r="200" spans="1:14" x14ac:dyDescent="0.25">
      <c r="A200" s="227" t="str">
        <f t="shared" si="6"/>
        <v/>
      </c>
      <c r="B200" s="228" t="str">
        <f t="shared" si="7"/>
        <v/>
      </c>
      <c r="C200" s="40"/>
      <c r="D200" s="16"/>
      <c r="E200" s="40"/>
      <c r="F200" s="55"/>
      <c r="G200" s="55"/>
      <c r="H200" s="55"/>
      <c r="I200" s="96"/>
      <c r="J200" s="229">
        <f t="shared" si="8"/>
        <v>0</v>
      </c>
      <c r="K200" s="240"/>
      <c r="L200" s="81"/>
      <c r="M200" s="391" t="s">
        <v>185</v>
      </c>
      <c r="N200" s="206"/>
    </row>
    <row r="201" spans="1:14" x14ac:dyDescent="0.25">
      <c r="A201" s="227" t="str">
        <f t="shared" si="6"/>
        <v/>
      </c>
      <c r="B201" s="228" t="str">
        <f t="shared" si="7"/>
        <v/>
      </c>
      <c r="C201" s="40"/>
      <c r="D201" s="16"/>
      <c r="E201" s="40"/>
      <c r="F201" s="55"/>
      <c r="G201" s="55"/>
      <c r="H201" s="55"/>
      <c r="I201" s="96"/>
      <c r="J201" s="229">
        <f t="shared" si="8"/>
        <v>0</v>
      </c>
      <c r="K201" s="240"/>
      <c r="L201" s="81"/>
      <c r="M201" s="391" t="s">
        <v>185</v>
      </c>
      <c r="N201" s="206"/>
    </row>
    <row r="202" spans="1:14" x14ac:dyDescent="0.25">
      <c r="A202" s="227" t="str">
        <f t="shared" si="6"/>
        <v/>
      </c>
      <c r="B202" s="228" t="str">
        <f t="shared" si="7"/>
        <v/>
      </c>
      <c r="C202" s="40"/>
      <c r="D202" s="16"/>
      <c r="E202" s="40"/>
      <c r="F202" s="55"/>
      <c r="G202" s="55"/>
      <c r="H202" s="55"/>
      <c r="I202" s="96"/>
      <c r="J202" s="229">
        <f t="shared" si="8"/>
        <v>0</v>
      </c>
      <c r="K202" s="240"/>
      <c r="L202" s="81"/>
      <c r="M202" s="391" t="s">
        <v>185</v>
      </c>
      <c r="N202" s="206"/>
    </row>
    <row r="203" spans="1:14" x14ac:dyDescent="0.25">
      <c r="A203" s="227" t="str">
        <f t="shared" si="6"/>
        <v/>
      </c>
      <c r="B203" s="228" t="str">
        <f t="shared" si="7"/>
        <v/>
      </c>
      <c r="C203" s="40"/>
      <c r="D203" s="16"/>
      <c r="E203" s="40"/>
      <c r="F203" s="55"/>
      <c r="G203" s="55"/>
      <c r="H203" s="55"/>
      <c r="I203" s="96"/>
      <c r="J203" s="229">
        <f t="shared" si="8"/>
        <v>0</v>
      </c>
      <c r="K203" s="240"/>
      <c r="L203" s="81"/>
      <c r="M203" s="391" t="s">
        <v>185</v>
      </c>
      <c r="N203" s="206"/>
    </row>
    <row r="204" spans="1:14" x14ac:dyDescent="0.25">
      <c r="A204" s="227" t="str">
        <f t="shared" si="6"/>
        <v/>
      </c>
      <c r="B204" s="228" t="str">
        <f t="shared" si="7"/>
        <v/>
      </c>
      <c r="C204" s="40"/>
      <c r="D204" s="16"/>
      <c r="E204" s="40"/>
      <c r="F204" s="55"/>
      <c r="G204" s="55"/>
      <c r="H204" s="55"/>
      <c r="I204" s="96"/>
      <c r="J204" s="229">
        <f t="shared" si="8"/>
        <v>0</v>
      </c>
      <c r="K204" s="240"/>
      <c r="L204" s="81"/>
      <c r="M204" s="391" t="s">
        <v>185</v>
      </c>
      <c r="N204" s="206"/>
    </row>
    <row r="205" spans="1:14" x14ac:dyDescent="0.25">
      <c r="A205" s="227" t="str">
        <f t="shared" si="6"/>
        <v/>
      </c>
      <c r="B205" s="228" t="str">
        <f t="shared" si="7"/>
        <v/>
      </c>
      <c r="C205" s="40"/>
      <c r="D205" s="16"/>
      <c r="E205" s="40"/>
      <c r="F205" s="55"/>
      <c r="G205" s="55"/>
      <c r="H205" s="55"/>
      <c r="I205" s="96"/>
      <c r="J205" s="229">
        <f t="shared" si="8"/>
        <v>0</v>
      </c>
      <c r="K205" s="240"/>
      <c r="L205" s="81"/>
      <c r="M205" s="391" t="s">
        <v>185</v>
      </c>
      <c r="N205" s="206"/>
    </row>
    <row r="206" spans="1:14" x14ac:dyDescent="0.25">
      <c r="A206" s="227" t="str">
        <f t="shared" ref="A206:A269" si="9">IF(C206="","",CONCATENATE("EA / ",B206))</f>
        <v/>
      </c>
      <c r="B206" s="228" t="str">
        <f t="shared" si="7"/>
        <v/>
      </c>
      <c r="C206" s="40"/>
      <c r="D206" s="16"/>
      <c r="E206" s="40"/>
      <c r="F206" s="55"/>
      <c r="G206" s="55"/>
      <c r="H206" s="55"/>
      <c r="I206" s="96"/>
      <c r="J206" s="229">
        <f t="shared" si="8"/>
        <v>0</v>
      </c>
      <c r="K206" s="240"/>
      <c r="L206" s="81"/>
      <c r="M206" s="391" t="s">
        <v>185</v>
      </c>
      <c r="N206" s="206"/>
    </row>
    <row r="207" spans="1:14" x14ac:dyDescent="0.25">
      <c r="A207" s="227" t="str">
        <f t="shared" si="9"/>
        <v/>
      </c>
      <c r="B207" s="228" t="str">
        <f t="shared" ref="B207:B270" si="10">IF(C207="","",B206+1)</f>
        <v/>
      </c>
      <c r="C207" s="40"/>
      <c r="D207" s="16"/>
      <c r="E207" s="40"/>
      <c r="F207" s="55"/>
      <c r="G207" s="55"/>
      <c r="H207" s="55"/>
      <c r="I207" s="96"/>
      <c r="J207" s="229">
        <f t="shared" si="8"/>
        <v>0</v>
      </c>
      <c r="K207" s="240"/>
      <c r="L207" s="81"/>
      <c r="M207" s="391" t="s">
        <v>185</v>
      </c>
      <c r="N207" s="206"/>
    </row>
    <row r="208" spans="1:14" x14ac:dyDescent="0.25">
      <c r="A208" s="227" t="str">
        <f t="shared" si="9"/>
        <v/>
      </c>
      <c r="B208" s="228" t="str">
        <f t="shared" si="10"/>
        <v/>
      </c>
      <c r="C208" s="40"/>
      <c r="D208" s="16"/>
      <c r="E208" s="40"/>
      <c r="F208" s="55"/>
      <c r="G208" s="55"/>
      <c r="H208" s="55"/>
      <c r="I208" s="96"/>
      <c r="J208" s="229">
        <f t="shared" si="8"/>
        <v>0</v>
      </c>
      <c r="K208" s="240"/>
      <c r="L208" s="81"/>
      <c r="M208" s="391" t="s">
        <v>185</v>
      </c>
      <c r="N208" s="206"/>
    </row>
    <row r="209" spans="1:14" x14ac:dyDescent="0.25">
      <c r="A209" s="227" t="str">
        <f t="shared" si="9"/>
        <v/>
      </c>
      <c r="B209" s="228" t="str">
        <f t="shared" si="10"/>
        <v/>
      </c>
      <c r="C209" s="40"/>
      <c r="D209" s="16"/>
      <c r="E209" s="40"/>
      <c r="F209" s="55"/>
      <c r="G209" s="55"/>
      <c r="H209" s="55"/>
      <c r="I209" s="96"/>
      <c r="J209" s="229">
        <f t="shared" ref="J209:J272" si="11">H209*I209</f>
        <v>0</v>
      </c>
      <c r="K209" s="240"/>
      <c r="L209" s="81"/>
      <c r="M209" s="391" t="s">
        <v>185</v>
      </c>
      <c r="N209" s="206"/>
    </row>
    <row r="210" spans="1:14" x14ac:dyDescent="0.25">
      <c r="A210" s="227" t="str">
        <f t="shared" si="9"/>
        <v/>
      </c>
      <c r="B210" s="228" t="str">
        <f t="shared" si="10"/>
        <v/>
      </c>
      <c r="C210" s="40"/>
      <c r="D210" s="16"/>
      <c r="E210" s="40"/>
      <c r="F210" s="55"/>
      <c r="G210" s="55"/>
      <c r="H210" s="55"/>
      <c r="I210" s="96"/>
      <c r="J210" s="229">
        <f t="shared" si="11"/>
        <v>0</v>
      </c>
      <c r="K210" s="240"/>
      <c r="L210" s="81"/>
      <c r="M210" s="391" t="s">
        <v>185</v>
      </c>
      <c r="N210" s="206"/>
    </row>
    <row r="211" spans="1:14" x14ac:dyDescent="0.25">
      <c r="A211" s="227" t="str">
        <f t="shared" si="9"/>
        <v/>
      </c>
      <c r="B211" s="228" t="str">
        <f t="shared" si="10"/>
        <v/>
      </c>
      <c r="C211" s="40"/>
      <c r="D211" s="16"/>
      <c r="E211" s="40"/>
      <c r="F211" s="55"/>
      <c r="G211" s="55"/>
      <c r="H211" s="55"/>
      <c r="I211" s="96"/>
      <c r="J211" s="229">
        <f t="shared" si="11"/>
        <v>0</v>
      </c>
      <c r="K211" s="240"/>
      <c r="L211" s="81"/>
      <c r="M211" s="391" t="s">
        <v>185</v>
      </c>
      <c r="N211" s="206"/>
    </row>
    <row r="212" spans="1:14" x14ac:dyDescent="0.25">
      <c r="A212" s="227" t="str">
        <f t="shared" si="9"/>
        <v/>
      </c>
      <c r="B212" s="228" t="str">
        <f t="shared" si="10"/>
        <v/>
      </c>
      <c r="C212" s="40"/>
      <c r="D212" s="16"/>
      <c r="E212" s="40"/>
      <c r="F212" s="55"/>
      <c r="G212" s="55"/>
      <c r="H212" s="55"/>
      <c r="I212" s="96"/>
      <c r="J212" s="229">
        <f t="shared" si="11"/>
        <v>0</v>
      </c>
      <c r="K212" s="240"/>
      <c r="L212" s="81"/>
      <c r="M212" s="391" t="s">
        <v>185</v>
      </c>
      <c r="N212" s="206"/>
    </row>
    <row r="213" spans="1:14" x14ac:dyDescent="0.25">
      <c r="A213" s="227" t="str">
        <f t="shared" si="9"/>
        <v/>
      </c>
      <c r="B213" s="228" t="str">
        <f t="shared" si="10"/>
        <v/>
      </c>
      <c r="C213" s="40"/>
      <c r="D213" s="16"/>
      <c r="E213" s="40"/>
      <c r="F213" s="55"/>
      <c r="G213" s="55"/>
      <c r="H213" s="55"/>
      <c r="I213" s="96"/>
      <c r="J213" s="229">
        <f t="shared" si="11"/>
        <v>0</v>
      </c>
      <c r="K213" s="240"/>
      <c r="L213" s="81"/>
      <c r="M213" s="391" t="s">
        <v>185</v>
      </c>
      <c r="N213" s="206"/>
    </row>
    <row r="214" spans="1:14" x14ac:dyDescent="0.25">
      <c r="A214" s="227" t="str">
        <f t="shared" si="9"/>
        <v/>
      </c>
      <c r="B214" s="228" t="str">
        <f t="shared" si="10"/>
        <v/>
      </c>
      <c r="C214" s="40"/>
      <c r="D214" s="16"/>
      <c r="E214" s="40"/>
      <c r="F214" s="55"/>
      <c r="G214" s="55"/>
      <c r="H214" s="55"/>
      <c r="I214" s="96"/>
      <c r="J214" s="229">
        <f t="shared" si="11"/>
        <v>0</v>
      </c>
      <c r="K214" s="240"/>
      <c r="L214" s="81"/>
      <c r="M214" s="391" t="s">
        <v>185</v>
      </c>
      <c r="N214" s="206"/>
    </row>
    <row r="215" spans="1:14" x14ac:dyDescent="0.25">
      <c r="A215" s="227" t="str">
        <f t="shared" si="9"/>
        <v/>
      </c>
      <c r="B215" s="228" t="str">
        <f t="shared" si="10"/>
        <v/>
      </c>
      <c r="C215" s="40"/>
      <c r="D215" s="16"/>
      <c r="E215" s="40"/>
      <c r="F215" s="55"/>
      <c r="G215" s="55"/>
      <c r="H215" s="55"/>
      <c r="I215" s="96"/>
      <c r="J215" s="229">
        <f t="shared" si="11"/>
        <v>0</v>
      </c>
      <c r="K215" s="240"/>
      <c r="L215" s="81"/>
      <c r="M215" s="391" t="s">
        <v>185</v>
      </c>
      <c r="N215" s="206"/>
    </row>
    <row r="216" spans="1:14" x14ac:dyDescent="0.25">
      <c r="A216" s="227" t="str">
        <f t="shared" si="9"/>
        <v/>
      </c>
      <c r="B216" s="228" t="str">
        <f t="shared" si="10"/>
        <v/>
      </c>
      <c r="C216" s="40"/>
      <c r="D216" s="16"/>
      <c r="E216" s="40"/>
      <c r="F216" s="55"/>
      <c r="G216" s="55"/>
      <c r="H216" s="55"/>
      <c r="I216" s="96"/>
      <c r="J216" s="229">
        <f t="shared" si="11"/>
        <v>0</v>
      </c>
      <c r="K216" s="240"/>
      <c r="L216" s="81"/>
      <c r="M216" s="391" t="s">
        <v>185</v>
      </c>
      <c r="N216" s="206"/>
    </row>
    <row r="217" spans="1:14" x14ac:dyDescent="0.25">
      <c r="A217" s="227" t="str">
        <f t="shared" si="9"/>
        <v/>
      </c>
      <c r="B217" s="228" t="str">
        <f t="shared" si="10"/>
        <v/>
      </c>
      <c r="C217" s="40"/>
      <c r="D217" s="16"/>
      <c r="E217" s="40"/>
      <c r="F217" s="55"/>
      <c r="G217" s="55"/>
      <c r="H217" s="55"/>
      <c r="I217" s="96"/>
      <c r="J217" s="229">
        <f t="shared" si="11"/>
        <v>0</v>
      </c>
      <c r="K217" s="240"/>
      <c r="L217" s="81"/>
      <c r="M217" s="391" t="s">
        <v>185</v>
      </c>
      <c r="N217" s="206"/>
    </row>
    <row r="218" spans="1:14" x14ac:dyDescent="0.25">
      <c r="A218" s="227" t="str">
        <f t="shared" si="9"/>
        <v/>
      </c>
      <c r="B218" s="228" t="str">
        <f t="shared" si="10"/>
        <v/>
      </c>
      <c r="C218" s="40"/>
      <c r="D218" s="16"/>
      <c r="E218" s="40"/>
      <c r="F218" s="55"/>
      <c r="G218" s="55"/>
      <c r="H218" s="55"/>
      <c r="I218" s="96"/>
      <c r="J218" s="229">
        <f t="shared" si="11"/>
        <v>0</v>
      </c>
      <c r="K218" s="240"/>
      <c r="L218" s="81"/>
      <c r="M218" s="391" t="s">
        <v>185</v>
      </c>
      <c r="N218" s="206"/>
    </row>
    <row r="219" spans="1:14" x14ac:dyDescent="0.25">
      <c r="A219" s="227" t="str">
        <f t="shared" si="9"/>
        <v/>
      </c>
      <c r="B219" s="228" t="str">
        <f t="shared" si="10"/>
        <v/>
      </c>
      <c r="C219" s="40"/>
      <c r="D219" s="16"/>
      <c r="E219" s="40"/>
      <c r="F219" s="55"/>
      <c r="G219" s="55"/>
      <c r="H219" s="55"/>
      <c r="I219" s="96"/>
      <c r="J219" s="229">
        <f t="shared" si="11"/>
        <v>0</v>
      </c>
      <c r="K219" s="240"/>
      <c r="L219" s="81"/>
      <c r="M219" s="391" t="s">
        <v>185</v>
      </c>
      <c r="N219" s="206"/>
    </row>
    <row r="220" spans="1:14" x14ac:dyDescent="0.25">
      <c r="A220" s="227" t="str">
        <f t="shared" si="9"/>
        <v/>
      </c>
      <c r="B220" s="228" t="str">
        <f t="shared" si="10"/>
        <v/>
      </c>
      <c r="C220" s="40"/>
      <c r="D220" s="16"/>
      <c r="E220" s="40"/>
      <c r="F220" s="55"/>
      <c r="G220" s="55"/>
      <c r="H220" s="55"/>
      <c r="I220" s="96"/>
      <c r="J220" s="229">
        <f t="shared" si="11"/>
        <v>0</v>
      </c>
      <c r="K220" s="240"/>
      <c r="L220" s="81"/>
      <c r="M220" s="391" t="s">
        <v>185</v>
      </c>
      <c r="N220" s="206"/>
    </row>
    <row r="221" spans="1:14" x14ac:dyDescent="0.25">
      <c r="A221" s="227" t="str">
        <f t="shared" si="9"/>
        <v/>
      </c>
      <c r="B221" s="228" t="str">
        <f t="shared" si="10"/>
        <v/>
      </c>
      <c r="C221" s="40"/>
      <c r="D221" s="16"/>
      <c r="E221" s="40"/>
      <c r="F221" s="55"/>
      <c r="G221" s="55"/>
      <c r="H221" s="55"/>
      <c r="I221" s="96"/>
      <c r="J221" s="229">
        <f t="shared" si="11"/>
        <v>0</v>
      </c>
      <c r="K221" s="240"/>
      <c r="L221" s="81"/>
      <c r="M221" s="391" t="s">
        <v>185</v>
      </c>
      <c r="N221" s="206"/>
    </row>
    <row r="222" spans="1:14" x14ac:dyDescent="0.25">
      <c r="A222" s="227" t="str">
        <f t="shared" si="9"/>
        <v/>
      </c>
      <c r="B222" s="228" t="str">
        <f t="shared" si="10"/>
        <v/>
      </c>
      <c r="C222" s="40"/>
      <c r="D222" s="16"/>
      <c r="E222" s="40"/>
      <c r="F222" s="55"/>
      <c r="G222" s="55"/>
      <c r="H222" s="55"/>
      <c r="I222" s="96"/>
      <c r="J222" s="229">
        <f t="shared" si="11"/>
        <v>0</v>
      </c>
      <c r="K222" s="240"/>
      <c r="L222" s="81"/>
      <c r="M222" s="391" t="s">
        <v>185</v>
      </c>
      <c r="N222" s="206"/>
    </row>
    <row r="223" spans="1:14" x14ac:dyDescent="0.25">
      <c r="A223" s="227" t="str">
        <f t="shared" si="9"/>
        <v/>
      </c>
      <c r="B223" s="228" t="str">
        <f t="shared" si="10"/>
        <v/>
      </c>
      <c r="C223" s="40"/>
      <c r="D223" s="16"/>
      <c r="E223" s="40"/>
      <c r="F223" s="55"/>
      <c r="G223" s="55"/>
      <c r="H223" s="55"/>
      <c r="I223" s="96"/>
      <c r="J223" s="229">
        <f t="shared" si="11"/>
        <v>0</v>
      </c>
      <c r="K223" s="240"/>
      <c r="L223" s="81"/>
      <c r="M223" s="391" t="s">
        <v>185</v>
      </c>
      <c r="N223" s="206"/>
    </row>
    <row r="224" spans="1:14" x14ac:dyDescent="0.25">
      <c r="A224" s="227" t="str">
        <f t="shared" si="9"/>
        <v/>
      </c>
      <c r="B224" s="228" t="str">
        <f t="shared" si="10"/>
        <v/>
      </c>
      <c r="C224" s="40"/>
      <c r="D224" s="16"/>
      <c r="E224" s="40"/>
      <c r="F224" s="55"/>
      <c r="G224" s="55"/>
      <c r="H224" s="55"/>
      <c r="I224" s="96"/>
      <c r="J224" s="229">
        <f t="shared" si="11"/>
        <v>0</v>
      </c>
      <c r="K224" s="240"/>
      <c r="L224" s="81"/>
      <c r="M224" s="391" t="s">
        <v>185</v>
      </c>
      <c r="N224" s="206"/>
    </row>
    <row r="225" spans="1:14" x14ac:dyDescent="0.25">
      <c r="A225" s="227" t="str">
        <f t="shared" si="9"/>
        <v/>
      </c>
      <c r="B225" s="228" t="str">
        <f t="shared" si="10"/>
        <v/>
      </c>
      <c r="C225" s="40"/>
      <c r="D225" s="16"/>
      <c r="E225" s="40"/>
      <c r="F225" s="55"/>
      <c r="G225" s="55"/>
      <c r="H225" s="55"/>
      <c r="I225" s="96"/>
      <c r="J225" s="229">
        <f t="shared" si="11"/>
        <v>0</v>
      </c>
      <c r="K225" s="240"/>
      <c r="L225" s="81"/>
      <c r="M225" s="391" t="s">
        <v>185</v>
      </c>
      <c r="N225" s="206"/>
    </row>
    <row r="226" spans="1:14" x14ac:dyDescent="0.25">
      <c r="A226" s="227" t="str">
        <f t="shared" si="9"/>
        <v/>
      </c>
      <c r="B226" s="228" t="str">
        <f t="shared" si="10"/>
        <v/>
      </c>
      <c r="C226" s="40"/>
      <c r="D226" s="16"/>
      <c r="E226" s="40"/>
      <c r="F226" s="55"/>
      <c r="G226" s="55"/>
      <c r="H226" s="55"/>
      <c r="I226" s="96"/>
      <c r="J226" s="229">
        <f t="shared" si="11"/>
        <v>0</v>
      </c>
      <c r="K226" s="240"/>
      <c r="L226" s="81"/>
      <c r="M226" s="391" t="s">
        <v>185</v>
      </c>
      <c r="N226" s="206"/>
    </row>
    <row r="227" spans="1:14" x14ac:dyDescent="0.25">
      <c r="A227" s="227" t="str">
        <f t="shared" si="9"/>
        <v/>
      </c>
      <c r="B227" s="228" t="str">
        <f t="shared" si="10"/>
        <v/>
      </c>
      <c r="C227" s="40"/>
      <c r="D227" s="16"/>
      <c r="E227" s="40"/>
      <c r="F227" s="55"/>
      <c r="G227" s="55"/>
      <c r="H227" s="55"/>
      <c r="I227" s="96"/>
      <c r="J227" s="229">
        <f t="shared" si="11"/>
        <v>0</v>
      </c>
      <c r="K227" s="240"/>
      <c r="L227" s="81"/>
      <c r="M227" s="391" t="s">
        <v>185</v>
      </c>
      <c r="N227" s="206"/>
    </row>
    <row r="228" spans="1:14" x14ac:dyDescent="0.25">
      <c r="A228" s="227" t="str">
        <f t="shared" si="9"/>
        <v/>
      </c>
      <c r="B228" s="228" t="str">
        <f t="shared" si="10"/>
        <v/>
      </c>
      <c r="C228" s="40"/>
      <c r="D228" s="16"/>
      <c r="E228" s="40"/>
      <c r="F228" s="55"/>
      <c r="G228" s="55"/>
      <c r="H228" s="55"/>
      <c r="I228" s="96"/>
      <c r="J228" s="229">
        <f t="shared" si="11"/>
        <v>0</v>
      </c>
      <c r="K228" s="240"/>
      <c r="L228" s="81"/>
      <c r="M228" s="391" t="s">
        <v>185</v>
      </c>
      <c r="N228" s="206"/>
    </row>
    <row r="229" spans="1:14" x14ac:dyDescent="0.25">
      <c r="A229" s="227" t="str">
        <f t="shared" si="9"/>
        <v/>
      </c>
      <c r="B229" s="228" t="str">
        <f t="shared" si="10"/>
        <v/>
      </c>
      <c r="C229" s="40"/>
      <c r="D229" s="16"/>
      <c r="E229" s="40"/>
      <c r="F229" s="55"/>
      <c r="G229" s="55"/>
      <c r="H229" s="55"/>
      <c r="I229" s="96"/>
      <c r="J229" s="229">
        <f t="shared" si="11"/>
        <v>0</v>
      </c>
      <c r="K229" s="240"/>
      <c r="L229" s="81"/>
      <c r="M229" s="391" t="s">
        <v>185</v>
      </c>
      <c r="N229" s="206"/>
    </row>
    <row r="230" spans="1:14" x14ac:dyDescent="0.25">
      <c r="A230" s="227" t="str">
        <f t="shared" si="9"/>
        <v/>
      </c>
      <c r="B230" s="228" t="str">
        <f t="shared" si="10"/>
        <v/>
      </c>
      <c r="C230" s="40"/>
      <c r="D230" s="16"/>
      <c r="E230" s="40"/>
      <c r="F230" s="55"/>
      <c r="G230" s="55"/>
      <c r="H230" s="55"/>
      <c r="I230" s="96"/>
      <c r="J230" s="229">
        <f t="shared" si="11"/>
        <v>0</v>
      </c>
      <c r="K230" s="240"/>
      <c r="L230" s="81"/>
      <c r="M230" s="391" t="s">
        <v>185</v>
      </c>
      <c r="N230" s="206"/>
    </row>
    <row r="231" spans="1:14" x14ac:dyDescent="0.25">
      <c r="A231" s="227" t="str">
        <f t="shared" si="9"/>
        <v/>
      </c>
      <c r="B231" s="228" t="str">
        <f t="shared" si="10"/>
        <v/>
      </c>
      <c r="C231" s="40"/>
      <c r="D231" s="16"/>
      <c r="E231" s="40"/>
      <c r="F231" s="55"/>
      <c r="G231" s="55"/>
      <c r="H231" s="55"/>
      <c r="I231" s="96"/>
      <c r="J231" s="229">
        <f t="shared" si="11"/>
        <v>0</v>
      </c>
      <c r="K231" s="240"/>
      <c r="L231" s="81"/>
      <c r="M231" s="391" t="s">
        <v>185</v>
      </c>
      <c r="N231" s="206"/>
    </row>
    <row r="232" spans="1:14" x14ac:dyDescent="0.25">
      <c r="A232" s="227" t="str">
        <f t="shared" si="9"/>
        <v/>
      </c>
      <c r="B232" s="228" t="str">
        <f t="shared" si="10"/>
        <v/>
      </c>
      <c r="C232" s="40"/>
      <c r="D232" s="16"/>
      <c r="E232" s="40"/>
      <c r="F232" s="55"/>
      <c r="G232" s="55"/>
      <c r="H232" s="55"/>
      <c r="I232" s="96"/>
      <c r="J232" s="229">
        <f t="shared" si="11"/>
        <v>0</v>
      </c>
      <c r="K232" s="240"/>
      <c r="L232" s="81"/>
      <c r="M232" s="391" t="s">
        <v>185</v>
      </c>
      <c r="N232" s="206"/>
    </row>
    <row r="233" spans="1:14" x14ac:dyDescent="0.25">
      <c r="A233" s="227" t="str">
        <f t="shared" si="9"/>
        <v/>
      </c>
      <c r="B233" s="228" t="str">
        <f t="shared" si="10"/>
        <v/>
      </c>
      <c r="C233" s="40"/>
      <c r="D233" s="16"/>
      <c r="E233" s="40"/>
      <c r="F233" s="55"/>
      <c r="G233" s="55"/>
      <c r="H233" s="55"/>
      <c r="I233" s="96"/>
      <c r="J233" s="229">
        <f t="shared" si="11"/>
        <v>0</v>
      </c>
      <c r="K233" s="240"/>
      <c r="L233" s="81"/>
      <c r="M233" s="391" t="s">
        <v>185</v>
      </c>
      <c r="N233" s="206"/>
    </row>
    <row r="234" spans="1:14" x14ac:dyDescent="0.25">
      <c r="A234" s="227" t="str">
        <f t="shared" si="9"/>
        <v/>
      </c>
      <c r="B234" s="228" t="str">
        <f t="shared" si="10"/>
        <v/>
      </c>
      <c r="C234" s="40"/>
      <c r="D234" s="16"/>
      <c r="E234" s="40"/>
      <c r="F234" s="55"/>
      <c r="G234" s="55"/>
      <c r="H234" s="55"/>
      <c r="I234" s="96"/>
      <c r="J234" s="229">
        <f t="shared" si="11"/>
        <v>0</v>
      </c>
      <c r="K234" s="240"/>
      <c r="L234" s="81"/>
      <c r="M234" s="391" t="s">
        <v>185</v>
      </c>
      <c r="N234" s="206"/>
    </row>
    <row r="235" spans="1:14" x14ac:dyDescent="0.25">
      <c r="A235" s="227" t="str">
        <f t="shared" si="9"/>
        <v/>
      </c>
      <c r="B235" s="228" t="str">
        <f t="shared" si="10"/>
        <v/>
      </c>
      <c r="C235" s="40"/>
      <c r="D235" s="16"/>
      <c r="E235" s="40"/>
      <c r="F235" s="55"/>
      <c r="G235" s="55"/>
      <c r="H235" s="55"/>
      <c r="I235" s="96"/>
      <c r="J235" s="229">
        <f t="shared" si="11"/>
        <v>0</v>
      </c>
      <c r="K235" s="240"/>
      <c r="L235" s="81"/>
      <c r="M235" s="391" t="s">
        <v>185</v>
      </c>
      <c r="N235" s="206"/>
    </row>
    <row r="236" spans="1:14" x14ac:dyDescent="0.25">
      <c r="A236" s="227" t="str">
        <f t="shared" si="9"/>
        <v/>
      </c>
      <c r="B236" s="228" t="str">
        <f t="shared" si="10"/>
        <v/>
      </c>
      <c r="C236" s="40"/>
      <c r="D236" s="16"/>
      <c r="E236" s="40"/>
      <c r="F236" s="55"/>
      <c r="G236" s="55"/>
      <c r="H236" s="55"/>
      <c r="I236" s="96"/>
      <c r="J236" s="229">
        <f t="shared" si="11"/>
        <v>0</v>
      </c>
      <c r="K236" s="240"/>
      <c r="L236" s="81"/>
      <c r="M236" s="391" t="s">
        <v>185</v>
      </c>
      <c r="N236" s="206"/>
    </row>
    <row r="237" spans="1:14" x14ac:dyDescent="0.25">
      <c r="A237" s="227" t="str">
        <f t="shared" si="9"/>
        <v/>
      </c>
      <c r="B237" s="228" t="str">
        <f t="shared" si="10"/>
        <v/>
      </c>
      <c r="C237" s="40"/>
      <c r="D237" s="16"/>
      <c r="E237" s="40"/>
      <c r="F237" s="55"/>
      <c r="G237" s="55"/>
      <c r="H237" s="55"/>
      <c r="I237" s="96"/>
      <c r="J237" s="229">
        <f t="shared" si="11"/>
        <v>0</v>
      </c>
      <c r="K237" s="240"/>
      <c r="L237" s="81"/>
      <c r="M237" s="391" t="s">
        <v>185</v>
      </c>
      <c r="N237" s="206"/>
    </row>
    <row r="238" spans="1:14" x14ac:dyDescent="0.25">
      <c r="A238" s="227" t="str">
        <f t="shared" si="9"/>
        <v/>
      </c>
      <c r="B238" s="228" t="str">
        <f t="shared" si="10"/>
        <v/>
      </c>
      <c r="C238" s="40"/>
      <c r="D238" s="16"/>
      <c r="E238" s="40"/>
      <c r="F238" s="55"/>
      <c r="G238" s="55"/>
      <c r="H238" s="55"/>
      <c r="I238" s="96"/>
      <c r="J238" s="229">
        <f t="shared" si="11"/>
        <v>0</v>
      </c>
      <c r="K238" s="240"/>
      <c r="L238" s="81"/>
      <c r="M238" s="391" t="s">
        <v>185</v>
      </c>
      <c r="N238" s="206"/>
    </row>
    <row r="239" spans="1:14" x14ac:dyDescent="0.25">
      <c r="A239" s="227" t="str">
        <f t="shared" si="9"/>
        <v/>
      </c>
      <c r="B239" s="228" t="str">
        <f t="shared" si="10"/>
        <v/>
      </c>
      <c r="C239" s="40"/>
      <c r="D239" s="16"/>
      <c r="E239" s="40"/>
      <c r="F239" s="55"/>
      <c r="G239" s="55"/>
      <c r="H239" s="55"/>
      <c r="I239" s="96"/>
      <c r="J239" s="229">
        <f t="shared" si="11"/>
        <v>0</v>
      </c>
      <c r="K239" s="240"/>
      <c r="L239" s="81"/>
      <c r="M239" s="391" t="s">
        <v>185</v>
      </c>
      <c r="N239" s="206"/>
    </row>
    <row r="240" spans="1:14" x14ac:dyDescent="0.25">
      <c r="A240" s="227" t="str">
        <f t="shared" si="9"/>
        <v/>
      </c>
      <c r="B240" s="228" t="str">
        <f t="shared" si="10"/>
        <v/>
      </c>
      <c r="C240" s="40"/>
      <c r="D240" s="16"/>
      <c r="E240" s="40"/>
      <c r="F240" s="55"/>
      <c r="G240" s="55"/>
      <c r="H240" s="55"/>
      <c r="I240" s="96"/>
      <c r="J240" s="229">
        <f t="shared" si="11"/>
        <v>0</v>
      </c>
      <c r="K240" s="240"/>
      <c r="L240" s="81"/>
      <c r="M240" s="391" t="s">
        <v>185</v>
      </c>
      <c r="N240" s="206"/>
    </row>
    <row r="241" spans="1:14" x14ac:dyDescent="0.25">
      <c r="A241" s="227" t="str">
        <f t="shared" si="9"/>
        <v/>
      </c>
      <c r="B241" s="228" t="str">
        <f t="shared" si="10"/>
        <v/>
      </c>
      <c r="C241" s="40"/>
      <c r="D241" s="16"/>
      <c r="E241" s="40"/>
      <c r="F241" s="55"/>
      <c r="G241" s="55"/>
      <c r="H241" s="55"/>
      <c r="I241" s="96"/>
      <c r="J241" s="229">
        <f t="shared" si="11"/>
        <v>0</v>
      </c>
      <c r="K241" s="240"/>
      <c r="L241" s="81"/>
      <c r="M241" s="391" t="s">
        <v>185</v>
      </c>
      <c r="N241" s="206"/>
    </row>
    <row r="242" spans="1:14" x14ac:dyDescent="0.25">
      <c r="A242" s="227" t="str">
        <f t="shared" si="9"/>
        <v/>
      </c>
      <c r="B242" s="228" t="str">
        <f t="shared" si="10"/>
        <v/>
      </c>
      <c r="C242" s="40"/>
      <c r="D242" s="16"/>
      <c r="E242" s="40"/>
      <c r="F242" s="55"/>
      <c r="G242" s="55"/>
      <c r="H242" s="55"/>
      <c r="I242" s="96"/>
      <c r="J242" s="229">
        <f t="shared" si="11"/>
        <v>0</v>
      </c>
      <c r="K242" s="240"/>
      <c r="L242" s="81"/>
      <c r="M242" s="391" t="s">
        <v>185</v>
      </c>
      <c r="N242" s="206"/>
    </row>
    <row r="243" spans="1:14" x14ac:dyDescent="0.25">
      <c r="A243" s="227" t="str">
        <f t="shared" si="9"/>
        <v/>
      </c>
      <c r="B243" s="228" t="str">
        <f t="shared" si="10"/>
        <v/>
      </c>
      <c r="C243" s="40"/>
      <c r="D243" s="16"/>
      <c r="E243" s="40"/>
      <c r="F243" s="55"/>
      <c r="G243" s="55"/>
      <c r="H243" s="55"/>
      <c r="I243" s="96"/>
      <c r="J243" s="229">
        <f t="shared" si="11"/>
        <v>0</v>
      </c>
      <c r="K243" s="240"/>
      <c r="L243" s="81"/>
      <c r="M243" s="391" t="s">
        <v>185</v>
      </c>
      <c r="N243" s="206"/>
    </row>
    <row r="244" spans="1:14" x14ac:dyDescent="0.25">
      <c r="A244" s="227" t="str">
        <f t="shared" si="9"/>
        <v/>
      </c>
      <c r="B244" s="228" t="str">
        <f t="shared" si="10"/>
        <v/>
      </c>
      <c r="C244" s="40"/>
      <c r="D244" s="16"/>
      <c r="E244" s="40"/>
      <c r="F244" s="55"/>
      <c r="G244" s="55"/>
      <c r="H244" s="55"/>
      <c r="I244" s="96"/>
      <c r="J244" s="229">
        <f t="shared" si="11"/>
        <v>0</v>
      </c>
      <c r="K244" s="240"/>
      <c r="L244" s="81"/>
      <c r="M244" s="391" t="s">
        <v>185</v>
      </c>
      <c r="N244" s="206"/>
    </row>
    <row r="245" spans="1:14" x14ac:dyDescent="0.25">
      <c r="A245" s="227" t="str">
        <f t="shared" si="9"/>
        <v/>
      </c>
      <c r="B245" s="228" t="str">
        <f t="shared" si="10"/>
        <v/>
      </c>
      <c r="C245" s="40"/>
      <c r="D245" s="16"/>
      <c r="E245" s="40"/>
      <c r="F245" s="55"/>
      <c r="G245" s="55"/>
      <c r="H245" s="55"/>
      <c r="I245" s="96"/>
      <c r="J245" s="229">
        <f t="shared" si="11"/>
        <v>0</v>
      </c>
      <c r="K245" s="240"/>
      <c r="L245" s="81"/>
      <c r="M245" s="391" t="s">
        <v>185</v>
      </c>
      <c r="N245" s="206"/>
    </row>
    <row r="246" spans="1:14" x14ac:dyDescent="0.25">
      <c r="A246" s="227" t="str">
        <f t="shared" si="9"/>
        <v/>
      </c>
      <c r="B246" s="228" t="str">
        <f t="shared" si="10"/>
        <v/>
      </c>
      <c r="C246" s="40"/>
      <c r="D246" s="16"/>
      <c r="E246" s="40"/>
      <c r="F246" s="55"/>
      <c r="G246" s="55"/>
      <c r="H246" s="55"/>
      <c r="I246" s="96"/>
      <c r="J246" s="229">
        <f t="shared" si="11"/>
        <v>0</v>
      </c>
      <c r="K246" s="240"/>
      <c r="L246" s="81"/>
      <c r="M246" s="391" t="s">
        <v>185</v>
      </c>
      <c r="N246" s="206"/>
    </row>
    <row r="247" spans="1:14" x14ac:dyDescent="0.25">
      <c r="A247" s="227" t="str">
        <f t="shared" si="9"/>
        <v/>
      </c>
      <c r="B247" s="228" t="str">
        <f t="shared" si="10"/>
        <v/>
      </c>
      <c r="C247" s="40"/>
      <c r="D247" s="16"/>
      <c r="E247" s="40"/>
      <c r="F247" s="55"/>
      <c r="G247" s="55"/>
      <c r="H247" s="55"/>
      <c r="I247" s="96"/>
      <c r="J247" s="229">
        <f t="shared" si="11"/>
        <v>0</v>
      </c>
      <c r="K247" s="240"/>
      <c r="L247" s="81"/>
      <c r="M247" s="391" t="s">
        <v>185</v>
      </c>
      <c r="N247" s="206"/>
    </row>
    <row r="248" spans="1:14" x14ac:dyDescent="0.25">
      <c r="A248" s="227" t="str">
        <f t="shared" si="9"/>
        <v/>
      </c>
      <c r="B248" s="228" t="str">
        <f t="shared" si="10"/>
        <v/>
      </c>
      <c r="C248" s="40"/>
      <c r="D248" s="16"/>
      <c r="E248" s="40"/>
      <c r="F248" s="55"/>
      <c r="G248" s="55"/>
      <c r="H248" s="55"/>
      <c r="I248" s="96"/>
      <c r="J248" s="229">
        <f t="shared" si="11"/>
        <v>0</v>
      </c>
      <c r="K248" s="240"/>
      <c r="L248" s="81"/>
      <c r="M248" s="391" t="s">
        <v>185</v>
      </c>
      <c r="N248" s="206"/>
    </row>
    <row r="249" spans="1:14" x14ac:dyDescent="0.25">
      <c r="A249" s="227" t="str">
        <f t="shared" si="9"/>
        <v/>
      </c>
      <c r="B249" s="228" t="str">
        <f t="shared" si="10"/>
        <v/>
      </c>
      <c r="C249" s="40"/>
      <c r="D249" s="16"/>
      <c r="E249" s="40"/>
      <c r="F249" s="55"/>
      <c r="G249" s="55"/>
      <c r="H249" s="55"/>
      <c r="I249" s="96"/>
      <c r="J249" s="229">
        <f t="shared" si="11"/>
        <v>0</v>
      </c>
      <c r="K249" s="240"/>
      <c r="L249" s="81"/>
      <c r="M249" s="391" t="s">
        <v>185</v>
      </c>
      <c r="N249" s="206"/>
    </row>
    <row r="250" spans="1:14" x14ac:dyDescent="0.25">
      <c r="A250" s="227" t="str">
        <f t="shared" si="9"/>
        <v/>
      </c>
      <c r="B250" s="228" t="str">
        <f t="shared" si="10"/>
        <v/>
      </c>
      <c r="C250" s="40"/>
      <c r="D250" s="16"/>
      <c r="E250" s="40"/>
      <c r="F250" s="55"/>
      <c r="G250" s="55"/>
      <c r="H250" s="55"/>
      <c r="I250" s="96"/>
      <c r="J250" s="229">
        <f t="shared" si="11"/>
        <v>0</v>
      </c>
      <c r="K250" s="240"/>
      <c r="L250" s="81"/>
      <c r="M250" s="391" t="s">
        <v>185</v>
      </c>
      <c r="N250" s="206"/>
    </row>
    <row r="251" spans="1:14" x14ac:dyDescent="0.25">
      <c r="A251" s="227" t="str">
        <f t="shared" si="9"/>
        <v/>
      </c>
      <c r="B251" s="228" t="str">
        <f t="shared" si="10"/>
        <v/>
      </c>
      <c r="C251" s="40"/>
      <c r="D251" s="16"/>
      <c r="E251" s="40"/>
      <c r="F251" s="55"/>
      <c r="G251" s="55"/>
      <c r="H251" s="55"/>
      <c r="I251" s="96"/>
      <c r="J251" s="229">
        <f t="shared" si="11"/>
        <v>0</v>
      </c>
      <c r="K251" s="240"/>
      <c r="L251" s="81"/>
      <c r="M251" s="391" t="s">
        <v>185</v>
      </c>
      <c r="N251" s="206"/>
    </row>
    <row r="252" spans="1:14" x14ac:dyDescent="0.25">
      <c r="A252" s="227" t="str">
        <f t="shared" si="9"/>
        <v/>
      </c>
      <c r="B252" s="228" t="str">
        <f t="shared" si="10"/>
        <v/>
      </c>
      <c r="C252" s="40"/>
      <c r="D252" s="16"/>
      <c r="E252" s="40"/>
      <c r="F252" s="55"/>
      <c r="G252" s="55"/>
      <c r="H252" s="55"/>
      <c r="I252" s="96"/>
      <c r="J252" s="229">
        <f t="shared" si="11"/>
        <v>0</v>
      </c>
      <c r="K252" s="240"/>
      <c r="L252" s="81"/>
      <c r="M252" s="391" t="s">
        <v>185</v>
      </c>
      <c r="N252" s="206"/>
    </row>
    <row r="253" spans="1:14" x14ac:dyDescent="0.25">
      <c r="A253" s="227" t="str">
        <f t="shared" si="9"/>
        <v/>
      </c>
      <c r="B253" s="228" t="str">
        <f t="shared" si="10"/>
        <v/>
      </c>
      <c r="C253" s="40"/>
      <c r="D253" s="16"/>
      <c r="E253" s="40"/>
      <c r="F253" s="55"/>
      <c r="G253" s="55"/>
      <c r="H253" s="55"/>
      <c r="I253" s="96"/>
      <c r="J253" s="229">
        <f t="shared" si="11"/>
        <v>0</v>
      </c>
      <c r="K253" s="240"/>
      <c r="L253" s="81"/>
      <c r="M253" s="391" t="s">
        <v>185</v>
      </c>
      <c r="N253" s="206"/>
    </row>
    <row r="254" spans="1:14" x14ac:dyDescent="0.25">
      <c r="A254" s="227" t="str">
        <f t="shared" si="9"/>
        <v/>
      </c>
      <c r="B254" s="228" t="str">
        <f t="shared" si="10"/>
        <v/>
      </c>
      <c r="C254" s="40"/>
      <c r="D254" s="16"/>
      <c r="E254" s="40"/>
      <c r="F254" s="55"/>
      <c r="G254" s="55"/>
      <c r="H254" s="55"/>
      <c r="I254" s="96"/>
      <c r="J254" s="229">
        <f t="shared" si="11"/>
        <v>0</v>
      </c>
      <c r="K254" s="240"/>
      <c r="L254" s="81"/>
      <c r="M254" s="391" t="s">
        <v>185</v>
      </c>
      <c r="N254" s="206"/>
    </row>
    <row r="255" spans="1:14" x14ac:dyDescent="0.25">
      <c r="A255" s="227" t="str">
        <f t="shared" si="9"/>
        <v/>
      </c>
      <c r="B255" s="228" t="str">
        <f t="shared" si="10"/>
        <v/>
      </c>
      <c r="C255" s="40"/>
      <c r="D255" s="16"/>
      <c r="E255" s="40"/>
      <c r="F255" s="55"/>
      <c r="G255" s="55"/>
      <c r="H255" s="55"/>
      <c r="I255" s="96"/>
      <c r="J255" s="229">
        <f t="shared" si="11"/>
        <v>0</v>
      </c>
      <c r="K255" s="240"/>
      <c r="L255" s="81"/>
      <c r="M255" s="391" t="s">
        <v>185</v>
      </c>
      <c r="N255" s="206"/>
    </row>
    <row r="256" spans="1:14" x14ac:dyDescent="0.25">
      <c r="A256" s="227" t="str">
        <f t="shared" si="9"/>
        <v/>
      </c>
      <c r="B256" s="228" t="str">
        <f t="shared" si="10"/>
        <v/>
      </c>
      <c r="C256" s="40"/>
      <c r="D256" s="16"/>
      <c r="E256" s="40"/>
      <c r="F256" s="55"/>
      <c r="G256" s="55"/>
      <c r="H256" s="55"/>
      <c r="I256" s="96"/>
      <c r="J256" s="229">
        <f t="shared" si="11"/>
        <v>0</v>
      </c>
      <c r="K256" s="240"/>
      <c r="L256" s="81"/>
      <c r="M256" s="391" t="s">
        <v>185</v>
      </c>
      <c r="N256" s="206"/>
    </row>
    <row r="257" spans="1:14" x14ac:dyDescent="0.25">
      <c r="A257" s="227" t="str">
        <f t="shared" si="9"/>
        <v/>
      </c>
      <c r="B257" s="228" t="str">
        <f t="shared" si="10"/>
        <v/>
      </c>
      <c r="C257" s="40"/>
      <c r="D257" s="16"/>
      <c r="E257" s="40"/>
      <c r="F257" s="55"/>
      <c r="G257" s="55"/>
      <c r="H257" s="55"/>
      <c r="I257" s="96"/>
      <c r="J257" s="229">
        <f t="shared" si="11"/>
        <v>0</v>
      </c>
      <c r="K257" s="240"/>
      <c r="L257" s="81"/>
      <c r="M257" s="391" t="s">
        <v>185</v>
      </c>
      <c r="N257" s="206"/>
    </row>
    <row r="258" spans="1:14" x14ac:dyDescent="0.25">
      <c r="A258" s="227" t="str">
        <f t="shared" si="9"/>
        <v/>
      </c>
      <c r="B258" s="228" t="str">
        <f t="shared" si="10"/>
        <v/>
      </c>
      <c r="C258" s="40"/>
      <c r="D258" s="16"/>
      <c r="E258" s="40"/>
      <c r="F258" s="55"/>
      <c r="G258" s="55"/>
      <c r="H258" s="55"/>
      <c r="I258" s="96"/>
      <c r="J258" s="229">
        <f t="shared" si="11"/>
        <v>0</v>
      </c>
      <c r="K258" s="240"/>
      <c r="L258" s="81"/>
      <c r="M258" s="391" t="s">
        <v>185</v>
      </c>
      <c r="N258" s="206"/>
    </row>
    <row r="259" spans="1:14" x14ac:dyDescent="0.25">
      <c r="A259" s="227" t="str">
        <f t="shared" si="9"/>
        <v/>
      </c>
      <c r="B259" s="228" t="str">
        <f t="shared" si="10"/>
        <v/>
      </c>
      <c r="C259" s="40"/>
      <c r="D259" s="16"/>
      <c r="E259" s="40"/>
      <c r="F259" s="55"/>
      <c r="G259" s="55"/>
      <c r="H259" s="55"/>
      <c r="I259" s="96"/>
      <c r="J259" s="229">
        <f t="shared" si="11"/>
        <v>0</v>
      </c>
      <c r="K259" s="240"/>
      <c r="L259" s="81"/>
      <c r="M259" s="391" t="s">
        <v>185</v>
      </c>
      <c r="N259" s="206"/>
    </row>
    <row r="260" spans="1:14" x14ac:dyDescent="0.25">
      <c r="A260" s="227" t="str">
        <f t="shared" si="9"/>
        <v/>
      </c>
      <c r="B260" s="228" t="str">
        <f t="shared" si="10"/>
        <v/>
      </c>
      <c r="C260" s="40"/>
      <c r="D260" s="16"/>
      <c r="E260" s="40"/>
      <c r="F260" s="55"/>
      <c r="G260" s="55"/>
      <c r="H260" s="55"/>
      <c r="I260" s="96"/>
      <c r="J260" s="229">
        <f t="shared" si="11"/>
        <v>0</v>
      </c>
      <c r="K260" s="240"/>
      <c r="L260" s="81"/>
      <c r="M260" s="391" t="s">
        <v>185</v>
      </c>
      <c r="N260" s="206"/>
    </row>
    <row r="261" spans="1:14" x14ac:dyDescent="0.25">
      <c r="A261" s="227" t="str">
        <f t="shared" si="9"/>
        <v/>
      </c>
      <c r="B261" s="228" t="str">
        <f t="shared" si="10"/>
        <v/>
      </c>
      <c r="C261" s="40"/>
      <c r="D261" s="16"/>
      <c r="E261" s="40"/>
      <c r="F261" s="55"/>
      <c r="G261" s="55"/>
      <c r="H261" s="55"/>
      <c r="I261" s="96"/>
      <c r="J261" s="229">
        <f t="shared" si="11"/>
        <v>0</v>
      </c>
      <c r="K261" s="240"/>
      <c r="L261" s="81"/>
      <c r="M261" s="391" t="s">
        <v>185</v>
      </c>
      <c r="N261" s="206"/>
    </row>
    <row r="262" spans="1:14" x14ac:dyDescent="0.25">
      <c r="A262" s="227" t="str">
        <f t="shared" si="9"/>
        <v/>
      </c>
      <c r="B262" s="228" t="str">
        <f t="shared" si="10"/>
        <v/>
      </c>
      <c r="C262" s="40"/>
      <c r="D262" s="16"/>
      <c r="E262" s="40"/>
      <c r="F262" s="55"/>
      <c r="G262" s="55"/>
      <c r="H262" s="55"/>
      <c r="I262" s="96"/>
      <c r="J262" s="229">
        <f t="shared" si="11"/>
        <v>0</v>
      </c>
      <c r="K262" s="240"/>
      <c r="L262" s="81"/>
      <c r="M262" s="391" t="s">
        <v>185</v>
      </c>
      <c r="N262" s="206"/>
    </row>
    <row r="263" spans="1:14" x14ac:dyDescent="0.25">
      <c r="A263" s="227" t="str">
        <f t="shared" si="9"/>
        <v/>
      </c>
      <c r="B263" s="228" t="str">
        <f t="shared" si="10"/>
        <v/>
      </c>
      <c r="C263" s="40"/>
      <c r="D263" s="16"/>
      <c r="E263" s="40"/>
      <c r="F263" s="55"/>
      <c r="G263" s="55"/>
      <c r="H263" s="55"/>
      <c r="I263" s="96"/>
      <c r="J263" s="229">
        <f t="shared" si="11"/>
        <v>0</v>
      </c>
      <c r="K263" s="240"/>
      <c r="L263" s="81"/>
      <c r="M263" s="391" t="s">
        <v>185</v>
      </c>
      <c r="N263" s="206"/>
    </row>
    <row r="264" spans="1:14" x14ac:dyDescent="0.25">
      <c r="A264" s="227" t="str">
        <f t="shared" si="9"/>
        <v/>
      </c>
      <c r="B264" s="228" t="str">
        <f t="shared" si="10"/>
        <v/>
      </c>
      <c r="C264" s="40"/>
      <c r="D264" s="16"/>
      <c r="E264" s="40"/>
      <c r="F264" s="55"/>
      <c r="G264" s="55"/>
      <c r="H264" s="55"/>
      <c r="I264" s="96"/>
      <c r="J264" s="229">
        <f t="shared" si="11"/>
        <v>0</v>
      </c>
      <c r="K264" s="240"/>
      <c r="L264" s="81"/>
      <c r="M264" s="391" t="s">
        <v>185</v>
      </c>
      <c r="N264" s="206"/>
    </row>
    <row r="265" spans="1:14" x14ac:dyDescent="0.25">
      <c r="A265" s="227" t="str">
        <f t="shared" si="9"/>
        <v/>
      </c>
      <c r="B265" s="228" t="str">
        <f t="shared" si="10"/>
        <v/>
      </c>
      <c r="C265" s="40"/>
      <c r="D265" s="16"/>
      <c r="E265" s="40"/>
      <c r="F265" s="55"/>
      <c r="G265" s="55"/>
      <c r="H265" s="55"/>
      <c r="I265" s="96"/>
      <c r="J265" s="229">
        <f t="shared" si="11"/>
        <v>0</v>
      </c>
      <c r="K265" s="240"/>
      <c r="L265" s="81"/>
      <c r="M265" s="391" t="s">
        <v>185</v>
      </c>
      <c r="N265" s="206"/>
    </row>
    <row r="266" spans="1:14" x14ac:dyDescent="0.25">
      <c r="A266" s="227" t="str">
        <f t="shared" si="9"/>
        <v/>
      </c>
      <c r="B266" s="228" t="str">
        <f t="shared" si="10"/>
        <v/>
      </c>
      <c r="C266" s="40"/>
      <c r="D266" s="16"/>
      <c r="E266" s="40"/>
      <c r="F266" s="55"/>
      <c r="G266" s="55"/>
      <c r="H266" s="55"/>
      <c r="I266" s="96"/>
      <c r="J266" s="229">
        <f t="shared" si="11"/>
        <v>0</v>
      </c>
      <c r="K266" s="240"/>
      <c r="L266" s="81"/>
      <c r="M266" s="391" t="s">
        <v>185</v>
      </c>
      <c r="N266" s="206"/>
    </row>
    <row r="267" spans="1:14" x14ac:dyDescent="0.25">
      <c r="A267" s="227" t="str">
        <f t="shared" si="9"/>
        <v/>
      </c>
      <c r="B267" s="228" t="str">
        <f t="shared" si="10"/>
        <v/>
      </c>
      <c r="C267" s="40"/>
      <c r="D267" s="16"/>
      <c r="E267" s="40"/>
      <c r="F267" s="55"/>
      <c r="G267" s="55"/>
      <c r="H267" s="55"/>
      <c r="I267" s="96"/>
      <c r="J267" s="229">
        <f t="shared" si="11"/>
        <v>0</v>
      </c>
      <c r="K267" s="240"/>
      <c r="L267" s="81"/>
      <c r="M267" s="391" t="s">
        <v>185</v>
      </c>
      <c r="N267" s="206"/>
    </row>
    <row r="268" spans="1:14" x14ac:dyDescent="0.25">
      <c r="A268" s="227" t="str">
        <f t="shared" si="9"/>
        <v/>
      </c>
      <c r="B268" s="228" t="str">
        <f t="shared" si="10"/>
        <v/>
      </c>
      <c r="C268" s="40"/>
      <c r="D268" s="16"/>
      <c r="E268" s="40"/>
      <c r="F268" s="55"/>
      <c r="G268" s="55"/>
      <c r="H268" s="55"/>
      <c r="I268" s="96"/>
      <c r="J268" s="229">
        <f t="shared" si="11"/>
        <v>0</v>
      </c>
      <c r="K268" s="240"/>
      <c r="L268" s="81"/>
      <c r="M268" s="391" t="s">
        <v>185</v>
      </c>
      <c r="N268" s="206"/>
    </row>
    <row r="269" spans="1:14" x14ac:dyDescent="0.25">
      <c r="A269" s="227" t="str">
        <f t="shared" si="9"/>
        <v/>
      </c>
      <c r="B269" s="228" t="str">
        <f t="shared" si="10"/>
        <v/>
      </c>
      <c r="C269" s="40"/>
      <c r="D269" s="16"/>
      <c r="E269" s="40"/>
      <c r="F269" s="55"/>
      <c r="G269" s="55"/>
      <c r="H269" s="55"/>
      <c r="I269" s="96"/>
      <c r="J269" s="229">
        <f t="shared" si="11"/>
        <v>0</v>
      </c>
      <c r="K269" s="240"/>
      <c r="L269" s="81"/>
      <c r="M269" s="391" t="s">
        <v>185</v>
      </c>
      <c r="N269" s="206"/>
    </row>
    <row r="270" spans="1:14" x14ac:dyDescent="0.25">
      <c r="A270" s="227" t="str">
        <f t="shared" ref="A270:A304" si="12">IF(C270="","",CONCATENATE("EA / ",B270))</f>
        <v/>
      </c>
      <c r="B270" s="228" t="str">
        <f t="shared" si="10"/>
        <v/>
      </c>
      <c r="C270" s="40"/>
      <c r="D270" s="16"/>
      <c r="E270" s="40"/>
      <c r="F270" s="55"/>
      <c r="G270" s="55"/>
      <c r="H270" s="55"/>
      <c r="I270" s="96"/>
      <c r="J270" s="229">
        <f t="shared" si="11"/>
        <v>0</v>
      </c>
      <c r="K270" s="240"/>
      <c r="L270" s="81"/>
      <c r="M270" s="391" t="s">
        <v>185</v>
      </c>
      <c r="N270" s="206"/>
    </row>
    <row r="271" spans="1:14" x14ac:dyDescent="0.25">
      <c r="A271" s="227" t="str">
        <f t="shared" si="12"/>
        <v/>
      </c>
      <c r="B271" s="228" t="str">
        <f t="shared" ref="B271:B304" si="13">IF(C271="","",B270+1)</f>
        <v/>
      </c>
      <c r="C271" s="40"/>
      <c r="D271" s="16"/>
      <c r="E271" s="40"/>
      <c r="F271" s="55"/>
      <c r="G271" s="55"/>
      <c r="H271" s="55"/>
      <c r="I271" s="96"/>
      <c r="J271" s="229">
        <f t="shared" si="11"/>
        <v>0</v>
      </c>
      <c r="K271" s="240"/>
      <c r="L271" s="81"/>
      <c r="M271" s="391" t="s">
        <v>185</v>
      </c>
      <c r="N271" s="206"/>
    </row>
    <row r="272" spans="1:14" x14ac:dyDescent="0.25">
      <c r="A272" s="227" t="str">
        <f t="shared" si="12"/>
        <v/>
      </c>
      <c r="B272" s="228" t="str">
        <f t="shared" si="13"/>
        <v/>
      </c>
      <c r="C272" s="40"/>
      <c r="D272" s="16"/>
      <c r="E272" s="40"/>
      <c r="F272" s="55"/>
      <c r="G272" s="55"/>
      <c r="H272" s="55"/>
      <c r="I272" s="96"/>
      <c r="J272" s="229">
        <f t="shared" si="11"/>
        <v>0</v>
      </c>
      <c r="K272" s="240"/>
      <c r="L272" s="81"/>
      <c r="M272" s="391" t="s">
        <v>185</v>
      </c>
      <c r="N272" s="206"/>
    </row>
    <row r="273" spans="1:14" x14ac:dyDescent="0.25">
      <c r="A273" s="227" t="str">
        <f t="shared" si="12"/>
        <v/>
      </c>
      <c r="B273" s="228" t="str">
        <f t="shared" si="13"/>
        <v/>
      </c>
      <c r="C273" s="40"/>
      <c r="D273" s="16"/>
      <c r="E273" s="40"/>
      <c r="F273" s="55"/>
      <c r="G273" s="55"/>
      <c r="H273" s="55"/>
      <c r="I273" s="96"/>
      <c r="J273" s="229">
        <f t="shared" ref="J273:J304" si="14">H273*I273</f>
        <v>0</v>
      </c>
      <c r="K273" s="240"/>
      <c r="L273" s="81"/>
      <c r="M273" s="391" t="s">
        <v>185</v>
      </c>
      <c r="N273" s="206"/>
    </row>
    <row r="274" spans="1:14" x14ac:dyDescent="0.25">
      <c r="A274" s="227" t="str">
        <f t="shared" si="12"/>
        <v/>
      </c>
      <c r="B274" s="228" t="str">
        <f t="shared" si="13"/>
        <v/>
      </c>
      <c r="C274" s="40"/>
      <c r="D274" s="16"/>
      <c r="E274" s="40"/>
      <c r="F274" s="55"/>
      <c r="G274" s="55"/>
      <c r="H274" s="55"/>
      <c r="I274" s="96"/>
      <c r="J274" s="229">
        <f t="shared" si="14"/>
        <v>0</v>
      </c>
      <c r="K274" s="240"/>
      <c r="L274" s="81"/>
      <c r="M274" s="391" t="s">
        <v>185</v>
      </c>
      <c r="N274" s="206"/>
    </row>
    <row r="275" spans="1:14" x14ac:dyDescent="0.25">
      <c r="A275" s="227" t="str">
        <f t="shared" si="12"/>
        <v/>
      </c>
      <c r="B275" s="228" t="str">
        <f t="shared" si="13"/>
        <v/>
      </c>
      <c r="C275" s="40"/>
      <c r="D275" s="16"/>
      <c r="E275" s="40"/>
      <c r="F275" s="55"/>
      <c r="G275" s="55"/>
      <c r="H275" s="55"/>
      <c r="I275" s="96"/>
      <c r="J275" s="229">
        <f t="shared" si="14"/>
        <v>0</v>
      </c>
      <c r="K275" s="240"/>
      <c r="L275" s="81"/>
      <c r="M275" s="391" t="s">
        <v>185</v>
      </c>
      <c r="N275" s="206"/>
    </row>
    <row r="276" spans="1:14" x14ac:dyDescent="0.25">
      <c r="A276" s="227" t="str">
        <f t="shared" si="12"/>
        <v/>
      </c>
      <c r="B276" s="228" t="str">
        <f t="shared" si="13"/>
        <v/>
      </c>
      <c r="C276" s="40"/>
      <c r="D276" s="16"/>
      <c r="E276" s="40"/>
      <c r="F276" s="55"/>
      <c r="G276" s="55"/>
      <c r="H276" s="55"/>
      <c r="I276" s="96"/>
      <c r="J276" s="229">
        <f t="shared" si="14"/>
        <v>0</v>
      </c>
      <c r="K276" s="240"/>
      <c r="L276" s="81"/>
      <c r="M276" s="391" t="s">
        <v>185</v>
      </c>
      <c r="N276" s="206"/>
    </row>
    <row r="277" spans="1:14" x14ac:dyDescent="0.25">
      <c r="A277" s="227" t="str">
        <f t="shared" si="12"/>
        <v/>
      </c>
      <c r="B277" s="228" t="str">
        <f t="shared" si="13"/>
        <v/>
      </c>
      <c r="C277" s="40"/>
      <c r="D277" s="16"/>
      <c r="E277" s="40"/>
      <c r="F277" s="55"/>
      <c r="G277" s="55"/>
      <c r="H277" s="55"/>
      <c r="I277" s="96"/>
      <c r="J277" s="229">
        <f t="shared" si="14"/>
        <v>0</v>
      </c>
      <c r="K277" s="240"/>
      <c r="L277" s="81"/>
      <c r="M277" s="391" t="s">
        <v>185</v>
      </c>
      <c r="N277" s="206"/>
    </row>
    <row r="278" spans="1:14" x14ac:dyDescent="0.25">
      <c r="A278" s="227" t="str">
        <f t="shared" si="12"/>
        <v/>
      </c>
      <c r="B278" s="228" t="str">
        <f t="shared" si="13"/>
        <v/>
      </c>
      <c r="C278" s="40"/>
      <c r="D278" s="16"/>
      <c r="E278" s="40"/>
      <c r="F278" s="55"/>
      <c r="G278" s="55"/>
      <c r="H278" s="55"/>
      <c r="I278" s="96"/>
      <c r="J278" s="229">
        <f t="shared" si="14"/>
        <v>0</v>
      </c>
      <c r="K278" s="240"/>
      <c r="L278" s="81"/>
      <c r="M278" s="391" t="s">
        <v>185</v>
      </c>
      <c r="N278" s="206"/>
    </row>
    <row r="279" spans="1:14" x14ac:dyDescent="0.25">
      <c r="A279" s="227" t="str">
        <f t="shared" si="12"/>
        <v/>
      </c>
      <c r="B279" s="228" t="str">
        <f t="shared" si="13"/>
        <v/>
      </c>
      <c r="C279" s="40"/>
      <c r="D279" s="16"/>
      <c r="E279" s="40"/>
      <c r="F279" s="55"/>
      <c r="G279" s="55"/>
      <c r="H279" s="55"/>
      <c r="I279" s="96"/>
      <c r="J279" s="229">
        <f t="shared" si="14"/>
        <v>0</v>
      </c>
      <c r="K279" s="240"/>
      <c r="L279" s="81"/>
      <c r="M279" s="391" t="s">
        <v>185</v>
      </c>
      <c r="N279" s="206"/>
    </row>
    <row r="280" spans="1:14" x14ac:dyDescent="0.25">
      <c r="A280" s="227" t="str">
        <f t="shared" si="12"/>
        <v/>
      </c>
      <c r="B280" s="228" t="str">
        <f t="shared" si="13"/>
        <v/>
      </c>
      <c r="C280" s="40"/>
      <c r="D280" s="16"/>
      <c r="E280" s="40"/>
      <c r="F280" s="55"/>
      <c r="G280" s="55"/>
      <c r="H280" s="55"/>
      <c r="I280" s="96"/>
      <c r="J280" s="229">
        <f t="shared" si="14"/>
        <v>0</v>
      </c>
      <c r="K280" s="240"/>
      <c r="L280" s="81"/>
      <c r="M280" s="391" t="s">
        <v>185</v>
      </c>
      <c r="N280" s="206"/>
    </row>
    <row r="281" spans="1:14" x14ac:dyDescent="0.25">
      <c r="A281" s="227" t="str">
        <f t="shared" si="12"/>
        <v/>
      </c>
      <c r="B281" s="228" t="str">
        <f t="shared" si="13"/>
        <v/>
      </c>
      <c r="C281" s="40"/>
      <c r="D281" s="16"/>
      <c r="E281" s="40"/>
      <c r="F281" s="55"/>
      <c r="G281" s="55"/>
      <c r="H281" s="55"/>
      <c r="I281" s="96"/>
      <c r="J281" s="229">
        <f t="shared" si="14"/>
        <v>0</v>
      </c>
      <c r="K281" s="240"/>
      <c r="L281" s="81"/>
      <c r="M281" s="391" t="s">
        <v>185</v>
      </c>
      <c r="N281" s="206"/>
    </row>
    <row r="282" spans="1:14" x14ac:dyDescent="0.25">
      <c r="A282" s="227" t="str">
        <f t="shared" si="12"/>
        <v/>
      </c>
      <c r="B282" s="228" t="str">
        <f t="shared" si="13"/>
        <v/>
      </c>
      <c r="C282" s="40"/>
      <c r="D282" s="16"/>
      <c r="E282" s="40"/>
      <c r="F282" s="55"/>
      <c r="G282" s="55"/>
      <c r="H282" s="55"/>
      <c r="I282" s="96"/>
      <c r="J282" s="229">
        <f t="shared" si="14"/>
        <v>0</v>
      </c>
      <c r="K282" s="240"/>
      <c r="L282" s="81"/>
      <c r="M282" s="391" t="s">
        <v>185</v>
      </c>
      <c r="N282" s="206"/>
    </row>
    <row r="283" spans="1:14" x14ac:dyDescent="0.25">
      <c r="A283" s="227" t="str">
        <f t="shared" si="12"/>
        <v/>
      </c>
      <c r="B283" s="228" t="str">
        <f t="shared" si="13"/>
        <v/>
      </c>
      <c r="C283" s="40"/>
      <c r="D283" s="16"/>
      <c r="E283" s="40"/>
      <c r="F283" s="55"/>
      <c r="G283" s="55"/>
      <c r="H283" s="55"/>
      <c r="I283" s="96"/>
      <c r="J283" s="229">
        <f t="shared" si="14"/>
        <v>0</v>
      </c>
      <c r="K283" s="240"/>
      <c r="L283" s="81"/>
      <c r="M283" s="391" t="s">
        <v>185</v>
      </c>
      <c r="N283" s="206"/>
    </row>
    <row r="284" spans="1:14" x14ac:dyDescent="0.25">
      <c r="A284" s="227" t="str">
        <f t="shared" si="12"/>
        <v/>
      </c>
      <c r="B284" s="228" t="str">
        <f t="shared" si="13"/>
        <v/>
      </c>
      <c r="C284" s="40"/>
      <c r="D284" s="16"/>
      <c r="E284" s="40"/>
      <c r="F284" s="55"/>
      <c r="G284" s="55"/>
      <c r="H284" s="55"/>
      <c r="I284" s="96"/>
      <c r="J284" s="229">
        <f t="shared" si="14"/>
        <v>0</v>
      </c>
      <c r="K284" s="240"/>
      <c r="L284" s="81"/>
      <c r="M284" s="391" t="s">
        <v>185</v>
      </c>
      <c r="N284" s="206"/>
    </row>
    <row r="285" spans="1:14" x14ac:dyDescent="0.25">
      <c r="A285" s="227" t="str">
        <f t="shared" si="12"/>
        <v/>
      </c>
      <c r="B285" s="228" t="str">
        <f t="shared" si="13"/>
        <v/>
      </c>
      <c r="C285" s="40"/>
      <c r="D285" s="16"/>
      <c r="E285" s="40"/>
      <c r="F285" s="55"/>
      <c r="G285" s="55"/>
      <c r="H285" s="55"/>
      <c r="I285" s="96"/>
      <c r="J285" s="229">
        <f t="shared" si="14"/>
        <v>0</v>
      </c>
      <c r="K285" s="240"/>
      <c r="L285" s="81"/>
      <c r="M285" s="391" t="s">
        <v>185</v>
      </c>
      <c r="N285" s="206"/>
    </row>
    <row r="286" spans="1:14" x14ac:dyDescent="0.25">
      <c r="A286" s="227" t="str">
        <f t="shared" si="12"/>
        <v/>
      </c>
      <c r="B286" s="228" t="str">
        <f t="shared" si="13"/>
        <v/>
      </c>
      <c r="C286" s="40"/>
      <c r="D286" s="16"/>
      <c r="E286" s="40"/>
      <c r="F286" s="55"/>
      <c r="G286" s="55"/>
      <c r="H286" s="55"/>
      <c r="I286" s="96"/>
      <c r="J286" s="229">
        <f t="shared" si="14"/>
        <v>0</v>
      </c>
      <c r="K286" s="240"/>
      <c r="L286" s="81"/>
      <c r="M286" s="391" t="s">
        <v>185</v>
      </c>
      <c r="N286" s="206"/>
    </row>
    <row r="287" spans="1:14" x14ac:dyDescent="0.25">
      <c r="A287" s="227" t="str">
        <f t="shared" si="12"/>
        <v/>
      </c>
      <c r="B287" s="228" t="str">
        <f t="shared" si="13"/>
        <v/>
      </c>
      <c r="C287" s="40"/>
      <c r="D287" s="16"/>
      <c r="E287" s="40"/>
      <c r="F287" s="55"/>
      <c r="G287" s="55"/>
      <c r="H287" s="55"/>
      <c r="I287" s="96"/>
      <c r="J287" s="229">
        <f t="shared" si="14"/>
        <v>0</v>
      </c>
      <c r="K287" s="240"/>
      <c r="L287" s="81"/>
      <c r="M287" s="391" t="s">
        <v>185</v>
      </c>
      <c r="N287" s="206"/>
    </row>
    <row r="288" spans="1:14" x14ac:dyDescent="0.25">
      <c r="A288" s="227" t="str">
        <f t="shared" si="12"/>
        <v/>
      </c>
      <c r="B288" s="228" t="str">
        <f t="shared" si="13"/>
        <v/>
      </c>
      <c r="C288" s="40"/>
      <c r="D288" s="16"/>
      <c r="E288" s="40"/>
      <c r="F288" s="55"/>
      <c r="G288" s="55"/>
      <c r="H288" s="55"/>
      <c r="I288" s="96"/>
      <c r="J288" s="229">
        <f t="shared" si="14"/>
        <v>0</v>
      </c>
      <c r="K288" s="240"/>
      <c r="L288" s="81"/>
      <c r="M288" s="391" t="s">
        <v>185</v>
      </c>
      <c r="N288" s="206"/>
    </row>
    <row r="289" spans="1:14" x14ac:dyDescent="0.25">
      <c r="A289" s="227" t="str">
        <f t="shared" si="12"/>
        <v/>
      </c>
      <c r="B289" s="228" t="str">
        <f t="shared" si="13"/>
        <v/>
      </c>
      <c r="C289" s="40"/>
      <c r="D289" s="16"/>
      <c r="E289" s="40"/>
      <c r="F289" s="55"/>
      <c r="G289" s="55"/>
      <c r="H289" s="55"/>
      <c r="I289" s="96"/>
      <c r="J289" s="229">
        <f t="shared" si="14"/>
        <v>0</v>
      </c>
      <c r="K289" s="240"/>
      <c r="L289" s="81"/>
      <c r="M289" s="391" t="s">
        <v>185</v>
      </c>
      <c r="N289" s="206"/>
    </row>
    <row r="290" spans="1:14" x14ac:dyDescent="0.25">
      <c r="A290" s="227" t="str">
        <f t="shared" si="12"/>
        <v/>
      </c>
      <c r="B290" s="228" t="str">
        <f t="shared" si="13"/>
        <v/>
      </c>
      <c r="C290" s="40"/>
      <c r="D290" s="16"/>
      <c r="E290" s="40"/>
      <c r="F290" s="55"/>
      <c r="G290" s="55"/>
      <c r="H290" s="55"/>
      <c r="I290" s="96"/>
      <c r="J290" s="229">
        <f t="shared" si="14"/>
        <v>0</v>
      </c>
      <c r="K290" s="240"/>
      <c r="L290" s="81"/>
      <c r="M290" s="391" t="s">
        <v>185</v>
      </c>
      <c r="N290" s="206"/>
    </row>
    <row r="291" spans="1:14" x14ac:dyDescent="0.25">
      <c r="A291" s="227" t="str">
        <f t="shared" si="12"/>
        <v/>
      </c>
      <c r="B291" s="228" t="str">
        <f t="shared" si="13"/>
        <v/>
      </c>
      <c r="C291" s="40"/>
      <c r="D291" s="16"/>
      <c r="E291" s="40"/>
      <c r="F291" s="55"/>
      <c r="G291" s="55"/>
      <c r="H291" s="55"/>
      <c r="I291" s="96"/>
      <c r="J291" s="229">
        <f t="shared" si="14"/>
        <v>0</v>
      </c>
      <c r="K291" s="240"/>
      <c r="L291" s="81"/>
      <c r="M291" s="391" t="s">
        <v>185</v>
      </c>
      <c r="N291" s="206"/>
    </row>
    <row r="292" spans="1:14" x14ac:dyDescent="0.25">
      <c r="A292" s="227" t="str">
        <f t="shared" si="12"/>
        <v/>
      </c>
      <c r="B292" s="228" t="str">
        <f t="shared" si="13"/>
        <v/>
      </c>
      <c r="C292" s="40"/>
      <c r="D292" s="16"/>
      <c r="E292" s="40"/>
      <c r="F292" s="55"/>
      <c r="G292" s="55"/>
      <c r="H292" s="55"/>
      <c r="I292" s="96"/>
      <c r="J292" s="229">
        <f t="shared" si="14"/>
        <v>0</v>
      </c>
      <c r="K292" s="240"/>
      <c r="L292" s="81"/>
      <c r="M292" s="391" t="s">
        <v>185</v>
      </c>
      <c r="N292" s="206"/>
    </row>
    <row r="293" spans="1:14" x14ac:dyDescent="0.25">
      <c r="A293" s="227" t="str">
        <f t="shared" si="12"/>
        <v/>
      </c>
      <c r="B293" s="228" t="str">
        <f t="shared" si="13"/>
        <v/>
      </c>
      <c r="C293" s="40"/>
      <c r="D293" s="16"/>
      <c r="E293" s="40"/>
      <c r="F293" s="55"/>
      <c r="G293" s="55"/>
      <c r="H293" s="55"/>
      <c r="I293" s="96"/>
      <c r="J293" s="229">
        <f t="shared" si="14"/>
        <v>0</v>
      </c>
      <c r="K293" s="240"/>
      <c r="L293" s="81"/>
      <c r="M293" s="391" t="s">
        <v>185</v>
      </c>
      <c r="N293" s="206"/>
    </row>
    <row r="294" spans="1:14" x14ac:dyDescent="0.25">
      <c r="A294" s="227" t="str">
        <f t="shared" si="12"/>
        <v/>
      </c>
      <c r="B294" s="228" t="str">
        <f t="shared" si="13"/>
        <v/>
      </c>
      <c r="C294" s="40"/>
      <c r="D294" s="16"/>
      <c r="E294" s="40"/>
      <c r="F294" s="55"/>
      <c r="G294" s="55"/>
      <c r="H294" s="55"/>
      <c r="I294" s="96"/>
      <c r="J294" s="229">
        <f t="shared" si="14"/>
        <v>0</v>
      </c>
      <c r="K294" s="240"/>
      <c r="L294" s="81"/>
      <c r="M294" s="391" t="s">
        <v>185</v>
      </c>
      <c r="N294" s="206"/>
    </row>
    <row r="295" spans="1:14" x14ac:dyDescent="0.25">
      <c r="A295" s="227" t="str">
        <f t="shared" si="12"/>
        <v/>
      </c>
      <c r="B295" s="228" t="str">
        <f t="shared" si="13"/>
        <v/>
      </c>
      <c r="C295" s="40"/>
      <c r="D295" s="16"/>
      <c r="E295" s="40"/>
      <c r="F295" s="55"/>
      <c r="G295" s="55"/>
      <c r="H295" s="55"/>
      <c r="I295" s="96"/>
      <c r="J295" s="229">
        <f t="shared" si="14"/>
        <v>0</v>
      </c>
      <c r="K295" s="240"/>
      <c r="L295" s="81"/>
      <c r="M295" s="391" t="s">
        <v>185</v>
      </c>
      <c r="N295" s="206"/>
    </row>
    <row r="296" spans="1:14" x14ac:dyDescent="0.25">
      <c r="A296" s="227" t="str">
        <f t="shared" si="12"/>
        <v/>
      </c>
      <c r="B296" s="228" t="str">
        <f t="shared" si="13"/>
        <v/>
      </c>
      <c r="C296" s="40"/>
      <c r="D296" s="16"/>
      <c r="E296" s="40"/>
      <c r="F296" s="55"/>
      <c r="G296" s="55"/>
      <c r="H296" s="55"/>
      <c r="I296" s="96"/>
      <c r="J296" s="229">
        <f t="shared" si="14"/>
        <v>0</v>
      </c>
      <c r="K296" s="240"/>
      <c r="L296" s="81"/>
      <c r="M296" s="391" t="s">
        <v>185</v>
      </c>
      <c r="N296" s="206"/>
    </row>
    <row r="297" spans="1:14" x14ac:dyDescent="0.25">
      <c r="A297" s="227" t="str">
        <f t="shared" si="12"/>
        <v/>
      </c>
      <c r="B297" s="228" t="str">
        <f t="shared" si="13"/>
        <v/>
      </c>
      <c r="C297" s="40"/>
      <c r="D297" s="16"/>
      <c r="E297" s="40"/>
      <c r="F297" s="55"/>
      <c r="G297" s="55"/>
      <c r="H297" s="55"/>
      <c r="I297" s="96"/>
      <c r="J297" s="229">
        <f t="shared" si="14"/>
        <v>0</v>
      </c>
      <c r="K297" s="240"/>
      <c r="L297" s="81"/>
      <c r="M297" s="391" t="s">
        <v>185</v>
      </c>
      <c r="N297" s="206"/>
    </row>
    <row r="298" spans="1:14" x14ac:dyDescent="0.25">
      <c r="A298" s="227" t="str">
        <f t="shared" si="12"/>
        <v/>
      </c>
      <c r="B298" s="228" t="str">
        <f t="shared" si="13"/>
        <v/>
      </c>
      <c r="C298" s="40"/>
      <c r="D298" s="16"/>
      <c r="E298" s="40"/>
      <c r="F298" s="55"/>
      <c r="G298" s="55"/>
      <c r="H298" s="55"/>
      <c r="I298" s="96"/>
      <c r="J298" s="229">
        <f t="shared" si="14"/>
        <v>0</v>
      </c>
      <c r="K298" s="240"/>
      <c r="L298" s="81"/>
      <c r="M298" s="391" t="s">
        <v>185</v>
      </c>
      <c r="N298" s="206"/>
    </row>
    <row r="299" spans="1:14" x14ac:dyDescent="0.25">
      <c r="A299" s="227" t="str">
        <f t="shared" si="12"/>
        <v/>
      </c>
      <c r="B299" s="228" t="str">
        <f t="shared" si="13"/>
        <v/>
      </c>
      <c r="C299" s="40"/>
      <c r="D299" s="16"/>
      <c r="E299" s="40"/>
      <c r="F299" s="55"/>
      <c r="G299" s="55"/>
      <c r="H299" s="55"/>
      <c r="I299" s="96"/>
      <c r="J299" s="229">
        <f t="shared" si="14"/>
        <v>0</v>
      </c>
      <c r="K299" s="240"/>
      <c r="L299" s="81"/>
      <c r="M299" s="391" t="s">
        <v>185</v>
      </c>
      <c r="N299" s="206"/>
    </row>
    <row r="300" spans="1:14" x14ac:dyDescent="0.25">
      <c r="A300" s="227" t="str">
        <f t="shared" si="12"/>
        <v/>
      </c>
      <c r="B300" s="228" t="str">
        <f t="shared" si="13"/>
        <v/>
      </c>
      <c r="C300" s="40"/>
      <c r="D300" s="16"/>
      <c r="E300" s="40"/>
      <c r="F300" s="55"/>
      <c r="G300" s="55"/>
      <c r="H300" s="55"/>
      <c r="I300" s="96"/>
      <c r="J300" s="229">
        <f t="shared" si="14"/>
        <v>0</v>
      </c>
      <c r="K300" s="240"/>
      <c r="L300" s="81"/>
      <c r="M300" s="391" t="s">
        <v>185</v>
      </c>
      <c r="N300" s="206"/>
    </row>
    <row r="301" spans="1:14" x14ac:dyDescent="0.25">
      <c r="A301" s="227" t="str">
        <f t="shared" si="12"/>
        <v/>
      </c>
      <c r="B301" s="228" t="str">
        <f t="shared" si="13"/>
        <v/>
      </c>
      <c r="C301" s="40"/>
      <c r="D301" s="16"/>
      <c r="E301" s="40"/>
      <c r="F301" s="55"/>
      <c r="G301" s="55"/>
      <c r="H301" s="55"/>
      <c r="I301" s="96"/>
      <c r="J301" s="229">
        <f t="shared" si="14"/>
        <v>0</v>
      </c>
      <c r="K301" s="240"/>
      <c r="L301" s="81"/>
      <c r="M301" s="391" t="s">
        <v>185</v>
      </c>
      <c r="N301" s="206"/>
    </row>
    <row r="302" spans="1:14" x14ac:dyDescent="0.25">
      <c r="A302" s="227" t="str">
        <f t="shared" si="12"/>
        <v/>
      </c>
      <c r="B302" s="228" t="str">
        <f t="shared" si="13"/>
        <v/>
      </c>
      <c r="C302" s="40"/>
      <c r="D302" s="16"/>
      <c r="E302" s="40"/>
      <c r="F302" s="55"/>
      <c r="G302" s="55"/>
      <c r="H302" s="55"/>
      <c r="I302" s="96"/>
      <c r="J302" s="229">
        <f t="shared" si="14"/>
        <v>0</v>
      </c>
      <c r="K302" s="240"/>
      <c r="L302" s="81"/>
      <c r="M302" s="391" t="s">
        <v>185</v>
      </c>
      <c r="N302" s="206"/>
    </row>
    <row r="303" spans="1:14" x14ac:dyDescent="0.25">
      <c r="A303" s="227" t="str">
        <f t="shared" si="12"/>
        <v/>
      </c>
      <c r="B303" s="228" t="str">
        <f t="shared" si="13"/>
        <v/>
      </c>
      <c r="C303" s="40"/>
      <c r="D303" s="16"/>
      <c r="E303" s="40"/>
      <c r="F303" s="55"/>
      <c r="G303" s="55"/>
      <c r="H303" s="55"/>
      <c r="I303" s="96"/>
      <c r="J303" s="229">
        <f t="shared" si="14"/>
        <v>0</v>
      </c>
      <c r="K303" s="240"/>
      <c r="L303" s="81"/>
      <c r="M303" s="391" t="s">
        <v>185</v>
      </c>
      <c r="N303" s="206"/>
    </row>
    <row r="304" spans="1:14" x14ac:dyDescent="0.25">
      <c r="A304" s="230" t="str">
        <f t="shared" si="12"/>
        <v/>
      </c>
      <c r="B304" s="231" t="str">
        <f t="shared" si="13"/>
        <v/>
      </c>
      <c r="C304" s="73"/>
      <c r="D304" s="102"/>
      <c r="E304" s="73"/>
      <c r="F304" s="34"/>
      <c r="G304" s="34"/>
      <c r="H304" s="34"/>
      <c r="I304" s="71"/>
      <c r="J304" s="232">
        <f t="shared" si="14"/>
        <v>0</v>
      </c>
      <c r="K304" s="241"/>
      <c r="L304" s="111"/>
      <c r="M304" s="391" t="s">
        <v>185</v>
      </c>
      <c r="N304" s="206"/>
    </row>
  </sheetData>
  <sheetProtection algorithmName="SHA-512" hashValue="2iK77HCHEJy1d33mAPITa0+ToD5Lcz4+I36+F1XHoAReuvNS/eQyCmTo6DpvjUPBhygFSt3Bree62xQQyruKdA==" saltValue="F0VRPEmiwuyqzsnthyGNqQ==" spinCount="100000" sheet="1" objects="1" scenarios="1"/>
  <protectedRanges>
    <protectedRange sqref="L13:L304" name="Bereich1"/>
  </protectedRanges>
  <mergeCells count="3">
    <mergeCell ref="M10:N10"/>
    <mergeCell ref="A8:L8"/>
    <mergeCell ref="K13:K46"/>
  </mergeCells>
  <conditionalFormatting sqref="M13:M304">
    <cfRule type="containsText" dxfId="3607" priority="23" operator="containsText" text="nicht i.O.">
      <formula>NOT(ISERROR(SEARCH("nicht i.O.",M13)))</formula>
    </cfRule>
    <cfRule type="containsText" dxfId="3606" priority="32" operator="containsText" text="in Abklärung">
      <formula>NOT(ISERROR(SEARCH("in Abklärung",M13)))</formula>
    </cfRule>
    <cfRule type="containsText" dxfId="3605" priority="34" operator="containsText" text="i.O.">
      <formula>NOT(ISERROR(SEARCH("i.O.",M13)))</formula>
    </cfRule>
    <cfRule type="containsText" dxfId="3604" priority="35" operator="containsText" text="korrigiert">
      <formula>NOT(ISERROR(SEARCH("korrigiert",M13)))</formula>
    </cfRule>
  </conditionalFormatting>
  <dataValidations count="1">
    <dataValidation type="list" allowBlank="1" showInputMessage="1" showErrorMessage="1" sqref="M13:M304" xr:uid="{00000000-0002-0000-0600-000000000000}">
      <formula1>"',i.O.,in Abklärung,nicht i.O.,korrigiert"</formula1>
    </dataValidation>
  </dataValidations>
  <pageMargins left="0.70866141732283472" right="0.70866141732283472" top="0.78740157480314965" bottom="0.78740157480314965" header="0.31496062992125984" footer="0.31496062992125984"/>
  <pageSetup paperSize="9" scale="86" fitToHeight="0" orientation="landscape" r:id="rId1"/>
  <headerFooter>
    <oddHeader>&amp;LBFE-MP&amp;C &amp;A&amp;R&amp;D</oddHeader>
    <oddFooter>&amp;L&amp;F, &amp;T&amp;RS. &amp;P / &amp;N</oddFooter>
  </headerFooter>
  <customProperties>
    <customPr name="EpmWorksheetKeyString_GUID" r:id="rId2"/>
  </customProperties>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600-000001000000}">
          <x14:formula1>
            <xm:f>Dropdown!$S$7:$S$15</xm:f>
          </x14:formula1>
          <xm:sqref>E13:E304</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6">
    <tabColor theme="7" tint="0.39997558519241921"/>
    <pageSetUpPr fitToPage="1"/>
  </sheetPr>
  <dimension ref="A1:P306"/>
  <sheetViews>
    <sheetView workbookViewId="0">
      <selection activeCell="C15" sqref="C15"/>
    </sheetView>
  </sheetViews>
  <sheetFormatPr baseColWidth="10" defaultColWidth="11.44140625" defaultRowHeight="13.2" outlineLevelCol="1" x14ac:dyDescent="0.25"/>
  <cols>
    <col min="1" max="1" width="8.33203125" style="114" customWidth="1"/>
    <col min="2" max="2" width="5.5546875" style="114" customWidth="1"/>
    <col min="3" max="3" width="29.44140625" style="114" customWidth="1"/>
    <col min="4" max="4" width="25.5546875" style="114" customWidth="1"/>
    <col min="5" max="5" width="18.5546875" style="114" customWidth="1"/>
    <col min="6" max="7" width="14.5546875" style="114" customWidth="1"/>
    <col min="8" max="8" width="14.5546875" style="209" customWidth="1"/>
    <col min="9" max="9" width="9.5546875" style="114" customWidth="1"/>
    <col min="10" max="10" width="15.44140625" style="114" customWidth="1"/>
    <col min="11" max="11" width="12.5546875" style="114" customWidth="1"/>
    <col min="12" max="12" width="15.5546875" style="114" customWidth="1"/>
    <col min="13" max="13" width="51.5546875" style="68" customWidth="1"/>
    <col min="14" max="14" width="9.5546875" style="114" hidden="1" customWidth="1" outlineLevel="1"/>
    <col min="15" max="15" width="27.5546875" style="114" hidden="1" customWidth="1" outlineLevel="1"/>
    <col min="16" max="16" width="11.44140625" style="114" collapsed="1"/>
    <col min="17" max="16384" width="11.44140625" style="114"/>
  </cols>
  <sheetData>
    <row r="1" spans="1:15" ht="21" x14ac:dyDescent="0.4">
      <c r="A1" s="59" t="str">
        <f ca="1">OFFSET(Sprachen!A308,0,'Allg. Informationen'!$B$4-1,1,1)</f>
        <v>Fremde Anlagen nicht geförderte erneuerbare Energien in der Grundversorgung</v>
      </c>
      <c r="B1" s="59"/>
      <c r="C1" s="59"/>
      <c r="D1" s="59"/>
      <c r="E1" s="59"/>
      <c r="F1" s="59"/>
      <c r="G1" s="59"/>
      <c r="H1" s="59"/>
      <c r="I1" s="59"/>
      <c r="J1" s="59"/>
      <c r="K1" s="59"/>
      <c r="L1" s="59"/>
      <c r="M1" s="59"/>
      <c r="N1" s="59"/>
      <c r="O1" s="203"/>
    </row>
    <row r="2" spans="1:15" ht="12.75" customHeight="1" x14ac:dyDescent="0.25">
      <c r="A2" s="453" t="str">
        <f ca="1">VLOOKUP(_xlfn.SHEET(),Dropdown!$BC$7:$BF$15,'Allg. Informationen'!$B$4+1,FALSE)</f>
        <v>Fremde EE</v>
      </c>
      <c r="I2" s="21"/>
      <c r="J2" s="21"/>
      <c r="K2" s="21"/>
      <c r="L2" s="21"/>
    </row>
    <row r="3" spans="1:15" ht="12.75" customHeight="1" x14ac:dyDescent="0.25">
      <c r="I3" s="21"/>
      <c r="J3" s="21"/>
      <c r="K3" s="21"/>
      <c r="L3" s="21"/>
    </row>
    <row r="4" spans="1:15" x14ac:dyDescent="0.25">
      <c r="A4" s="36" t="str">
        <f ca="1">CONCATENATE(Gesuchsteller!$A$4,": ",Gesuchsteller!$B$4)</f>
        <v>Gesuchsnummer: MP.24.xxx</v>
      </c>
      <c r="B4" s="36"/>
      <c r="D4" s="43"/>
      <c r="E4" s="21"/>
      <c r="G4" s="211"/>
      <c r="H4" s="212" t="str">
        <f ca="1">OFFSET(Sprachen!A311,0,'Allg. Informationen'!$B$4-1,1,1)</f>
        <v>- Elektrizität aus ereuerbarer Energie</v>
      </c>
      <c r="M4" s="114"/>
    </row>
    <row r="5" spans="1:15" x14ac:dyDescent="0.25">
      <c r="D5" s="43"/>
      <c r="E5" s="21"/>
      <c r="H5" s="212" t="str">
        <f ca="1">OFFSET(Sprachen!A312,0,'Allg. Informationen'!$B$4-1,1,1)</f>
        <v>- Nicht bereits unterstützt (z.B. Einspeisevergütungssystem, Investitionsbeiträge etc.)</v>
      </c>
    </row>
    <row r="6" spans="1:15" x14ac:dyDescent="0.25">
      <c r="A6" s="11" t="str">
        <f ca="1">OFFSET(Sprachen!A309,0,'Allg. Informationen'!$B$4-1,1,1)</f>
        <v>Reduktion des Grudversorgungsabzugs nach Art. 91 Abs. 2 EnFV</v>
      </c>
      <c r="B6" s="43"/>
      <c r="C6" s="43"/>
      <c r="D6" s="43"/>
      <c r="F6" s="211" t="str">
        <f ca="1">OFFSET(Sprachen!A310,0,'Allg. Informationen'!$B$4-1,1,1)</f>
        <v xml:space="preserve">Bedingungen: </v>
      </c>
      <c r="H6" s="212" t="str">
        <f ca="1">OFFSET(Sprachen!A313,0,'Allg. Informationen'!$B$4-1,1,1)</f>
        <v>- Einspeisung in die Grundversorgung des Gesuchstellers</v>
      </c>
      <c r="M6" s="114"/>
    </row>
    <row r="7" spans="1:15" x14ac:dyDescent="0.25">
      <c r="D7" s="213"/>
      <c r="H7" s="212" t="str">
        <f ca="1">OFFSET(Sprachen!A314,0,'Allg. Informationen'!$B$4-1,1,1)</f>
        <v>- mittel- bis langfristige Verträge, d.h. mindestens 3 Jahre einschliesslich Herkunftsnachweis</v>
      </c>
      <c r="M7" s="114"/>
    </row>
    <row r="8" spans="1:15" x14ac:dyDescent="0.25">
      <c r="D8" s="213"/>
      <c r="H8" s="212" t="str">
        <f ca="1">OFFSET(Sprachen!A315,0,'Allg. Informationen'!$B$4-1,1,1)</f>
        <v>- Abnahme der Elekrizität gemäss Artikel 15 EnG</v>
      </c>
      <c r="M8" s="114"/>
    </row>
    <row r="9" spans="1:15" x14ac:dyDescent="0.25">
      <c r="D9" s="213"/>
      <c r="H9" s="114"/>
      <c r="M9" s="114"/>
    </row>
    <row r="10" spans="1:15" ht="54" customHeight="1" x14ac:dyDescent="0.25">
      <c r="A10" s="778" t="str">
        <f ca="1">OFFSET(Sprachen!A316,0,'Allg. Informationen'!$B$4-1,1,1)</f>
        <v>Falls bereits Aufstellungen solcher Anlagen existieren, können diese eingereicht werden anstatt jede Anlage einzeln in die untenstehende Tabelle einzutragen. Dazu müssen:
- die erforderlichen Informationen in diesen Aufstellungen enthalten sein,
- für jeden Kraftwerkstyp (Kleinwasserkraft, Wind, PV, ...) separate Aufstellungen eingereicht werden
- pro separate Aufstellung die Totalbeträge (MW, GWh) mit Verweis auf die Aufstellung in einer Zeile der untenstehenden Tabelle eingetragen werden.</v>
      </c>
      <c r="B10" s="778"/>
      <c r="C10" s="778"/>
      <c r="D10" s="778"/>
      <c r="E10" s="778"/>
      <c r="F10" s="778"/>
      <c r="G10" s="778"/>
      <c r="H10" s="778"/>
      <c r="I10" s="778"/>
      <c r="J10" s="778"/>
      <c r="K10" s="778"/>
      <c r="L10" s="778"/>
      <c r="M10" s="778"/>
      <c r="N10" s="778"/>
      <c r="O10" s="778"/>
    </row>
    <row r="11" spans="1:15" x14ac:dyDescent="0.25">
      <c r="H11" s="114"/>
      <c r="M11" s="114"/>
    </row>
    <row r="12" spans="1:15" s="138" customFormat="1" ht="112.5" customHeight="1" x14ac:dyDescent="0.25">
      <c r="A12" s="214" t="str">
        <f ca="1">OFFSET(Sprachen!A317,0,'Allg. Informationen'!$B$4-1,1,1)</f>
        <v>Ziff.</v>
      </c>
      <c r="B12" s="215" t="str">
        <f ca="1">OFFSET(Sprachen!A318,0,'Allg. Informationen'!$B$4-1,1,1)</f>
        <v>Nr.</v>
      </c>
      <c r="C12" s="216" t="str">
        <f ca="1">OFFSET(Sprachen!A319,0,'Allg. Informationen'!$B$4-1,1,1)</f>
        <v>Name Anlage</v>
      </c>
      <c r="D12" s="216" t="str">
        <f ca="1">OFFSET(Sprachen!A320,0,'Allg. Informationen'!$B$4-1,1,1)</f>
        <v>Standort</v>
      </c>
      <c r="E12" s="216" t="str">
        <f ca="1">OFFSET(Sprachen!A321,0,'Allg. Informationen'!$B$4-1,1,1)</f>
        <v>Kraftwerkstyp</v>
      </c>
      <c r="F12" s="217" t="str">
        <f ca="1">OFFSET(Sprachen!A322,0,'Allg. Informationen'!$B$4-1,1,1)</f>
        <v>Max. Leistung ab Generator / Wechsel-richter</v>
      </c>
      <c r="G12" s="217" t="str">
        <f ca="1">OFFSET(Sprachen!A323,0,'Allg. Informationen'!$B$4-1,1,1)</f>
        <v>Bei Klein-wasserkraft / mittlere mechanische Bruttoleistung</v>
      </c>
      <c r="H12" s="411" t="str">
        <f ca="1">OFFSET(Sprachen!A324,0,'Allg. Informationen'!$B$4-1,1,1)</f>
        <v>Jahres-produktion 2023</v>
      </c>
      <c r="I12" s="217" t="str">
        <f ca="1">OFFSET(Sprachen!A325,0,'Allg. Informationen'!$B$4-1,1,1)</f>
        <v>Anteil Gesuch-steller</v>
      </c>
      <c r="J12" s="217" t="str">
        <f ca="1">OFFSET(Sprachen!A326,0,'Allg. Informationen'!$B$4-1,1,1)</f>
        <v>Jahres-produktion Anteil Gesuchsteller</v>
      </c>
      <c r="K12" s="216" t="str">
        <f ca="1">OFFSET(Sprachen!A327,0,'Allg. Informationen'!$B$4-1,1,1)</f>
        <v>Datum Abnahme- vertrag</v>
      </c>
      <c r="L12" s="216" t="str">
        <f ca="1">OFFSET(Sprachen!A328,0,'Allg. Informationen'!$B$4-1,1,1)</f>
        <v>Bemerkungen BFE</v>
      </c>
      <c r="M12" s="218" t="str">
        <f ca="1">OFFSET(Sprachen!A329,0,'Allg. Informationen'!$B$4-1,1,1)</f>
        <v>Bemerkungen Gesuchsteller</v>
      </c>
      <c r="N12" s="777" t="s">
        <v>180</v>
      </c>
      <c r="O12" s="777"/>
    </row>
    <row r="13" spans="1:15" x14ac:dyDescent="0.25">
      <c r="A13" s="219"/>
      <c r="B13" s="107"/>
      <c r="C13" s="107"/>
      <c r="D13" s="107"/>
      <c r="E13" s="107"/>
      <c r="F13" s="107" t="s">
        <v>6</v>
      </c>
      <c r="G13" s="107" t="s">
        <v>378</v>
      </c>
      <c r="H13" s="107" t="s">
        <v>8</v>
      </c>
      <c r="I13" s="107" t="s">
        <v>4</v>
      </c>
      <c r="J13" s="107" t="s">
        <v>8</v>
      </c>
      <c r="K13" s="107"/>
      <c r="L13" s="107"/>
      <c r="M13" s="220"/>
      <c r="N13" s="221" t="s">
        <v>182</v>
      </c>
      <c r="O13" s="221" t="s">
        <v>181</v>
      </c>
    </row>
    <row r="14" spans="1:15" x14ac:dyDescent="0.25">
      <c r="A14" s="222"/>
      <c r="B14" s="223"/>
      <c r="C14" s="76"/>
      <c r="D14" s="76"/>
      <c r="E14" s="224" t="s">
        <v>82</v>
      </c>
      <c r="F14" s="225">
        <f>SUM(F15:F306)</f>
        <v>0</v>
      </c>
      <c r="G14" s="225">
        <f>SUM(G15:G306)</f>
        <v>0</v>
      </c>
      <c r="H14" s="225">
        <f>SUM(H15:H306)</f>
        <v>0</v>
      </c>
      <c r="I14" s="223"/>
      <c r="J14" s="225">
        <f>SUM(J15:J306)</f>
        <v>0</v>
      </c>
      <c r="K14" s="76"/>
      <c r="L14" s="76"/>
      <c r="M14" s="226"/>
    </row>
    <row r="15" spans="1:15" ht="12.75" customHeight="1" x14ac:dyDescent="0.25">
      <c r="A15" s="227" t="str">
        <f>IF(C15="","",CONCATENATE("FA / ",B15))</f>
        <v/>
      </c>
      <c r="B15" s="228" t="str">
        <f>IF(C15="","",1)</f>
        <v/>
      </c>
      <c r="C15" s="16"/>
      <c r="D15" s="16"/>
      <c r="E15" s="40"/>
      <c r="F15" s="119"/>
      <c r="G15" s="119"/>
      <c r="H15" s="55"/>
      <c r="I15" s="46"/>
      <c r="J15" s="229">
        <f>H15*I15</f>
        <v>0</v>
      </c>
      <c r="K15" s="14"/>
      <c r="L15" s="774" t="str">
        <f ca="1">OFFSET(Sprachen!A330,0,'Allg. Informationen'!$B$4-1,1,1)</f>
        <v>Abnahmevertrag in Anhang beilegen</v>
      </c>
      <c r="M15" s="87"/>
      <c r="N15" s="391" t="s">
        <v>185</v>
      </c>
      <c r="O15" s="136"/>
    </row>
    <row r="16" spans="1:15" x14ac:dyDescent="0.25">
      <c r="A16" s="227" t="str">
        <f t="shared" ref="A16:A79" si="0">IF(C16="","",CONCATENATE("FA / ",B16))</f>
        <v/>
      </c>
      <c r="B16" s="228" t="str">
        <f>IF(C16="","",B15+1)</f>
        <v/>
      </c>
      <c r="C16" s="16"/>
      <c r="D16" s="16"/>
      <c r="E16" s="40"/>
      <c r="F16" s="119"/>
      <c r="G16" s="119"/>
      <c r="H16" s="55"/>
      <c r="I16" s="96"/>
      <c r="J16" s="229">
        <f t="shared" ref="J16:J79" si="1">H16*I16</f>
        <v>0</v>
      </c>
      <c r="K16" s="14"/>
      <c r="L16" s="775"/>
      <c r="M16" s="87"/>
      <c r="N16" s="391" t="s">
        <v>185</v>
      </c>
      <c r="O16" s="136"/>
    </row>
    <row r="17" spans="1:15" x14ac:dyDescent="0.25">
      <c r="A17" s="227" t="str">
        <f t="shared" si="0"/>
        <v/>
      </c>
      <c r="B17" s="228" t="str">
        <f t="shared" ref="B17:B80" si="2">IF(C17="","",B16+1)</f>
        <v/>
      </c>
      <c r="C17" s="16"/>
      <c r="D17" s="16"/>
      <c r="E17" s="40"/>
      <c r="F17" s="119"/>
      <c r="G17" s="119"/>
      <c r="H17" s="55"/>
      <c r="I17" s="96"/>
      <c r="J17" s="229">
        <f t="shared" si="1"/>
        <v>0</v>
      </c>
      <c r="K17" s="14"/>
      <c r="L17" s="775"/>
      <c r="M17" s="87"/>
      <c r="N17" s="391" t="s">
        <v>185</v>
      </c>
      <c r="O17" s="136"/>
    </row>
    <row r="18" spans="1:15" x14ac:dyDescent="0.25">
      <c r="A18" s="227" t="str">
        <f t="shared" si="0"/>
        <v/>
      </c>
      <c r="B18" s="228" t="str">
        <f t="shared" si="2"/>
        <v/>
      </c>
      <c r="C18" s="16"/>
      <c r="D18" s="16"/>
      <c r="E18" s="40"/>
      <c r="F18" s="119"/>
      <c r="G18" s="119"/>
      <c r="H18" s="55"/>
      <c r="I18" s="96"/>
      <c r="J18" s="229">
        <f t="shared" si="1"/>
        <v>0</v>
      </c>
      <c r="K18" s="14"/>
      <c r="L18" s="775"/>
      <c r="M18" s="87"/>
      <c r="N18" s="391" t="s">
        <v>185</v>
      </c>
      <c r="O18" s="136"/>
    </row>
    <row r="19" spans="1:15" x14ac:dyDescent="0.25">
      <c r="A19" s="227" t="str">
        <f t="shared" si="0"/>
        <v/>
      </c>
      <c r="B19" s="228" t="str">
        <f t="shared" si="2"/>
        <v/>
      </c>
      <c r="C19" s="16"/>
      <c r="D19" s="16"/>
      <c r="E19" s="40"/>
      <c r="F19" s="119"/>
      <c r="G19" s="119"/>
      <c r="H19" s="55"/>
      <c r="I19" s="96"/>
      <c r="J19" s="229">
        <f t="shared" si="1"/>
        <v>0</v>
      </c>
      <c r="K19" s="14"/>
      <c r="L19" s="775"/>
      <c r="M19" s="87"/>
      <c r="N19" s="391" t="s">
        <v>185</v>
      </c>
      <c r="O19" s="136"/>
    </row>
    <row r="20" spans="1:15" x14ac:dyDescent="0.25">
      <c r="A20" s="227" t="str">
        <f t="shared" si="0"/>
        <v/>
      </c>
      <c r="B20" s="228" t="str">
        <f t="shared" si="2"/>
        <v/>
      </c>
      <c r="C20" s="16"/>
      <c r="D20" s="16"/>
      <c r="E20" s="40"/>
      <c r="F20" s="119"/>
      <c r="G20" s="119"/>
      <c r="H20" s="55"/>
      <c r="I20" s="96"/>
      <c r="J20" s="229">
        <f t="shared" si="1"/>
        <v>0</v>
      </c>
      <c r="K20" s="14"/>
      <c r="L20" s="775"/>
      <c r="M20" s="87"/>
      <c r="N20" s="391" t="s">
        <v>185</v>
      </c>
      <c r="O20" s="136"/>
    </row>
    <row r="21" spans="1:15" x14ac:dyDescent="0.25">
      <c r="A21" s="227" t="str">
        <f t="shared" si="0"/>
        <v/>
      </c>
      <c r="B21" s="228" t="str">
        <f t="shared" si="2"/>
        <v/>
      </c>
      <c r="C21" s="16"/>
      <c r="D21" s="16"/>
      <c r="E21" s="40"/>
      <c r="F21" s="119"/>
      <c r="G21" s="119"/>
      <c r="H21" s="55"/>
      <c r="I21" s="96"/>
      <c r="J21" s="229">
        <f t="shared" si="1"/>
        <v>0</v>
      </c>
      <c r="K21" s="14"/>
      <c r="L21" s="775"/>
      <c r="M21" s="87"/>
      <c r="N21" s="391" t="s">
        <v>185</v>
      </c>
      <c r="O21" s="136"/>
    </row>
    <row r="22" spans="1:15" x14ac:dyDescent="0.25">
      <c r="A22" s="227" t="str">
        <f t="shared" si="0"/>
        <v/>
      </c>
      <c r="B22" s="228" t="str">
        <f t="shared" si="2"/>
        <v/>
      </c>
      <c r="C22" s="16"/>
      <c r="D22" s="16"/>
      <c r="E22" s="40"/>
      <c r="F22" s="119"/>
      <c r="G22" s="119"/>
      <c r="H22" s="55"/>
      <c r="I22" s="96"/>
      <c r="J22" s="229">
        <f t="shared" si="1"/>
        <v>0</v>
      </c>
      <c r="K22" s="14"/>
      <c r="L22" s="775"/>
      <c r="M22" s="87"/>
      <c r="N22" s="391" t="s">
        <v>185</v>
      </c>
      <c r="O22" s="136"/>
    </row>
    <row r="23" spans="1:15" x14ac:dyDescent="0.25">
      <c r="A23" s="227" t="str">
        <f t="shared" si="0"/>
        <v/>
      </c>
      <c r="B23" s="228" t="str">
        <f t="shared" si="2"/>
        <v/>
      </c>
      <c r="C23" s="16"/>
      <c r="D23" s="16"/>
      <c r="E23" s="40"/>
      <c r="F23" s="119"/>
      <c r="G23" s="119"/>
      <c r="H23" s="55"/>
      <c r="I23" s="96"/>
      <c r="J23" s="229">
        <f t="shared" si="1"/>
        <v>0</v>
      </c>
      <c r="K23" s="14"/>
      <c r="L23" s="775"/>
      <c r="M23" s="87"/>
      <c r="N23" s="391" t="s">
        <v>185</v>
      </c>
      <c r="O23" s="136"/>
    </row>
    <row r="24" spans="1:15" x14ac:dyDescent="0.25">
      <c r="A24" s="227" t="str">
        <f t="shared" si="0"/>
        <v/>
      </c>
      <c r="B24" s="228" t="str">
        <f t="shared" si="2"/>
        <v/>
      </c>
      <c r="C24" s="16"/>
      <c r="D24" s="16"/>
      <c r="E24" s="40"/>
      <c r="F24" s="119"/>
      <c r="G24" s="119"/>
      <c r="H24" s="55"/>
      <c r="I24" s="96"/>
      <c r="J24" s="229">
        <f t="shared" si="1"/>
        <v>0</v>
      </c>
      <c r="K24" s="14"/>
      <c r="L24" s="775"/>
      <c r="M24" s="87"/>
      <c r="N24" s="391" t="s">
        <v>185</v>
      </c>
      <c r="O24" s="136"/>
    </row>
    <row r="25" spans="1:15" x14ac:dyDescent="0.25">
      <c r="A25" s="227" t="str">
        <f t="shared" si="0"/>
        <v/>
      </c>
      <c r="B25" s="228" t="str">
        <f t="shared" si="2"/>
        <v/>
      </c>
      <c r="C25" s="16"/>
      <c r="D25" s="16"/>
      <c r="E25" s="40"/>
      <c r="F25" s="119"/>
      <c r="G25" s="119"/>
      <c r="H25" s="55"/>
      <c r="I25" s="96"/>
      <c r="J25" s="229">
        <f t="shared" si="1"/>
        <v>0</v>
      </c>
      <c r="K25" s="14"/>
      <c r="L25" s="775"/>
      <c r="M25" s="87"/>
      <c r="N25" s="391" t="s">
        <v>185</v>
      </c>
      <c r="O25" s="136"/>
    </row>
    <row r="26" spans="1:15" x14ac:dyDescent="0.25">
      <c r="A26" s="227" t="str">
        <f t="shared" ref="A26:A31" si="3">IF(C26="","",CONCATENATE("FA / ",B26))</f>
        <v/>
      </c>
      <c r="B26" s="228" t="str">
        <f t="shared" ref="B26:B31" si="4">IF(C26="","",B25+1)</f>
        <v/>
      </c>
      <c r="C26" s="16"/>
      <c r="D26" s="16"/>
      <c r="E26" s="40"/>
      <c r="F26" s="119"/>
      <c r="G26" s="119"/>
      <c r="H26" s="55"/>
      <c r="I26" s="96"/>
      <c r="J26" s="229">
        <f t="shared" si="1"/>
        <v>0</v>
      </c>
      <c r="K26" s="14"/>
      <c r="L26" s="775"/>
      <c r="M26" s="87"/>
      <c r="N26" s="391" t="s">
        <v>185</v>
      </c>
      <c r="O26" s="136"/>
    </row>
    <row r="27" spans="1:15" x14ac:dyDescent="0.25">
      <c r="A27" s="227" t="str">
        <f t="shared" si="3"/>
        <v/>
      </c>
      <c r="B27" s="228" t="str">
        <f t="shared" si="4"/>
        <v/>
      </c>
      <c r="C27" s="16"/>
      <c r="D27" s="16"/>
      <c r="E27" s="40"/>
      <c r="F27" s="119"/>
      <c r="G27" s="119"/>
      <c r="H27" s="55"/>
      <c r="I27" s="96"/>
      <c r="J27" s="229">
        <f t="shared" si="1"/>
        <v>0</v>
      </c>
      <c r="K27" s="14"/>
      <c r="L27" s="775"/>
      <c r="M27" s="87"/>
      <c r="N27" s="391" t="s">
        <v>185</v>
      </c>
      <c r="O27" s="136"/>
    </row>
    <row r="28" spans="1:15" x14ac:dyDescent="0.25">
      <c r="A28" s="227" t="str">
        <f t="shared" si="3"/>
        <v/>
      </c>
      <c r="B28" s="228" t="str">
        <f t="shared" si="4"/>
        <v/>
      </c>
      <c r="C28" s="16"/>
      <c r="D28" s="16"/>
      <c r="E28" s="40"/>
      <c r="F28" s="119"/>
      <c r="G28" s="119"/>
      <c r="H28" s="55"/>
      <c r="I28" s="96"/>
      <c r="J28" s="229">
        <f t="shared" si="1"/>
        <v>0</v>
      </c>
      <c r="K28" s="14"/>
      <c r="L28" s="775"/>
      <c r="M28" s="87"/>
      <c r="N28" s="391" t="s">
        <v>185</v>
      </c>
      <c r="O28" s="136"/>
    </row>
    <row r="29" spans="1:15" x14ac:dyDescent="0.25">
      <c r="A29" s="227" t="str">
        <f t="shared" si="3"/>
        <v/>
      </c>
      <c r="B29" s="228" t="str">
        <f t="shared" si="4"/>
        <v/>
      </c>
      <c r="C29" s="16"/>
      <c r="D29" s="16"/>
      <c r="E29" s="40"/>
      <c r="F29" s="119"/>
      <c r="G29" s="119"/>
      <c r="H29" s="55"/>
      <c r="I29" s="96"/>
      <c r="J29" s="229">
        <f t="shared" si="1"/>
        <v>0</v>
      </c>
      <c r="K29" s="14"/>
      <c r="L29" s="775"/>
      <c r="M29" s="87"/>
      <c r="N29" s="391" t="s">
        <v>185</v>
      </c>
      <c r="O29" s="136"/>
    </row>
    <row r="30" spans="1:15" x14ac:dyDescent="0.25">
      <c r="A30" s="227" t="str">
        <f t="shared" si="3"/>
        <v/>
      </c>
      <c r="B30" s="228" t="str">
        <f t="shared" si="4"/>
        <v/>
      </c>
      <c r="C30" s="16"/>
      <c r="D30" s="16"/>
      <c r="E30" s="40"/>
      <c r="F30" s="119"/>
      <c r="G30" s="119"/>
      <c r="H30" s="55"/>
      <c r="I30" s="96"/>
      <c r="J30" s="229">
        <f t="shared" si="1"/>
        <v>0</v>
      </c>
      <c r="K30" s="14"/>
      <c r="L30" s="775"/>
      <c r="M30" s="87"/>
      <c r="N30" s="391" t="s">
        <v>185</v>
      </c>
      <c r="O30" s="136"/>
    </row>
    <row r="31" spans="1:15" x14ac:dyDescent="0.25">
      <c r="A31" s="227" t="str">
        <f t="shared" si="3"/>
        <v/>
      </c>
      <c r="B31" s="228" t="str">
        <f t="shared" si="4"/>
        <v/>
      </c>
      <c r="C31" s="16"/>
      <c r="D31" s="16"/>
      <c r="E31" s="40"/>
      <c r="F31" s="119"/>
      <c r="G31" s="119"/>
      <c r="H31" s="55"/>
      <c r="I31" s="96"/>
      <c r="J31" s="229">
        <f t="shared" si="1"/>
        <v>0</v>
      </c>
      <c r="K31" s="14"/>
      <c r="L31" s="775"/>
      <c r="M31" s="87"/>
      <c r="N31" s="391" t="s">
        <v>185</v>
      </c>
      <c r="O31" s="136"/>
    </row>
    <row r="32" spans="1:15" x14ac:dyDescent="0.25">
      <c r="A32" s="227" t="str">
        <f t="shared" si="0"/>
        <v/>
      </c>
      <c r="B32" s="228" t="str">
        <f t="shared" si="2"/>
        <v/>
      </c>
      <c r="C32" s="16"/>
      <c r="D32" s="16"/>
      <c r="E32" s="40"/>
      <c r="F32" s="119"/>
      <c r="G32" s="119"/>
      <c r="H32" s="55"/>
      <c r="I32" s="96"/>
      <c r="J32" s="229">
        <f t="shared" si="1"/>
        <v>0</v>
      </c>
      <c r="K32" s="14"/>
      <c r="L32" s="775"/>
      <c r="M32" s="87"/>
      <c r="N32" s="391" t="s">
        <v>185</v>
      </c>
      <c r="O32" s="136"/>
    </row>
    <row r="33" spans="1:15" ht="12.75" customHeight="1" x14ac:dyDescent="0.25">
      <c r="A33" s="227" t="str">
        <f t="shared" si="0"/>
        <v/>
      </c>
      <c r="B33" s="228" t="str">
        <f t="shared" si="2"/>
        <v/>
      </c>
      <c r="C33" s="16"/>
      <c r="D33" s="16"/>
      <c r="E33" s="40"/>
      <c r="F33" s="119"/>
      <c r="G33" s="119"/>
      <c r="H33" s="55"/>
      <c r="I33" s="96"/>
      <c r="J33" s="229">
        <f t="shared" si="1"/>
        <v>0</v>
      </c>
      <c r="K33" s="14"/>
      <c r="L33" s="775"/>
      <c r="M33" s="87"/>
      <c r="N33" s="391" t="s">
        <v>185</v>
      </c>
      <c r="O33" s="136"/>
    </row>
    <row r="34" spans="1:15" x14ac:dyDescent="0.25">
      <c r="A34" s="227" t="str">
        <f t="shared" si="0"/>
        <v/>
      </c>
      <c r="B34" s="228" t="str">
        <f t="shared" si="2"/>
        <v/>
      </c>
      <c r="C34" s="16"/>
      <c r="D34" s="16"/>
      <c r="E34" s="40"/>
      <c r="F34" s="119"/>
      <c r="G34" s="119"/>
      <c r="H34" s="55"/>
      <c r="I34" s="96"/>
      <c r="J34" s="229">
        <f t="shared" si="1"/>
        <v>0</v>
      </c>
      <c r="K34" s="14"/>
      <c r="L34" s="775"/>
      <c r="M34" s="87"/>
      <c r="N34" s="391" t="s">
        <v>185</v>
      </c>
      <c r="O34" s="136"/>
    </row>
    <row r="35" spans="1:15" x14ac:dyDescent="0.25">
      <c r="A35" s="227" t="str">
        <f>IF(C35="","",CONCATENATE("FA / ",B35))</f>
        <v/>
      </c>
      <c r="B35" s="228" t="str">
        <f t="shared" si="2"/>
        <v/>
      </c>
      <c r="C35" s="16"/>
      <c r="D35" s="16"/>
      <c r="E35" s="40"/>
      <c r="F35" s="119"/>
      <c r="G35" s="119"/>
      <c r="H35" s="55"/>
      <c r="I35" s="96"/>
      <c r="J35" s="229">
        <f t="shared" si="1"/>
        <v>0</v>
      </c>
      <c r="K35" s="14"/>
      <c r="L35" s="775"/>
      <c r="M35" s="87"/>
      <c r="N35" s="391" t="s">
        <v>185</v>
      </c>
      <c r="O35" s="136"/>
    </row>
    <row r="36" spans="1:15" x14ac:dyDescent="0.25">
      <c r="A36" s="227" t="str">
        <f t="shared" si="0"/>
        <v/>
      </c>
      <c r="B36" s="228" t="str">
        <f t="shared" si="2"/>
        <v/>
      </c>
      <c r="C36" s="16"/>
      <c r="D36" s="16"/>
      <c r="E36" s="40"/>
      <c r="F36" s="119"/>
      <c r="G36" s="119"/>
      <c r="H36" s="55"/>
      <c r="I36" s="96"/>
      <c r="J36" s="229">
        <f t="shared" si="1"/>
        <v>0</v>
      </c>
      <c r="K36" s="14"/>
      <c r="L36" s="775"/>
      <c r="M36" s="87"/>
      <c r="N36" s="391" t="s">
        <v>185</v>
      </c>
      <c r="O36" s="136"/>
    </row>
    <row r="37" spans="1:15" x14ac:dyDescent="0.25">
      <c r="A37" s="227" t="str">
        <f t="shared" si="0"/>
        <v/>
      </c>
      <c r="B37" s="228" t="str">
        <f t="shared" si="2"/>
        <v/>
      </c>
      <c r="C37" s="16"/>
      <c r="D37" s="16"/>
      <c r="E37" s="40"/>
      <c r="F37" s="119"/>
      <c r="G37" s="119"/>
      <c r="H37" s="55"/>
      <c r="I37" s="96"/>
      <c r="J37" s="229">
        <f t="shared" si="1"/>
        <v>0</v>
      </c>
      <c r="K37" s="14"/>
      <c r="L37" s="775"/>
      <c r="M37" s="87"/>
      <c r="N37" s="391" t="s">
        <v>185</v>
      </c>
      <c r="O37" s="136"/>
    </row>
    <row r="38" spans="1:15" x14ac:dyDescent="0.25">
      <c r="A38" s="227" t="str">
        <f t="shared" si="0"/>
        <v/>
      </c>
      <c r="B38" s="228" t="str">
        <f t="shared" si="2"/>
        <v/>
      </c>
      <c r="C38" s="16"/>
      <c r="D38" s="16"/>
      <c r="E38" s="40"/>
      <c r="F38" s="119"/>
      <c r="G38" s="119"/>
      <c r="H38" s="55"/>
      <c r="I38" s="96"/>
      <c r="J38" s="229">
        <f t="shared" si="1"/>
        <v>0</v>
      </c>
      <c r="K38" s="14"/>
      <c r="L38" s="775"/>
      <c r="M38" s="87"/>
      <c r="N38" s="391" t="s">
        <v>185</v>
      </c>
      <c r="O38" s="136"/>
    </row>
    <row r="39" spans="1:15" x14ac:dyDescent="0.25">
      <c r="A39" s="227" t="str">
        <f t="shared" si="0"/>
        <v/>
      </c>
      <c r="B39" s="228" t="str">
        <f t="shared" si="2"/>
        <v/>
      </c>
      <c r="C39" s="16"/>
      <c r="D39" s="16"/>
      <c r="E39" s="40"/>
      <c r="F39" s="119"/>
      <c r="G39" s="119"/>
      <c r="H39" s="55"/>
      <c r="I39" s="96"/>
      <c r="J39" s="229">
        <f t="shared" si="1"/>
        <v>0</v>
      </c>
      <c r="K39" s="14"/>
      <c r="L39" s="775"/>
      <c r="M39" s="87"/>
      <c r="N39" s="391" t="s">
        <v>185</v>
      </c>
      <c r="O39" s="136"/>
    </row>
    <row r="40" spans="1:15" x14ac:dyDescent="0.25">
      <c r="A40" s="227" t="str">
        <f t="shared" si="0"/>
        <v/>
      </c>
      <c r="B40" s="228" t="str">
        <f t="shared" si="2"/>
        <v/>
      </c>
      <c r="C40" s="16"/>
      <c r="D40" s="16"/>
      <c r="E40" s="40"/>
      <c r="F40" s="119"/>
      <c r="G40" s="119"/>
      <c r="H40" s="55"/>
      <c r="I40" s="96"/>
      <c r="J40" s="229">
        <f t="shared" si="1"/>
        <v>0</v>
      </c>
      <c r="K40" s="14"/>
      <c r="L40" s="775"/>
      <c r="M40" s="87"/>
      <c r="N40" s="391" t="s">
        <v>185</v>
      </c>
      <c r="O40" s="136"/>
    </row>
    <row r="41" spans="1:15" x14ac:dyDescent="0.25">
      <c r="A41" s="227" t="str">
        <f t="shared" si="0"/>
        <v/>
      </c>
      <c r="B41" s="228" t="str">
        <f t="shared" si="2"/>
        <v/>
      </c>
      <c r="C41" s="16"/>
      <c r="D41" s="16"/>
      <c r="E41" s="40"/>
      <c r="F41" s="119"/>
      <c r="G41" s="119"/>
      <c r="H41" s="55"/>
      <c r="I41" s="96"/>
      <c r="J41" s="229">
        <f t="shared" si="1"/>
        <v>0</v>
      </c>
      <c r="K41" s="14"/>
      <c r="L41" s="775"/>
      <c r="M41" s="87"/>
      <c r="N41" s="391" t="s">
        <v>185</v>
      </c>
      <c r="O41" s="136"/>
    </row>
    <row r="42" spans="1:15" x14ac:dyDescent="0.25">
      <c r="A42" s="227" t="str">
        <f t="shared" si="0"/>
        <v/>
      </c>
      <c r="B42" s="228" t="str">
        <f t="shared" si="2"/>
        <v/>
      </c>
      <c r="C42" s="16"/>
      <c r="D42" s="16"/>
      <c r="E42" s="40"/>
      <c r="F42" s="119"/>
      <c r="G42" s="119"/>
      <c r="H42" s="55"/>
      <c r="I42" s="96"/>
      <c r="J42" s="229">
        <f t="shared" si="1"/>
        <v>0</v>
      </c>
      <c r="K42" s="14"/>
      <c r="L42" s="775"/>
      <c r="M42" s="87"/>
      <c r="N42" s="391" t="s">
        <v>185</v>
      </c>
      <c r="O42" s="136"/>
    </row>
    <row r="43" spans="1:15" x14ac:dyDescent="0.25">
      <c r="A43" s="227" t="str">
        <f t="shared" si="0"/>
        <v/>
      </c>
      <c r="B43" s="228" t="str">
        <f t="shared" si="2"/>
        <v/>
      </c>
      <c r="C43" s="16"/>
      <c r="D43" s="16"/>
      <c r="E43" s="40"/>
      <c r="F43" s="119"/>
      <c r="G43" s="119"/>
      <c r="H43" s="55"/>
      <c r="I43" s="96"/>
      <c r="J43" s="229">
        <f t="shared" si="1"/>
        <v>0</v>
      </c>
      <c r="K43" s="14"/>
      <c r="L43" s="775"/>
      <c r="M43" s="87"/>
      <c r="N43" s="391" t="s">
        <v>185</v>
      </c>
      <c r="O43" s="136"/>
    </row>
    <row r="44" spans="1:15" x14ac:dyDescent="0.25">
      <c r="A44" s="227" t="str">
        <f t="shared" si="0"/>
        <v/>
      </c>
      <c r="B44" s="228" t="str">
        <f t="shared" si="2"/>
        <v/>
      </c>
      <c r="C44" s="16"/>
      <c r="D44" s="16"/>
      <c r="E44" s="40"/>
      <c r="F44" s="119"/>
      <c r="G44" s="119"/>
      <c r="H44" s="55"/>
      <c r="I44" s="96"/>
      <c r="J44" s="229">
        <f t="shared" si="1"/>
        <v>0</v>
      </c>
      <c r="K44" s="14"/>
      <c r="L44" s="775"/>
      <c r="M44" s="87"/>
      <c r="N44" s="391" t="s">
        <v>185</v>
      </c>
      <c r="O44" s="136"/>
    </row>
    <row r="45" spans="1:15" x14ac:dyDescent="0.25">
      <c r="A45" s="227" t="str">
        <f t="shared" si="0"/>
        <v/>
      </c>
      <c r="B45" s="228" t="str">
        <f t="shared" si="2"/>
        <v/>
      </c>
      <c r="C45" s="16"/>
      <c r="D45" s="16"/>
      <c r="E45" s="40"/>
      <c r="F45" s="119"/>
      <c r="G45" s="119"/>
      <c r="H45" s="55"/>
      <c r="I45" s="96"/>
      <c r="J45" s="229">
        <f t="shared" si="1"/>
        <v>0</v>
      </c>
      <c r="K45" s="14"/>
      <c r="L45" s="775"/>
      <c r="M45" s="87"/>
      <c r="N45" s="391" t="s">
        <v>185</v>
      </c>
      <c r="O45" s="136"/>
    </row>
    <row r="46" spans="1:15" x14ac:dyDescent="0.25">
      <c r="A46" s="227" t="str">
        <f t="shared" si="0"/>
        <v/>
      </c>
      <c r="B46" s="228" t="str">
        <f t="shared" si="2"/>
        <v/>
      </c>
      <c r="C46" s="16"/>
      <c r="D46" s="16"/>
      <c r="E46" s="40"/>
      <c r="F46" s="119"/>
      <c r="G46" s="119"/>
      <c r="H46" s="55"/>
      <c r="I46" s="96"/>
      <c r="J46" s="229">
        <f t="shared" si="1"/>
        <v>0</v>
      </c>
      <c r="K46" s="14"/>
      <c r="L46" s="775"/>
      <c r="M46" s="87"/>
      <c r="N46" s="391" t="s">
        <v>185</v>
      </c>
      <c r="O46" s="136"/>
    </row>
    <row r="47" spans="1:15" x14ac:dyDescent="0.25">
      <c r="A47" s="227" t="str">
        <f t="shared" si="0"/>
        <v/>
      </c>
      <c r="B47" s="228" t="str">
        <f t="shared" si="2"/>
        <v/>
      </c>
      <c r="C47" s="16"/>
      <c r="D47" s="16"/>
      <c r="E47" s="40"/>
      <c r="F47" s="119"/>
      <c r="G47" s="119"/>
      <c r="H47" s="55"/>
      <c r="I47" s="96"/>
      <c r="J47" s="229">
        <f t="shared" si="1"/>
        <v>0</v>
      </c>
      <c r="K47" s="14"/>
      <c r="L47" s="775"/>
      <c r="M47" s="87"/>
      <c r="N47" s="391" t="s">
        <v>185</v>
      </c>
      <c r="O47" s="136"/>
    </row>
    <row r="48" spans="1:15" x14ac:dyDescent="0.25">
      <c r="A48" s="227" t="str">
        <f t="shared" si="0"/>
        <v/>
      </c>
      <c r="B48" s="228" t="str">
        <f t="shared" si="2"/>
        <v/>
      </c>
      <c r="C48" s="16"/>
      <c r="D48" s="16"/>
      <c r="E48" s="40"/>
      <c r="F48" s="119"/>
      <c r="G48" s="119"/>
      <c r="H48" s="55"/>
      <c r="I48" s="96"/>
      <c r="J48" s="229">
        <f t="shared" si="1"/>
        <v>0</v>
      </c>
      <c r="K48" s="14"/>
      <c r="L48" s="775"/>
      <c r="M48" s="87"/>
      <c r="N48" s="391" t="s">
        <v>185</v>
      </c>
      <c r="O48" s="136"/>
    </row>
    <row r="49" spans="1:15" x14ac:dyDescent="0.25">
      <c r="A49" s="227" t="str">
        <f t="shared" si="0"/>
        <v/>
      </c>
      <c r="B49" s="228" t="str">
        <f t="shared" si="2"/>
        <v/>
      </c>
      <c r="C49" s="16"/>
      <c r="D49" s="16"/>
      <c r="E49" s="40"/>
      <c r="F49" s="119"/>
      <c r="G49" s="119"/>
      <c r="H49" s="55"/>
      <c r="I49" s="96"/>
      <c r="J49" s="229">
        <f t="shared" si="1"/>
        <v>0</v>
      </c>
      <c r="K49" s="14"/>
      <c r="L49" s="775"/>
      <c r="M49" s="87"/>
      <c r="N49" s="391" t="s">
        <v>185</v>
      </c>
      <c r="O49" s="136"/>
    </row>
    <row r="50" spans="1:15" x14ac:dyDescent="0.25">
      <c r="A50" s="227" t="str">
        <f t="shared" si="0"/>
        <v/>
      </c>
      <c r="B50" s="228" t="str">
        <f t="shared" si="2"/>
        <v/>
      </c>
      <c r="C50" s="16"/>
      <c r="D50" s="16"/>
      <c r="E50" s="40"/>
      <c r="F50" s="119"/>
      <c r="G50" s="119"/>
      <c r="H50" s="55"/>
      <c r="I50" s="96"/>
      <c r="J50" s="229">
        <f t="shared" si="1"/>
        <v>0</v>
      </c>
      <c r="K50" s="14"/>
      <c r="L50" s="775"/>
      <c r="M50" s="87"/>
      <c r="N50" s="391" t="s">
        <v>185</v>
      </c>
      <c r="O50" s="136"/>
    </row>
    <row r="51" spans="1:15" ht="12.75" customHeight="1" x14ac:dyDescent="0.25">
      <c r="A51" s="227" t="str">
        <f t="shared" si="0"/>
        <v/>
      </c>
      <c r="B51" s="228" t="str">
        <f t="shared" si="2"/>
        <v/>
      </c>
      <c r="C51" s="16"/>
      <c r="D51" s="16"/>
      <c r="E51" s="40"/>
      <c r="F51" s="119"/>
      <c r="G51" s="119"/>
      <c r="H51" s="55"/>
      <c r="I51" s="96"/>
      <c r="J51" s="229">
        <f t="shared" si="1"/>
        <v>0</v>
      </c>
      <c r="K51" s="14"/>
      <c r="L51" s="775"/>
      <c r="M51" s="87"/>
      <c r="N51" s="391" t="s">
        <v>185</v>
      </c>
      <c r="O51" s="136"/>
    </row>
    <row r="52" spans="1:15" x14ac:dyDescent="0.25">
      <c r="A52" s="227" t="str">
        <f t="shared" si="0"/>
        <v/>
      </c>
      <c r="B52" s="228" t="str">
        <f t="shared" si="2"/>
        <v/>
      </c>
      <c r="C52" s="16"/>
      <c r="D52" s="16"/>
      <c r="E52" s="40"/>
      <c r="F52" s="119"/>
      <c r="G52" s="119"/>
      <c r="H52" s="55"/>
      <c r="I52" s="96"/>
      <c r="J52" s="229">
        <f t="shared" si="1"/>
        <v>0</v>
      </c>
      <c r="K52" s="14"/>
      <c r="L52" s="775"/>
      <c r="M52" s="87"/>
      <c r="N52" s="391" t="s">
        <v>185</v>
      </c>
      <c r="O52" s="136"/>
    </row>
    <row r="53" spans="1:15" x14ac:dyDescent="0.25">
      <c r="A53" s="227" t="str">
        <f t="shared" si="0"/>
        <v/>
      </c>
      <c r="B53" s="228" t="str">
        <f t="shared" si="2"/>
        <v/>
      </c>
      <c r="C53" s="16"/>
      <c r="D53" s="16"/>
      <c r="E53" s="40"/>
      <c r="F53" s="119"/>
      <c r="G53" s="119"/>
      <c r="H53" s="55"/>
      <c r="I53" s="96"/>
      <c r="J53" s="229">
        <f t="shared" si="1"/>
        <v>0</v>
      </c>
      <c r="K53" s="14"/>
      <c r="L53" s="775"/>
      <c r="M53" s="87"/>
      <c r="N53" s="391" t="s">
        <v>185</v>
      </c>
      <c r="O53" s="136"/>
    </row>
    <row r="54" spans="1:15" x14ac:dyDescent="0.25">
      <c r="A54" s="227" t="str">
        <f t="shared" si="0"/>
        <v/>
      </c>
      <c r="B54" s="228" t="str">
        <f t="shared" si="2"/>
        <v/>
      </c>
      <c r="C54" s="16"/>
      <c r="D54" s="16"/>
      <c r="E54" s="40"/>
      <c r="F54" s="119"/>
      <c r="G54" s="119"/>
      <c r="H54" s="55"/>
      <c r="I54" s="96"/>
      <c r="J54" s="229">
        <f t="shared" si="1"/>
        <v>0</v>
      </c>
      <c r="K54" s="14"/>
      <c r="L54" s="775"/>
      <c r="M54" s="87"/>
      <c r="N54" s="391" t="s">
        <v>185</v>
      </c>
      <c r="O54" s="136"/>
    </row>
    <row r="55" spans="1:15" x14ac:dyDescent="0.25">
      <c r="A55" s="227" t="str">
        <f t="shared" si="0"/>
        <v/>
      </c>
      <c r="B55" s="228" t="str">
        <f t="shared" si="2"/>
        <v/>
      </c>
      <c r="C55" s="16"/>
      <c r="D55" s="16"/>
      <c r="E55" s="40"/>
      <c r="F55" s="119"/>
      <c r="G55" s="119"/>
      <c r="H55" s="55"/>
      <c r="I55" s="96"/>
      <c r="J55" s="229">
        <f t="shared" si="1"/>
        <v>0</v>
      </c>
      <c r="K55" s="14"/>
      <c r="L55" s="775"/>
      <c r="M55" s="87"/>
      <c r="N55" s="391" t="s">
        <v>185</v>
      </c>
      <c r="O55" s="136"/>
    </row>
    <row r="56" spans="1:15" x14ac:dyDescent="0.25">
      <c r="A56" s="227" t="str">
        <f t="shared" si="0"/>
        <v/>
      </c>
      <c r="B56" s="228" t="str">
        <f t="shared" si="2"/>
        <v/>
      </c>
      <c r="C56" s="16"/>
      <c r="D56" s="16"/>
      <c r="E56" s="40"/>
      <c r="F56" s="119"/>
      <c r="G56" s="119"/>
      <c r="H56" s="55"/>
      <c r="I56" s="96"/>
      <c r="J56" s="229">
        <f t="shared" si="1"/>
        <v>0</v>
      </c>
      <c r="K56" s="14"/>
      <c r="L56" s="775"/>
      <c r="M56" s="87"/>
      <c r="N56" s="391" t="s">
        <v>185</v>
      </c>
      <c r="O56" s="136"/>
    </row>
    <row r="57" spans="1:15" x14ac:dyDescent="0.25">
      <c r="A57" s="227" t="str">
        <f t="shared" si="0"/>
        <v/>
      </c>
      <c r="B57" s="228" t="str">
        <f t="shared" si="2"/>
        <v/>
      </c>
      <c r="C57" s="16"/>
      <c r="D57" s="16"/>
      <c r="E57" s="40"/>
      <c r="F57" s="119"/>
      <c r="G57" s="119"/>
      <c r="H57" s="55"/>
      <c r="I57" s="96"/>
      <c r="J57" s="229">
        <f t="shared" si="1"/>
        <v>0</v>
      </c>
      <c r="K57" s="14"/>
      <c r="L57" s="775"/>
      <c r="M57" s="87"/>
      <c r="N57" s="391" t="s">
        <v>185</v>
      </c>
      <c r="O57" s="136"/>
    </row>
    <row r="58" spans="1:15" x14ac:dyDescent="0.25">
      <c r="A58" s="227" t="str">
        <f t="shared" si="0"/>
        <v/>
      </c>
      <c r="B58" s="228" t="str">
        <f t="shared" si="2"/>
        <v/>
      </c>
      <c r="C58" s="16"/>
      <c r="D58" s="16"/>
      <c r="E58" s="40"/>
      <c r="F58" s="119"/>
      <c r="G58" s="119"/>
      <c r="H58" s="55"/>
      <c r="I58" s="96"/>
      <c r="J58" s="229">
        <f t="shared" si="1"/>
        <v>0</v>
      </c>
      <c r="K58" s="14"/>
      <c r="L58" s="775"/>
      <c r="M58" s="87"/>
      <c r="N58" s="391" t="s">
        <v>185</v>
      </c>
      <c r="O58" s="136"/>
    </row>
    <row r="59" spans="1:15" x14ac:dyDescent="0.25">
      <c r="A59" s="227" t="str">
        <f t="shared" si="0"/>
        <v/>
      </c>
      <c r="B59" s="228" t="str">
        <f t="shared" si="2"/>
        <v/>
      </c>
      <c r="C59" s="16"/>
      <c r="D59" s="16"/>
      <c r="E59" s="40"/>
      <c r="F59" s="119"/>
      <c r="G59" s="119"/>
      <c r="H59" s="55"/>
      <c r="I59" s="96"/>
      <c r="J59" s="229">
        <f t="shared" si="1"/>
        <v>0</v>
      </c>
      <c r="K59" s="14"/>
      <c r="L59" s="775"/>
      <c r="M59" s="87"/>
      <c r="N59" s="391" t="s">
        <v>185</v>
      </c>
      <c r="O59" s="136"/>
    </row>
    <row r="60" spans="1:15" x14ac:dyDescent="0.25">
      <c r="A60" s="227" t="str">
        <f t="shared" si="0"/>
        <v/>
      </c>
      <c r="B60" s="228" t="str">
        <f t="shared" si="2"/>
        <v/>
      </c>
      <c r="C60" s="16"/>
      <c r="D60" s="16"/>
      <c r="E60" s="40"/>
      <c r="F60" s="119"/>
      <c r="G60" s="119"/>
      <c r="H60" s="55"/>
      <c r="I60" s="96"/>
      <c r="J60" s="229">
        <f t="shared" si="1"/>
        <v>0</v>
      </c>
      <c r="K60" s="14"/>
      <c r="L60" s="775"/>
      <c r="M60" s="87"/>
      <c r="N60" s="391" t="s">
        <v>185</v>
      </c>
      <c r="O60" s="136"/>
    </row>
    <row r="61" spans="1:15" x14ac:dyDescent="0.25">
      <c r="A61" s="227" t="str">
        <f t="shared" si="0"/>
        <v/>
      </c>
      <c r="B61" s="228" t="str">
        <f t="shared" si="2"/>
        <v/>
      </c>
      <c r="C61" s="16"/>
      <c r="D61" s="16"/>
      <c r="E61" s="40"/>
      <c r="F61" s="119"/>
      <c r="G61" s="119"/>
      <c r="H61" s="55"/>
      <c r="I61" s="96"/>
      <c r="J61" s="229">
        <f t="shared" si="1"/>
        <v>0</v>
      </c>
      <c r="K61" s="14"/>
      <c r="L61" s="775"/>
      <c r="M61" s="87"/>
      <c r="N61" s="391" t="s">
        <v>185</v>
      </c>
      <c r="O61" s="136"/>
    </row>
    <row r="62" spans="1:15" x14ac:dyDescent="0.25">
      <c r="A62" s="227" t="str">
        <f t="shared" si="0"/>
        <v/>
      </c>
      <c r="B62" s="228" t="str">
        <f t="shared" si="2"/>
        <v/>
      </c>
      <c r="C62" s="16"/>
      <c r="D62" s="16"/>
      <c r="E62" s="40"/>
      <c r="F62" s="119"/>
      <c r="G62" s="119"/>
      <c r="H62" s="55"/>
      <c r="I62" s="96"/>
      <c r="J62" s="229">
        <f t="shared" si="1"/>
        <v>0</v>
      </c>
      <c r="K62" s="14"/>
      <c r="L62" s="775"/>
      <c r="M62" s="87"/>
      <c r="N62" s="391" t="s">
        <v>185</v>
      </c>
      <c r="O62" s="136"/>
    </row>
    <row r="63" spans="1:15" x14ac:dyDescent="0.25">
      <c r="A63" s="227" t="str">
        <f t="shared" si="0"/>
        <v/>
      </c>
      <c r="B63" s="228" t="str">
        <f t="shared" si="2"/>
        <v/>
      </c>
      <c r="C63" s="16"/>
      <c r="D63" s="16"/>
      <c r="E63" s="40"/>
      <c r="F63" s="119"/>
      <c r="G63" s="119"/>
      <c r="H63" s="55"/>
      <c r="I63" s="96"/>
      <c r="J63" s="229">
        <f t="shared" si="1"/>
        <v>0</v>
      </c>
      <c r="K63" s="14"/>
      <c r="L63" s="775"/>
      <c r="M63" s="87"/>
      <c r="N63" s="391" t="s">
        <v>185</v>
      </c>
      <c r="O63" s="136"/>
    </row>
    <row r="64" spans="1:15" x14ac:dyDescent="0.25">
      <c r="A64" s="227" t="str">
        <f t="shared" si="0"/>
        <v/>
      </c>
      <c r="B64" s="228" t="str">
        <f t="shared" si="2"/>
        <v/>
      </c>
      <c r="C64" s="16"/>
      <c r="D64" s="16"/>
      <c r="E64" s="40"/>
      <c r="F64" s="119"/>
      <c r="G64" s="119"/>
      <c r="H64" s="55"/>
      <c r="I64" s="96"/>
      <c r="J64" s="229">
        <f t="shared" si="1"/>
        <v>0</v>
      </c>
      <c r="K64" s="14"/>
      <c r="L64" s="775"/>
      <c r="M64" s="87"/>
      <c r="N64" s="391" t="s">
        <v>185</v>
      </c>
      <c r="O64" s="136"/>
    </row>
    <row r="65" spans="1:15" x14ac:dyDescent="0.25">
      <c r="A65" s="227" t="str">
        <f t="shared" si="0"/>
        <v/>
      </c>
      <c r="B65" s="228" t="str">
        <f t="shared" si="2"/>
        <v/>
      </c>
      <c r="C65" s="16"/>
      <c r="D65" s="16"/>
      <c r="E65" s="40"/>
      <c r="F65" s="119"/>
      <c r="G65" s="119"/>
      <c r="H65" s="55"/>
      <c r="I65" s="96"/>
      <c r="J65" s="229">
        <f t="shared" si="1"/>
        <v>0</v>
      </c>
      <c r="K65" s="14"/>
      <c r="L65" s="775"/>
      <c r="M65" s="87"/>
      <c r="N65" s="391" t="s">
        <v>185</v>
      </c>
      <c r="O65" s="136"/>
    </row>
    <row r="66" spans="1:15" x14ac:dyDescent="0.25">
      <c r="A66" s="227" t="str">
        <f t="shared" si="0"/>
        <v/>
      </c>
      <c r="B66" s="228" t="str">
        <f t="shared" si="2"/>
        <v/>
      </c>
      <c r="C66" s="16"/>
      <c r="D66" s="16"/>
      <c r="E66" s="40"/>
      <c r="F66" s="119"/>
      <c r="G66" s="119"/>
      <c r="H66" s="55"/>
      <c r="I66" s="96"/>
      <c r="J66" s="229">
        <f t="shared" si="1"/>
        <v>0</v>
      </c>
      <c r="K66" s="14"/>
      <c r="L66" s="775"/>
      <c r="M66" s="87"/>
      <c r="N66" s="391" t="s">
        <v>185</v>
      </c>
      <c r="O66" s="136"/>
    </row>
    <row r="67" spans="1:15" x14ac:dyDescent="0.25">
      <c r="A67" s="227" t="str">
        <f t="shared" si="0"/>
        <v/>
      </c>
      <c r="B67" s="228" t="str">
        <f t="shared" si="2"/>
        <v/>
      </c>
      <c r="C67" s="16"/>
      <c r="D67" s="16"/>
      <c r="E67" s="40"/>
      <c r="F67" s="119"/>
      <c r="G67" s="119"/>
      <c r="H67" s="55"/>
      <c r="I67" s="96"/>
      <c r="J67" s="229">
        <f t="shared" si="1"/>
        <v>0</v>
      </c>
      <c r="K67" s="14"/>
      <c r="L67" s="775"/>
      <c r="M67" s="87"/>
      <c r="N67" s="391" t="s">
        <v>185</v>
      </c>
      <c r="O67" s="136"/>
    </row>
    <row r="68" spans="1:15" x14ac:dyDescent="0.25">
      <c r="A68" s="227" t="str">
        <f t="shared" si="0"/>
        <v/>
      </c>
      <c r="B68" s="228" t="str">
        <f t="shared" si="2"/>
        <v/>
      </c>
      <c r="C68" s="16"/>
      <c r="D68" s="16"/>
      <c r="E68" s="40"/>
      <c r="F68" s="119"/>
      <c r="G68" s="119"/>
      <c r="H68" s="55"/>
      <c r="I68" s="96"/>
      <c r="J68" s="229">
        <f t="shared" si="1"/>
        <v>0</v>
      </c>
      <c r="K68" s="14"/>
      <c r="L68" s="775"/>
      <c r="M68" s="87"/>
      <c r="N68" s="391" t="s">
        <v>185</v>
      </c>
      <c r="O68" s="136"/>
    </row>
    <row r="69" spans="1:15" ht="12.75" customHeight="1" x14ac:dyDescent="0.25">
      <c r="A69" s="227" t="str">
        <f t="shared" si="0"/>
        <v/>
      </c>
      <c r="B69" s="228" t="str">
        <f t="shared" si="2"/>
        <v/>
      </c>
      <c r="C69" s="16"/>
      <c r="D69" s="16"/>
      <c r="E69" s="40"/>
      <c r="F69" s="119"/>
      <c r="G69" s="119"/>
      <c r="H69" s="55"/>
      <c r="I69" s="96"/>
      <c r="J69" s="229">
        <f t="shared" si="1"/>
        <v>0</v>
      </c>
      <c r="K69" s="14"/>
      <c r="L69" s="775"/>
      <c r="M69" s="87"/>
      <c r="N69" s="391" t="s">
        <v>185</v>
      </c>
      <c r="O69" s="136"/>
    </row>
    <row r="70" spans="1:15" x14ac:dyDescent="0.25">
      <c r="A70" s="227" t="str">
        <f t="shared" si="0"/>
        <v/>
      </c>
      <c r="B70" s="228" t="str">
        <f t="shared" si="2"/>
        <v/>
      </c>
      <c r="C70" s="16"/>
      <c r="D70" s="16"/>
      <c r="E70" s="40"/>
      <c r="F70" s="119"/>
      <c r="G70" s="119"/>
      <c r="H70" s="55"/>
      <c r="I70" s="96"/>
      <c r="J70" s="229">
        <f t="shared" si="1"/>
        <v>0</v>
      </c>
      <c r="K70" s="14"/>
      <c r="L70" s="775"/>
      <c r="M70" s="87"/>
      <c r="N70" s="391" t="s">
        <v>185</v>
      </c>
      <c r="O70" s="136"/>
    </row>
    <row r="71" spans="1:15" x14ac:dyDescent="0.25">
      <c r="A71" s="227" t="str">
        <f t="shared" si="0"/>
        <v/>
      </c>
      <c r="B71" s="228" t="str">
        <f t="shared" si="2"/>
        <v/>
      </c>
      <c r="C71" s="16"/>
      <c r="D71" s="16"/>
      <c r="E71" s="40"/>
      <c r="F71" s="119"/>
      <c r="G71" s="119"/>
      <c r="H71" s="55"/>
      <c r="I71" s="96"/>
      <c r="J71" s="229">
        <f t="shared" si="1"/>
        <v>0</v>
      </c>
      <c r="K71" s="14"/>
      <c r="L71" s="775"/>
      <c r="M71" s="87"/>
      <c r="N71" s="391" t="s">
        <v>185</v>
      </c>
      <c r="O71" s="136"/>
    </row>
    <row r="72" spans="1:15" x14ac:dyDescent="0.25">
      <c r="A72" s="227" t="str">
        <f t="shared" si="0"/>
        <v/>
      </c>
      <c r="B72" s="228" t="str">
        <f t="shared" si="2"/>
        <v/>
      </c>
      <c r="C72" s="16"/>
      <c r="D72" s="16"/>
      <c r="E72" s="40"/>
      <c r="F72" s="119"/>
      <c r="G72" s="119"/>
      <c r="H72" s="55"/>
      <c r="I72" s="96"/>
      <c r="J72" s="229">
        <f t="shared" si="1"/>
        <v>0</v>
      </c>
      <c r="K72" s="14"/>
      <c r="L72" s="775"/>
      <c r="M72" s="87"/>
      <c r="N72" s="391" t="s">
        <v>185</v>
      </c>
      <c r="O72" s="136"/>
    </row>
    <row r="73" spans="1:15" x14ac:dyDescent="0.25">
      <c r="A73" s="227" t="str">
        <f t="shared" si="0"/>
        <v/>
      </c>
      <c r="B73" s="228" t="str">
        <f t="shared" si="2"/>
        <v/>
      </c>
      <c r="C73" s="16"/>
      <c r="D73" s="16"/>
      <c r="E73" s="40"/>
      <c r="F73" s="119"/>
      <c r="G73" s="119"/>
      <c r="H73" s="55"/>
      <c r="I73" s="96"/>
      <c r="J73" s="229">
        <f t="shared" si="1"/>
        <v>0</v>
      </c>
      <c r="K73" s="14"/>
      <c r="L73" s="775"/>
      <c r="M73" s="87"/>
      <c r="N73" s="391" t="s">
        <v>185</v>
      </c>
      <c r="O73" s="136"/>
    </row>
    <row r="74" spans="1:15" x14ac:dyDescent="0.25">
      <c r="A74" s="227" t="str">
        <f t="shared" si="0"/>
        <v/>
      </c>
      <c r="B74" s="228" t="str">
        <f t="shared" si="2"/>
        <v/>
      </c>
      <c r="C74" s="16"/>
      <c r="D74" s="16"/>
      <c r="E74" s="40"/>
      <c r="F74" s="119"/>
      <c r="G74" s="119"/>
      <c r="H74" s="55"/>
      <c r="I74" s="96"/>
      <c r="J74" s="229">
        <f t="shared" si="1"/>
        <v>0</v>
      </c>
      <c r="K74" s="14"/>
      <c r="L74" s="775"/>
      <c r="M74" s="87"/>
      <c r="N74" s="391" t="s">
        <v>185</v>
      </c>
      <c r="O74" s="136"/>
    </row>
    <row r="75" spans="1:15" x14ac:dyDescent="0.25">
      <c r="A75" s="227" t="str">
        <f t="shared" si="0"/>
        <v/>
      </c>
      <c r="B75" s="228" t="str">
        <f t="shared" si="2"/>
        <v/>
      </c>
      <c r="C75" s="16"/>
      <c r="D75" s="16"/>
      <c r="E75" s="40"/>
      <c r="F75" s="119"/>
      <c r="G75" s="119"/>
      <c r="H75" s="55"/>
      <c r="I75" s="96"/>
      <c r="J75" s="229">
        <f t="shared" si="1"/>
        <v>0</v>
      </c>
      <c r="K75" s="14"/>
      <c r="L75" s="775"/>
      <c r="M75" s="87"/>
      <c r="N75" s="391" t="s">
        <v>185</v>
      </c>
      <c r="O75" s="136"/>
    </row>
    <row r="76" spans="1:15" x14ac:dyDescent="0.25">
      <c r="A76" s="227" t="str">
        <f t="shared" si="0"/>
        <v/>
      </c>
      <c r="B76" s="228" t="str">
        <f t="shared" si="2"/>
        <v/>
      </c>
      <c r="C76" s="16"/>
      <c r="D76" s="16"/>
      <c r="E76" s="40"/>
      <c r="F76" s="119"/>
      <c r="G76" s="119"/>
      <c r="H76" s="55"/>
      <c r="I76" s="96"/>
      <c r="J76" s="229">
        <f t="shared" si="1"/>
        <v>0</v>
      </c>
      <c r="K76" s="14"/>
      <c r="L76" s="775"/>
      <c r="M76" s="87"/>
      <c r="N76" s="391" t="s">
        <v>185</v>
      </c>
      <c r="O76" s="136"/>
    </row>
    <row r="77" spans="1:15" x14ac:dyDescent="0.25">
      <c r="A77" s="227" t="str">
        <f t="shared" si="0"/>
        <v/>
      </c>
      <c r="B77" s="228" t="str">
        <f t="shared" si="2"/>
        <v/>
      </c>
      <c r="C77" s="16"/>
      <c r="D77" s="16"/>
      <c r="E77" s="40"/>
      <c r="F77" s="119"/>
      <c r="G77" s="119"/>
      <c r="H77" s="55"/>
      <c r="I77" s="96"/>
      <c r="J77" s="229">
        <f t="shared" si="1"/>
        <v>0</v>
      </c>
      <c r="K77" s="14"/>
      <c r="L77" s="775"/>
      <c r="M77" s="87"/>
      <c r="N77" s="391" t="s">
        <v>185</v>
      </c>
      <c r="O77" s="136"/>
    </row>
    <row r="78" spans="1:15" x14ac:dyDescent="0.25">
      <c r="A78" s="227" t="str">
        <f t="shared" si="0"/>
        <v/>
      </c>
      <c r="B78" s="228" t="str">
        <f t="shared" si="2"/>
        <v/>
      </c>
      <c r="C78" s="16"/>
      <c r="D78" s="16"/>
      <c r="E78" s="40"/>
      <c r="F78" s="119"/>
      <c r="G78" s="119"/>
      <c r="H78" s="55"/>
      <c r="I78" s="96"/>
      <c r="J78" s="229">
        <f t="shared" si="1"/>
        <v>0</v>
      </c>
      <c r="K78" s="14"/>
      <c r="L78" s="775"/>
      <c r="M78" s="87"/>
      <c r="N78" s="391" t="s">
        <v>185</v>
      </c>
      <c r="O78" s="136"/>
    </row>
    <row r="79" spans="1:15" x14ac:dyDescent="0.25">
      <c r="A79" s="227" t="str">
        <f t="shared" si="0"/>
        <v/>
      </c>
      <c r="B79" s="228" t="str">
        <f t="shared" si="2"/>
        <v/>
      </c>
      <c r="C79" s="16"/>
      <c r="D79" s="16"/>
      <c r="E79" s="40"/>
      <c r="F79" s="119"/>
      <c r="G79" s="119"/>
      <c r="H79" s="55"/>
      <c r="I79" s="96"/>
      <c r="J79" s="229">
        <f t="shared" si="1"/>
        <v>0</v>
      </c>
      <c r="K79" s="14"/>
      <c r="L79" s="775"/>
      <c r="M79" s="87"/>
      <c r="N79" s="391" t="s">
        <v>185</v>
      </c>
      <c r="O79" s="136"/>
    </row>
    <row r="80" spans="1:15" x14ac:dyDescent="0.25">
      <c r="A80" s="227" t="str">
        <f t="shared" ref="A80:A143" si="5">IF(C80="","",CONCATENATE("FA / ",B80))</f>
        <v/>
      </c>
      <c r="B80" s="228" t="str">
        <f t="shared" si="2"/>
        <v/>
      </c>
      <c r="C80" s="16"/>
      <c r="D80" s="16"/>
      <c r="E80" s="40"/>
      <c r="F80" s="119"/>
      <c r="G80" s="119"/>
      <c r="H80" s="55"/>
      <c r="I80" s="96"/>
      <c r="J80" s="229">
        <f t="shared" ref="J80:J143" si="6">H80*I80</f>
        <v>0</v>
      </c>
      <c r="K80" s="14"/>
      <c r="L80" s="775"/>
      <c r="M80" s="87"/>
      <c r="N80" s="391" t="s">
        <v>185</v>
      </c>
      <c r="O80" s="136"/>
    </row>
    <row r="81" spans="1:15" x14ac:dyDescent="0.25">
      <c r="A81" s="227" t="str">
        <f t="shared" si="5"/>
        <v/>
      </c>
      <c r="B81" s="228" t="str">
        <f t="shared" ref="B81:B144" si="7">IF(C81="","",B80+1)</f>
        <v/>
      </c>
      <c r="C81" s="16"/>
      <c r="D81" s="16"/>
      <c r="E81" s="40"/>
      <c r="F81" s="119"/>
      <c r="G81" s="119"/>
      <c r="H81" s="55"/>
      <c r="I81" s="96"/>
      <c r="J81" s="229">
        <f t="shared" si="6"/>
        <v>0</v>
      </c>
      <c r="K81" s="14"/>
      <c r="L81" s="775"/>
      <c r="M81" s="87"/>
      <c r="N81" s="391" t="s">
        <v>185</v>
      </c>
      <c r="O81" s="136"/>
    </row>
    <row r="82" spans="1:15" x14ac:dyDescent="0.25">
      <c r="A82" s="227" t="str">
        <f t="shared" si="5"/>
        <v/>
      </c>
      <c r="B82" s="228" t="str">
        <f t="shared" si="7"/>
        <v/>
      </c>
      <c r="C82" s="16"/>
      <c r="D82" s="16"/>
      <c r="E82" s="40"/>
      <c r="F82" s="119"/>
      <c r="G82" s="119"/>
      <c r="H82" s="55"/>
      <c r="I82" s="96"/>
      <c r="J82" s="229">
        <f t="shared" si="6"/>
        <v>0</v>
      </c>
      <c r="K82" s="14"/>
      <c r="L82" s="775"/>
      <c r="M82" s="87"/>
      <c r="N82" s="391" t="s">
        <v>185</v>
      </c>
      <c r="O82" s="136"/>
    </row>
    <row r="83" spans="1:15" x14ac:dyDescent="0.25">
      <c r="A83" s="227" t="str">
        <f t="shared" si="5"/>
        <v/>
      </c>
      <c r="B83" s="228" t="str">
        <f t="shared" si="7"/>
        <v/>
      </c>
      <c r="C83" s="16"/>
      <c r="D83" s="16"/>
      <c r="E83" s="40"/>
      <c r="F83" s="119"/>
      <c r="G83" s="119"/>
      <c r="H83" s="55"/>
      <c r="I83" s="96"/>
      <c r="J83" s="229">
        <f t="shared" si="6"/>
        <v>0</v>
      </c>
      <c r="K83" s="14"/>
      <c r="L83" s="775"/>
      <c r="M83" s="87"/>
      <c r="N83" s="391" t="s">
        <v>185</v>
      </c>
      <c r="O83" s="136"/>
    </row>
    <row r="84" spans="1:15" x14ac:dyDescent="0.25">
      <c r="A84" s="227" t="str">
        <f t="shared" si="5"/>
        <v/>
      </c>
      <c r="B84" s="228" t="str">
        <f t="shared" si="7"/>
        <v/>
      </c>
      <c r="C84" s="16"/>
      <c r="D84" s="16"/>
      <c r="E84" s="40"/>
      <c r="F84" s="119"/>
      <c r="G84" s="119"/>
      <c r="H84" s="55"/>
      <c r="I84" s="96"/>
      <c r="J84" s="229">
        <f t="shared" si="6"/>
        <v>0</v>
      </c>
      <c r="K84" s="14"/>
      <c r="L84" s="775"/>
      <c r="M84" s="87"/>
      <c r="N84" s="391" t="s">
        <v>185</v>
      </c>
      <c r="O84" s="136"/>
    </row>
    <row r="85" spans="1:15" x14ac:dyDescent="0.25">
      <c r="A85" s="227" t="str">
        <f t="shared" si="5"/>
        <v/>
      </c>
      <c r="B85" s="228" t="str">
        <f t="shared" si="7"/>
        <v/>
      </c>
      <c r="C85" s="16"/>
      <c r="D85" s="16"/>
      <c r="E85" s="40"/>
      <c r="F85" s="119"/>
      <c r="G85" s="119"/>
      <c r="H85" s="55"/>
      <c r="I85" s="96"/>
      <c r="J85" s="229">
        <f t="shared" si="6"/>
        <v>0</v>
      </c>
      <c r="K85" s="14"/>
      <c r="L85" s="775"/>
      <c r="M85" s="87"/>
      <c r="N85" s="391" t="s">
        <v>185</v>
      </c>
      <c r="O85" s="136"/>
    </row>
    <row r="86" spans="1:15" x14ac:dyDescent="0.25">
      <c r="A86" s="227" t="str">
        <f t="shared" si="5"/>
        <v/>
      </c>
      <c r="B86" s="228" t="str">
        <f t="shared" si="7"/>
        <v/>
      </c>
      <c r="C86" s="16"/>
      <c r="D86" s="16"/>
      <c r="E86" s="40"/>
      <c r="F86" s="119"/>
      <c r="G86" s="119"/>
      <c r="H86" s="55"/>
      <c r="I86" s="96"/>
      <c r="J86" s="229">
        <f t="shared" si="6"/>
        <v>0</v>
      </c>
      <c r="K86" s="14"/>
      <c r="L86" s="775"/>
      <c r="M86" s="87"/>
      <c r="N86" s="391" t="s">
        <v>185</v>
      </c>
      <c r="O86" s="136"/>
    </row>
    <row r="87" spans="1:15" ht="12.75" customHeight="1" x14ac:dyDescent="0.25">
      <c r="A87" s="227" t="str">
        <f t="shared" si="5"/>
        <v/>
      </c>
      <c r="B87" s="228" t="str">
        <f t="shared" si="7"/>
        <v/>
      </c>
      <c r="C87" s="16"/>
      <c r="D87" s="16"/>
      <c r="E87" s="40"/>
      <c r="F87" s="119"/>
      <c r="G87" s="119"/>
      <c r="H87" s="55"/>
      <c r="I87" s="96"/>
      <c r="J87" s="229">
        <f t="shared" si="6"/>
        <v>0</v>
      </c>
      <c r="K87" s="14"/>
      <c r="L87" s="775"/>
      <c r="M87" s="87"/>
      <c r="N87" s="391" t="s">
        <v>185</v>
      </c>
      <c r="O87" s="136"/>
    </row>
    <row r="88" spans="1:15" x14ac:dyDescent="0.25">
      <c r="A88" s="227" t="str">
        <f t="shared" si="5"/>
        <v/>
      </c>
      <c r="B88" s="228" t="str">
        <f t="shared" si="7"/>
        <v/>
      </c>
      <c r="C88" s="16"/>
      <c r="D88" s="16"/>
      <c r="E88" s="40"/>
      <c r="F88" s="119"/>
      <c r="G88" s="119"/>
      <c r="H88" s="55"/>
      <c r="I88" s="96"/>
      <c r="J88" s="229">
        <f t="shared" si="6"/>
        <v>0</v>
      </c>
      <c r="K88" s="14"/>
      <c r="L88" s="775"/>
      <c r="M88" s="87"/>
      <c r="N88" s="391" t="s">
        <v>185</v>
      </c>
      <c r="O88" s="136"/>
    </row>
    <row r="89" spans="1:15" x14ac:dyDescent="0.25">
      <c r="A89" s="227" t="str">
        <f t="shared" si="5"/>
        <v/>
      </c>
      <c r="B89" s="228" t="str">
        <f t="shared" si="7"/>
        <v/>
      </c>
      <c r="C89" s="16"/>
      <c r="D89" s="16"/>
      <c r="E89" s="40"/>
      <c r="F89" s="119"/>
      <c r="G89" s="119"/>
      <c r="H89" s="55"/>
      <c r="I89" s="96"/>
      <c r="J89" s="229">
        <f t="shared" si="6"/>
        <v>0</v>
      </c>
      <c r="K89" s="14"/>
      <c r="L89" s="775"/>
      <c r="M89" s="87"/>
      <c r="N89" s="391" t="s">
        <v>185</v>
      </c>
      <c r="O89" s="136"/>
    </row>
    <row r="90" spans="1:15" x14ac:dyDescent="0.25">
      <c r="A90" s="227" t="str">
        <f t="shared" si="5"/>
        <v/>
      </c>
      <c r="B90" s="228" t="str">
        <f t="shared" si="7"/>
        <v/>
      </c>
      <c r="C90" s="16"/>
      <c r="D90" s="16"/>
      <c r="E90" s="40"/>
      <c r="F90" s="119"/>
      <c r="G90" s="119"/>
      <c r="H90" s="55"/>
      <c r="I90" s="96"/>
      <c r="J90" s="229">
        <f t="shared" si="6"/>
        <v>0</v>
      </c>
      <c r="K90" s="14"/>
      <c r="L90" s="775"/>
      <c r="M90" s="87"/>
      <c r="N90" s="391" t="s">
        <v>185</v>
      </c>
      <c r="O90" s="136"/>
    </row>
    <row r="91" spans="1:15" x14ac:dyDescent="0.25">
      <c r="A91" s="227" t="str">
        <f t="shared" si="5"/>
        <v/>
      </c>
      <c r="B91" s="228" t="str">
        <f t="shared" si="7"/>
        <v/>
      </c>
      <c r="C91" s="16"/>
      <c r="D91" s="16"/>
      <c r="E91" s="40"/>
      <c r="F91" s="119"/>
      <c r="G91" s="119"/>
      <c r="H91" s="55"/>
      <c r="I91" s="96"/>
      <c r="J91" s="229">
        <f t="shared" si="6"/>
        <v>0</v>
      </c>
      <c r="K91" s="14"/>
      <c r="L91" s="775"/>
      <c r="M91" s="87"/>
      <c r="N91" s="391" t="s">
        <v>185</v>
      </c>
      <c r="O91" s="136"/>
    </row>
    <row r="92" spans="1:15" x14ac:dyDescent="0.25">
      <c r="A92" s="227" t="str">
        <f t="shared" si="5"/>
        <v/>
      </c>
      <c r="B92" s="228" t="str">
        <f t="shared" si="7"/>
        <v/>
      </c>
      <c r="C92" s="16"/>
      <c r="D92" s="16"/>
      <c r="E92" s="40"/>
      <c r="F92" s="119"/>
      <c r="G92" s="119"/>
      <c r="H92" s="55"/>
      <c r="I92" s="96"/>
      <c r="J92" s="229">
        <f t="shared" si="6"/>
        <v>0</v>
      </c>
      <c r="K92" s="14"/>
      <c r="L92" s="775"/>
      <c r="M92" s="87"/>
      <c r="N92" s="391" t="s">
        <v>185</v>
      </c>
      <c r="O92" s="136"/>
    </row>
    <row r="93" spans="1:15" x14ac:dyDescent="0.25">
      <c r="A93" s="227" t="str">
        <f t="shared" si="5"/>
        <v/>
      </c>
      <c r="B93" s="228" t="str">
        <f t="shared" si="7"/>
        <v/>
      </c>
      <c r="C93" s="16"/>
      <c r="D93" s="16"/>
      <c r="E93" s="40"/>
      <c r="F93" s="119"/>
      <c r="G93" s="119"/>
      <c r="H93" s="55"/>
      <c r="I93" s="96"/>
      <c r="J93" s="229">
        <f t="shared" si="6"/>
        <v>0</v>
      </c>
      <c r="K93" s="14"/>
      <c r="L93" s="775"/>
      <c r="M93" s="87"/>
      <c r="N93" s="391" t="s">
        <v>185</v>
      </c>
      <c r="O93" s="136"/>
    </row>
    <row r="94" spans="1:15" x14ac:dyDescent="0.25">
      <c r="A94" s="227" t="str">
        <f t="shared" si="5"/>
        <v/>
      </c>
      <c r="B94" s="228" t="str">
        <f t="shared" si="7"/>
        <v/>
      </c>
      <c r="C94" s="16"/>
      <c r="D94" s="16"/>
      <c r="E94" s="40"/>
      <c r="F94" s="119"/>
      <c r="G94" s="119"/>
      <c r="H94" s="55"/>
      <c r="I94" s="96"/>
      <c r="J94" s="229">
        <f t="shared" si="6"/>
        <v>0</v>
      </c>
      <c r="K94" s="14"/>
      <c r="L94" s="775"/>
      <c r="M94" s="87"/>
      <c r="N94" s="391" t="s">
        <v>185</v>
      </c>
      <c r="O94" s="136"/>
    </row>
    <row r="95" spans="1:15" x14ac:dyDescent="0.25">
      <c r="A95" s="227" t="str">
        <f t="shared" si="5"/>
        <v/>
      </c>
      <c r="B95" s="228" t="str">
        <f t="shared" si="7"/>
        <v/>
      </c>
      <c r="C95" s="16"/>
      <c r="D95" s="16"/>
      <c r="E95" s="40"/>
      <c r="F95" s="119"/>
      <c r="G95" s="119"/>
      <c r="H95" s="55"/>
      <c r="I95" s="96"/>
      <c r="J95" s="229">
        <f t="shared" si="6"/>
        <v>0</v>
      </c>
      <c r="K95" s="14"/>
      <c r="L95" s="775"/>
      <c r="M95" s="87"/>
      <c r="N95" s="391" t="s">
        <v>185</v>
      </c>
      <c r="O95" s="136"/>
    </row>
    <row r="96" spans="1:15" x14ac:dyDescent="0.25">
      <c r="A96" s="227" t="str">
        <f t="shared" si="5"/>
        <v/>
      </c>
      <c r="B96" s="228" t="str">
        <f t="shared" si="7"/>
        <v/>
      </c>
      <c r="C96" s="16"/>
      <c r="D96" s="16"/>
      <c r="E96" s="40"/>
      <c r="F96" s="119"/>
      <c r="G96" s="119"/>
      <c r="H96" s="55"/>
      <c r="I96" s="96"/>
      <c r="J96" s="229">
        <f t="shared" si="6"/>
        <v>0</v>
      </c>
      <c r="K96" s="14"/>
      <c r="L96" s="775"/>
      <c r="M96" s="87"/>
      <c r="N96" s="391" t="s">
        <v>185</v>
      </c>
      <c r="O96" s="136"/>
    </row>
    <row r="97" spans="1:15" x14ac:dyDescent="0.25">
      <c r="A97" s="227" t="str">
        <f t="shared" si="5"/>
        <v/>
      </c>
      <c r="B97" s="228" t="str">
        <f t="shared" si="7"/>
        <v/>
      </c>
      <c r="C97" s="16"/>
      <c r="D97" s="16"/>
      <c r="E97" s="40"/>
      <c r="F97" s="119"/>
      <c r="G97" s="119"/>
      <c r="H97" s="55"/>
      <c r="I97" s="96"/>
      <c r="J97" s="229">
        <f t="shared" si="6"/>
        <v>0</v>
      </c>
      <c r="K97" s="14"/>
      <c r="L97" s="775"/>
      <c r="M97" s="87"/>
      <c r="N97" s="391" t="s">
        <v>185</v>
      </c>
      <c r="O97" s="136"/>
    </row>
    <row r="98" spans="1:15" x14ac:dyDescent="0.25">
      <c r="A98" s="227" t="str">
        <f t="shared" si="5"/>
        <v/>
      </c>
      <c r="B98" s="228" t="str">
        <f t="shared" si="7"/>
        <v/>
      </c>
      <c r="C98" s="16"/>
      <c r="D98" s="16"/>
      <c r="E98" s="40"/>
      <c r="F98" s="119"/>
      <c r="G98" s="119"/>
      <c r="H98" s="55"/>
      <c r="I98" s="96"/>
      <c r="J98" s="229">
        <f t="shared" si="6"/>
        <v>0</v>
      </c>
      <c r="K98" s="14"/>
      <c r="L98" s="775"/>
      <c r="M98" s="87"/>
      <c r="N98" s="391" t="s">
        <v>185</v>
      </c>
      <c r="O98" s="136"/>
    </row>
    <row r="99" spans="1:15" x14ac:dyDescent="0.25">
      <c r="A99" s="227" t="str">
        <f t="shared" si="5"/>
        <v/>
      </c>
      <c r="B99" s="228" t="str">
        <f t="shared" si="7"/>
        <v/>
      </c>
      <c r="C99" s="16"/>
      <c r="D99" s="16"/>
      <c r="E99" s="40"/>
      <c r="F99" s="119"/>
      <c r="G99" s="119"/>
      <c r="H99" s="55"/>
      <c r="I99" s="96"/>
      <c r="J99" s="229">
        <f t="shared" si="6"/>
        <v>0</v>
      </c>
      <c r="K99" s="14"/>
      <c r="L99" s="775"/>
      <c r="M99" s="87"/>
      <c r="N99" s="391" t="s">
        <v>185</v>
      </c>
      <c r="O99" s="136"/>
    </row>
    <row r="100" spans="1:15" x14ac:dyDescent="0.25">
      <c r="A100" s="227" t="str">
        <f t="shared" si="5"/>
        <v/>
      </c>
      <c r="B100" s="228" t="str">
        <f t="shared" si="7"/>
        <v/>
      </c>
      <c r="C100" s="16"/>
      <c r="D100" s="16"/>
      <c r="E100" s="40"/>
      <c r="F100" s="119"/>
      <c r="G100" s="119"/>
      <c r="H100" s="55"/>
      <c r="I100" s="96"/>
      <c r="J100" s="229">
        <f t="shared" si="6"/>
        <v>0</v>
      </c>
      <c r="K100" s="14"/>
      <c r="L100" s="775"/>
      <c r="M100" s="87"/>
      <c r="N100" s="391" t="s">
        <v>185</v>
      </c>
      <c r="O100" s="136"/>
    </row>
    <row r="101" spans="1:15" x14ac:dyDescent="0.25">
      <c r="A101" s="227" t="str">
        <f t="shared" si="5"/>
        <v/>
      </c>
      <c r="B101" s="228" t="str">
        <f t="shared" si="7"/>
        <v/>
      </c>
      <c r="C101" s="16"/>
      <c r="D101" s="16"/>
      <c r="E101" s="40"/>
      <c r="F101" s="119"/>
      <c r="G101" s="119"/>
      <c r="H101" s="55"/>
      <c r="I101" s="96"/>
      <c r="J101" s="229">
        <f t="shared" si="6"/>
        <v>0</v>
      </c>
      <c r="K101" s="14"/>
      <c r="L101" s="775"/>
      <c r="M101" s="87"/>
      <c r="N101" s="391" t="s">
        <v>185</v>
      </c>
      <c r="O101" s="136"/>
    </row>
    <row r="102" spans="1:15" x14ac:dyDescent="0.25">
      <c r="A102" s="227" t="str">
        <f t="shared" si="5"/>
        <v/>
      </c>
      <c r="B102" s="228" t="str">
        <f t="shared" si="7"/>
        <v/>
      </c>
      <c r="C102" s="16"/>
      <c r="D102" s="16"/>
      <c r="E102" s="40"/>
      <c r="F102" s="119"/>
      <c r="G102" s="119"/>
      <c r="H102" s="55"/>
      <c r="I102" s="96"/>
      <c r="J102" s="229">
        <f t="shared" si="6"/>
        <v>0</v>
      </c>
      <c r="K102" s="14"/>
      <c r="L102" s="775"/>
      <c r="M102" s="87"/>
      <c r="N102" s="391" t="s">
        <v>185</v>
      </c>
      <c r="O102" s="136"/>
    </row>
    <row r="103" spans="1:15" x14ac:dyDescent="0.25">
      <c r="A103" s="227" t="str">
        <f t="shared" si="5"/>
        <v/>
      </c>
      <c r="B103" s="228" t="str">
        <f t="shared" si="7"/>
        <v/>
      </c>
      <c r="C103" s="16"/>
      <c r="D103" s="16"/>
      <c r="E103" s="40"/>
      <c r="F103" s="119"/>
      <c r="G103" s="119"/>
      <c r="H103" s="55"/>
      <c r="I103" s="96"/>
      <c r="J103" s="229">
        <f t="shared" si="6"/>
        <v>0</v>
      </c>
      <c r="K103" s="14"/>
      <c r="L103" s="775"/>
      <c r="M103" s="87"/>
      <c r="N103" s="391" t="s">
        <v>185</v>
      </c>
      <c r="O103" s="136"/>
    </row>
    <row r="104" spans="1:15" x14ac:dyDescent="0.25">
      <c r="A104" s="227" t="str">
        <f t="shared" si="5"/>
        <v/>
      </c>
      <c r="B104" s="228" t="str">
        <f t="shared" si="7"/>
        <v/>
      </c>
      <c r="C104" s="16"/>
      <c r="D104" s="16"/>
      <c r="E104" s="40"/>
      <c r="F104" s="119"/>
      <c r="G104" s="119"/>
      <c r="H104" s="55"/>
      <c r="I104" s="96"/>
      <c r="J104" s="229">
        <f t="shared" si="6"/>
        <v>0</v>
      </c>
      <c r="K104" s="14"/>
      <c r="L104" s="775"/>
      <c r="M104" s="87"/>
      <c r="N104" s="391" t="s">
        <v>185</v>
      </c>
      <c r="O104" s="136"/>
    </row>
    <row r="105" spans="1:15" ht="12.75" customHeight="1" x14ac:dyDescent="0.25">
      <c r="A105" s="227" t="str">
        <f t="shared" si="5"/>
        <v/>
      </c>
      <c r="B105" s="228" t="str">
        <f t="shared" si="7"/>
        <v/>
      </c>
      <c r="C105" s="16"/>
      <c r="D105" s="16"/>
      <c r="E105" s="40"/>
      <c r="F105" s="119"/>
      <c r="G105" s="119"/>
      <c r="H105" s="55"/>
      <c r="I105" s="96"/>
      <c r="J105" s="229">
        <f t="shared" si="6"/>
        <v>0</v>
      </c>
      <c r="K105" s="14"/>
      <c r="L105" s="775"/>
      <c r="M105" s="87"/>
      <c r="N105" s="391" t="s">
        <v>185</v>
      </c>
      <c r="O105" s="136"/>
    </row>
    <row r="106" spans="1:15" x14ac:dyDescent="0.25">
      <c r="A106" s="227" t="str">
        <f t="shared" si="5"/>
        <v/>
      </c>
      <c r="B106" s="228" t="str">
        <f t="shared" si="7"/>
        <v/>
      </c>
      <c r="C106" s="16"/>
      <c r="D106" s="16"/>
      <c r="E106" s="40"/>
      <c r="F106" s="119"/>
      <c r="G106" s="119"/>
      <c r="H106" s="55"/>
      <c r="I106" s="96"/>
      <c r="J106" s="229">
        <f t="shared" si="6"/>
        <v>0</v>
      </c>
      <c r="K106" s="14"/>
      <c r="L106" s="775"/>
      <c r="M106" s="87"/>
      <c r="N106" s="391" t="s">
        <v>185</v>
      </c>
      <c r="O106" s="136"/>
    </row>
    <row r="107" spans="1:15" x14ac:dyDescent="0.25">
      <c r="A107" s="227" t="str">
        <f t="shared" si="5"/>
        <v/>
      </c>
      <c r="B107" s="228" t="str">
        <f t="shared" si="7"/>
        <v/>
      </c>
      <c r="C107" s="16"/>
      <c r="D107" s="16"/>
      <c r="E107" s="40"/>
      <c r="F107" s="119"/>
      <c r="G107" s="119"/>
      <c r="H107" s="55"/>
      <c r="I107" s="96"/>
      <c r="J107" s="229">
        <f t="shared" si="6"/>
        <v>0</v>
      </c>
      <c r="K107" s="14"/>
      <c r="L107" s="775"/>
      <c r="M107" s="87"/>
      <c r="N107" s="391" t="s">
        <v>185</v>
      </c>
      <c r="O107" s="136"/>
    </row>
    <row r="108" spans="1:15" x14ac:dyDescent="0.25">
      <c r="A108" s="227" t="str">
        <f t="shared" si="5"/>
        <v/>
      </c>
      <c r="B108" s="228" t="str">
        <f t="shared" si="7"/>
        <v/>
      </c>
      <c r="C108" s="16"/>
      <c r="D108" s="16"/>
      <c r="E108" s="40"/>
      <c r="F108" s="119"/>
      <c r="G108" s="119"/>
      <c r="H108" s="55"/>
      <c r="I108" s="96"/>
      <c r="J108" s="229">
        <f t="shared" si="6"/>
        <v>0</v>
      </c>
      <c r="K108" s="14"/>
      <c r="L108" s="775"/>
      <c r="M108" s="87"/>
      <c r="N108" s="391" t="s">
        <v>185</v>
      </c>
      <c r="O108" s="136"/>
    </row>
    <row r="109" spans="1:15" x14ac:dyDescent="0.25">
      <c r="A109" s="227" t="str">
        <f t="shared" si="5"/>
        <v/>
      </c>
      <c r="B109" s="228" t="str">
        <f t="shared" si="7"/>
        <v/>
      </c>
      <c r="C109" s="16"/>
      <c r="D109" s="16"/>
      <c r="E109" s="40"/>
      <c r="F109" s="119"/>
      <c r="G109" s="119"/>
      <c r="H109" s="55"/>
      <c r="I109" s="96"/>
      <c r="J109" s="229">
        <f t="shared" si="6"/>
        <v>0</v>
      </c>
      <c r="K109" s="14"/>
      <c r="L109" s="775"/>
      <c r="M109" s="87"/>
      <c r="N109" s="391" t="s">
        <v>185</v>
      </c>
      <c r="O109" s="136"/>
    </row>
    <row r="110" spans="1:15" x14ac:dyDescent="0.25">
      <c r="A110" s="227" t="str">
        <f t="shared" si="5"/>
        <v/>
      </c>
      <c r="B110" s="228" t="str">
        <f t="shared" si="7"/>
        <v/>
      </c>
      <c r="C110" s="16"/>
      <c r="D110" s="16"/>
      <c r="E110" s="40"/>
      <c r="F110" s="119"/>
      <c r="G110" s="119"/>
      <c r="H110" s="55"/>
      <c r="I110" s="96"/>
      <c r="J110" s="229">
        <f t="shared" si="6"/>
        <v>0</v>
      </c>
      <c r="K110" s="14"/>
      <c r="L110" s="775"/>
      <c r="M110" s="87"/>
      <c r="N110" s="391" t="s">
        <v>185</v>
      </c>
      <c r="O110" s="136"/>
    </row>
    <row r="111" spans="1:15" x14ac:dyDescent="0.25">
      <c r="A111" s="227" t="str">
        <f t="shared" si="5"/>
        <v/>
      </c>
      <c r="B111" s="228" t="str">
        <f t="shared" si="7"/>
        <v/>
      </c>
      <c r="C111" s="16"/>
      <c r="D111" s="16"/>
      <c r="E111" s="40"/>
      <c r="F111" s="119"/>
      <c r="G111" s="119"/>
      <c r="H111" s="55"/>
      <c r="I111" s="96"/>
      <c r="J111" s="229">
        <f t="shared" si="6"/>
        <v>0</v>
      </c>
      <c r="K111" s="14"/>
      <c r="L111" s="775"/>
      <c r="M111" s="87"/>
      <c r="N111" s="391" t="s">
        <v>185</v>
      </c>
      <c r="O111" s="136"/>
    </row>
    <row r="112" spans="1:15" x14ac:dyDescent="0.25">
      <c r="A112" s="227" t="str">
        <f t="shared" si="5"/>
        <v/>
      </c>
      <c r="B112" s="228" t="str">
        <f t="shared" si="7"/>
        <v/>
      </c>
      <c r="C112" s="16"/>
      <c r="D112" s="16"/>
      <c r="E112" s="40"/>
      <c r="F112" s="119"/>
      <c r="G112" s="119"/>
      <c r="H112" s="55"/>
      <c r="I112" s="96"/>
      <c r="J112" s="229">
        <f t="shared" si="6"/>
        <v>0</v>
      </c>
      <c r="K112" s="14"/>
      <c r="L112" s="775"/>
      <c r="M112" s="87"/>
      <c r="N112" s="391" t="s">
        <v>185</v>
      </c>
      <c r="O112" s="136"/>
    </row>
    <row r="113" spans="1:15" x14ac:dyDescent="0.25">
      <c r="A113" s="227" t="str">
        <f t="shared" si="5"/>
        <v/>
      </c>
      <c r="B113" s="228" t="str">
        <f t="shared" si="7"/>
        <v/>
      </c>
      <c r="C113" s="16"/>
      <c r="D113" s="16"/>
      <c r="E113" s="40"/>
      <c r="F113" s="119"/>
      <c r="G113" s="119"/>
      <c r="H113" s="55"/>
      <c r="I113" s="96"/>
      <c r="J113" s="229">
        <f t="shared" si="6"/>
        <v>0</v>
      </c>
      <c r="K113" s="14"/>
      <c r="L113" s="775"/>
      <c r="M113" s="87"/>
      <c r="N113" s="391" t="s">
        <v>185</v>
      </c>
      <c r="O113" s="136"/>
    </row>
    <row r="114" spans="1:15" x14ac:dyDescent="0.25">
      <c r="A114" s="227" t="str">
        <f t="shared" si="5"/>
        <v/>
      </c>
      <c r="B114" s="228" t="str">
        <f t="shared" si="7"/>
        <v/>
      </c>
      <c r="C114" s="16"/>
      <c r="D114" s="16"/>
      <c r="E114" s="40"/>
      <c r="F114" s="119"/>
      <c r="G114" s="119"/>
      <c r="H114" s="55"/>
      <c r="I114" s="96"/>
      <c r="J114" s="229">
        <f t="shared" si="6"/>
        <v>0</v>
      </c>
      <c r="K114" s="14"/>
      <c r="L114" s="775"/>
      <c r="M114" s="87"/>
      <c r="N114" s="391" t="s">
        <v>185</v>
      </c>
      <c r="O114" s="136"/>
    </row>
    <row r="115" spans="1:15" x14ac:dyDescent="0.25">
      <c r="A115" s="227" t="str">
        <f t="shared" si="5"/>
        <v/>
      </c>
      <c r="B115" s="228" t="str">
        <f t="shared" si="7"/>
        <v/>
      </c>
      <c r="C115" s="16"/>
      <c r="D115" s="16"/>
      <c r="E115" s="40"/>
      <c r="F115" s="119"/>
      <c r="G115" s="119"/>
      <c r="H115" s="55"/>
      <c r="I115" s="96"/>
      <c r="J115" s="229">
        <f t="shared" si="6"/>
        <v>0</v>
      </c>
      <c r="K115" s="14"/>
      <c r="L115" s="775"/>
      <c r="M115" s="87"/>
      <c r="N115" s="391" t="s">
        <v>185</v>
      </c>
      <c r="O115" s="136"/>
    </row>
    <row r="116" spans="1:15" x14ac:dyDescent="0.25">
      <c r="A116" s="227" t="str">
        <f t="shared" si="5"/>
        <v/>
      </c>
      <c r="B116" s="228" t="str">
        <f t="shared" si="7"/>
        <v/>
      </c>
      <c r="C116" s="16"/>
      <c r="D116" s="16"/>
      <c r="E116" s="40"/>
      <c r="F116" s="119"/>
      <c r="G116" s="119"/>
      <c r="H116" s="55"/>
      <c r="I116" s="96"/>
      <c r="J116" s="229">
        <f t="shared" si="6"/>
        <v>0</v>
      </c>
      <c r="K116" s="14"/>
      <c r="L116" s="775"/>
      <c r="M116" s="87"/>
      <c r="N116" s="391" t="s">
        <v>185</v>
      </c>
      <c r="O116" s="136"/>
    </row>
    <row r="117" spans="1:15" x14ac:dyDescent="0.25">
      <c r="A117" s="227" t="str">
        <f t="shared" si="5"/>
        <v/>
      </c>
      <c r="B117" s="228" t="str">
        <f t="shared" si="7"/>
        <v/>
      </c>
      <c r="C117" s="16"/>
      <c r="D117" s="16"/>
      <c r="E117" s="40"/>
      <c r="F117" s="119"/>
      <c r="G117" s="119"/>
      <c r="H117" s="55"/>
      <c r="I117" s="96"/>
      <c r="J117" s="229">
        <f t="shared" si="6"/>
        <v>0</v>
      </c>
      <c r="K117" s="14"/>
      <c r="L117" s="775"/>
      <c r="M117" s="87"/>
      <c r="N117" s="391" t="s">
        <v>185</v>
      </c>
      <c r="O117" s="136"/>
    </row>
    <row r="118" spans="1:15" x14ac:dyDescent="0.25">
      <c r="A118" s="227" t="str">
        <f t="shared" si="5"/>
        <v/>
      </c>
      <c r="B118" s="228" t="str">
        <f t="shared" si="7"/>
        <v/>
      </c>
      <c r="C118" s="16"/>
      <c r="D118" s="16"/>
      <c r="E118" s="40"/>
      <c r="F118" s="119"/>
      <c r="G118" s="119"/>
      <c r="H118" s="55"/>
      <c r="I118" s="96"/>
      <c r="J118" s="229">
        <f t="shared" si="6"/>
        <v>0</v>
      </c>
      <c r="K118" s="14"/>
      <c r="L118" s="775"/>
      <c r="M118" s="87"/>
      <c r="N118" s="391" t="s">
        <v>185</v>
      </c>
      <c r="O118" s="136"/>
    </row>
    <row r="119" spans="1:15" x14ac:dyDescent="0.25">
      <c r="A119" s="227" t="str">
        <f t="shared" si="5"/>
        <v/>
      </c>
      <c r="B119" s="228" t="str">
        <f t="shared" si="7"/>
        <v/>
      </c>
      <c r="C119" s="16"/>
      <c r="D119" s="16"/>
      <c r="E119" s="40"/>
      <c r="F119" s="119"/>
      <c r="G119" s="119"/>
      <c r="H119" s="55"/>
      <c r="I119" s="96"/>
      <c r="J119" s="229">
        <f t="shared" si="6"/>
        <v>0</v>
      </c>
      <c r="K119" s="14"/>
      <c r="L119" s="775"/>
      <c r="M119" s="87"/>
      <c r="N119" s="391" t="s">
        <v>185</v>
      </c>
      <c r="O119" s="136"/>
    </row>
    <row r="120" spans="1:15" x14ac:dyDescent="0.25">
      <c r="A120" s="227" t="str">
        <f t="shared" si="5"/>
        <v/>
      </c>
      <c r="B120" s="228" t="str">
        <f t="shared" si="7"/>
        <v/>
      </c>
      <c r="C120" s="16"/>
      <c r="D120" s="16"/>
      <c r="E120" s="40"/>
      <c r="F120" s="119"/>
      <c r="G120" s="119"/>
      <c r="H120" s="55"/>
      <c r="I120" s="96"/>
      <c r="J120" s="229">
        <f t="shared" si="6"/>
        <v>0</v>
      </c>
      <c r="K120" s="14"/>
      <c r="L120" s="775"/>
      <c r="M120" s="87"/>
      <c r="N120" s="391" t="s">
        <v>185</v>
      </c>
      <c r="O120" s="136"/>
    </row>
    <row r="121" spans="1:15" x14ac:dyDescent="0.25">
      <c r="A121" s="227" t="str">
        <f t="shared" si="5"/>
        <v/>
      </c>
      <c r="B121" s="228" t="str">
        <f t="shared" si="7"/>
        <v/>
      </c>
      <c r="C121" s="16"/>
      <c r="D121" s="16"/>
      <c r="E121" s="40"/>
      <c r="F121" s="119"/>
      <c r="G121" s="119"/>
      <c r="H121" s="55"/>
      <c r="I121" s="96"/>
      <c r="J121" s="229">
        <f t="shared" si="6"/>
        <v>0</v>
      </c>
      <c r="K121" s="14"/>
      <c r="L121" s="775"/>
      <c r="M121" s="87"/>
      <c r="N121" s="391" t="s">
        <v>185</v>
      </c>
      <c r="O121" s="136"/>
    </row>
    <row r="122" spans="1:15" x14ac:dyDescent="0.25">
      <c r="A122" s="227" t="str">
        <f t="shared" si="5"/>
        <v/>
      </c>
      <c r="B122" s="228" t="str">
        <f t="shared" si="7"/>
        <v/>
      </c>
      <c r="C122" s="16"/>
      <c r="D122" s="16"/>
      <c r="E122" s="40"/>
      <c r="F122" s="119"/>
      <c r="G122" s="119"/>
      <c r="H122" s="55"/>
      <c r="I122" s="96"/>
      <c r="J122" s="229">
        <f t="shared" si="6"/>
        <v>0</v>
      </c>
      <c r="K122" s="14"/>
      <c r="L122" s="775"/>
      <c r="M122" s="87"/>
      <c r="N122" s="391" t="s">
        <v>185</v>
      </c>
      <c r="O122" s="136"/>
    </row>
    <row r="123" spans="1:15" ht="12.75" customHeight="1" x14ac:dyDescent="0.25">
      <c r="A123" s="227" t="str">
        <f t="shared" si="5"/>
        <v/>
      </c>
      <c r="B123" s="228" t="str">
        <f t="shared" si="7"/>
        <v/>
      </c>
      <c r="C123" s="16"/>
      <c r="D123" s="16"/>
      <c r="E123" s="40"/>
      <c r="F123" s="119"/>
      <c r="G123" s="119"/>
      <c r="H123" s="55"/>
      <c r="I123" s="96"/>
      <c r="J123" s="229">
        <f t="shared" si="6"/>
        <v>0</v>
      </c>
      <c r="K123" s="14"/>
      <c r="L123" s="775"/>
      <c r="M123" s="87"/>
      <c r="N123" s="391" t="s">
        <v>185</v>
      </c>
      <c r="O123" s="136"/>
    </row>
    <row r="124" spans="1:15" x14ac:dyDescent="0.25">
      <c r="A124" s="227" t="str">
        <f t="shared" si="5"/>
        <v/>
      </c>
      <c r="B124" s="228" t="str">
        <f t="shared" si="7"/>
        <v/>
      </c>
      <c r="C124" s="16"/>
      <c r="D124" s="16"/>
      <c r="E124" s="40"/>
      <c r="F124" s="119"/>
      <c r="G124" s="119"/>
      <c r="H124" s="55"/>
      <c r="I124" s="96"/>
      <c r="J124" s="229">
        <f t="shared" si="6"/>
        <v>0</v>
      </c>
      <c r="K124" s="14"/>
      <c r="L124" s="775"/>
      <c r="M124" s="87"/>
      <c r="N124" s="391" t="s">
        <v>185</v>
      </c>
      <c r="O124" s="136"/>
    </row>
    <row r="125" spans="1:15" x14ac:dyDescent="0.25">
      <c r="A125" s="227" t="str">
        <f t="shared" si="5"/>
        <v/>
      </c>
      <c r="B125" s="228" t="str">
        <f t="shared" si="7"/>
        <v/>
      </c>
      <c r="C125" s="16"/>
      <c r="D125" s="16"/>
      <c r="E125" s="40"/>
      <c r="F125" s="119"/>
      <c r="G125" s="119"/>
      <c r="H125" s="55"/>
      <c r="I125" s="96"/>
      <c r="J125" s="229">
        <f t="shared" si="6"/>
        <v>0</v>
      </c>
      <c r="K125" s="14"/>
      <c r="L125" s="775"/>
      <c r="M125" s="87"/>
      <c r="N125" s="391" t="s">
        <v>185</v>
      </c>
      <c r="O125" s="136"/>
    </row>
    <row r="126" spans="1:15" x14ac:dyDescent="0.25">
      <c r="A126" s="227" t="str">
        <f t="shared" si="5"/>
        <v/>
      </c>
      <c r="B126" s="228" t="str">
        <f t="shared" si="7"/>
        <v/>
      </c>
      <c r="C126" s="16"/>
      <c r="D126" s="16"/>
      <c r="E126" s="40"/>
      <c r="F126" s="119"/>
      <c r="G126" s="119"/>
      <c r="H126" s="55"/>
      <c r="I126" s="96"/>
      <c r="J126" s="229">
        <f t="shared" si="6"/>
        <v>0</v>
      </c>
      <c r="K126" s="14"/>
      <c r="L126" s="775"/>
      <c r="M126" s="87"/>
      <c r="N126" s="391" t="s">
        <v>185</v>
      </c>
      <c r="O126" s="136"/>
    </row>
    <row r="127" spans="1:15" x14ac:dyDescent="0.25">
      <c r="A127" s="227" t="str">
        <f t="shared" si="5"/>
        <v/>
      </c>
      <c r="B127" s="228" t="str">
        <f t="shared" si="7"/>
        <v/>
      </c>
      <c r="C127" s="16"/>
      <c r="D127" s="16"/>
      <c r="E127" s="40"/>
      <c r="F127" s="119"/>
      <c r="G127" s="119"/>
      <c r="H127" s="55"/>
      <c r="I127" s="96"/>
      <c r="J127" s="229">
        <f t="shared" si="6"/>
        <v>0</v>
      </c>
      <c r="K127" s="14"/>
      <c r="L127" s="775"/>
      <c r="M127" s="87"/>
      <c r="N127" s="391" t="s">
        <v>185</v>
      </c>
      <c r="O127" s="136"/>
    </row>
    <row r="128" spans="1:15" x14ac:dyDescent="0.25">
      <c r="A128" s="227" t="str">
        <f t="shared" si="5"/>
        <v/>
      </c>
      <c r="B128" s="228" t="str">
        <f t="shared" si="7"/>
        <v/>
      </c>
      <c r="C128" s="16"/>
      <c r="D128" s="16"/>
      <c r="E128" s="40"/>
      <c r="F128" s="119"/>
      <c r="G128" s="119"/>
      <c r="H128" s="55"/>
      <c r="I128" s="96"/>
      <c r="J128" s="229">
        <f t="shared" si="6"/>
        <v>0</v>
      </c>
      <c r="K128" s="14"/>
      <c r="L128" s="775"/>
      <c r="M128" s="87"/>
      <c r="N128" s="391" t="s">
        <v>185</v>
      </c>
      <c r="O128" s="136"/>
    </row>
    <row r="129" spans="1:15" x14ac:dyDescent="0.25">
      <c r="A129" s="227" t="str">
        <f t="shared" si="5"/>
        <v/>
      </c>
      <c r="B129" s="228" t="str">
        <f t="shared" si="7"/>
        <v/>
      </c>
      <c r="C129" s="16"/>
      <c r="D129" s="16"/>
      <c r="E129" s="40"/>
      <c r="F129" s="119"/>
      <c r="G129" s="119"/>
      <c r="H129" s="55"/>
      <c r="I129" s="96"/>
      <c r="J129" s="229">
        <f t="shared" si="6"/>
        <v>0</v>
      </c>
      <c r="K129" s="14"/>
      <c r="L129" s="775"/>
      <c r="M129" s="87"/>
      <c r="N129" s="391" t="s">
        <v>185</v>
      </c>
      <c r="O129" s="136"/>
    </row>
    <row r="130" spans="1:15" x14ac:dyDescent="0.25">
      <c r="A130" s="227" t="str">
        <f t="shared" si="5"/>
        <v/>
      </c>
      <c r="B130" s="228" t="str">
        <f t="shared" si="7"/>
        <v/>
      </c>
      <c r="C130" s="16"/>
      <c r="D130" s="16"/>
      <c r="E130" s="40"/>
      <c r="F130" s="119"/>
      <c r="G130" s="119"/>
      <c r="H130" s="55"/>
      <c r="I130" s="96"/>
      <c r="J130" s="229">
        <f t="shared" si="6"/>
        <v>0</v>
      </c>
      <c r="K130" s="14"/>
      <c r="L130" s="775"/>
      <c r="M130" s="87"/>
      <c r="N130" s="391" t="s">
        <v>185</v>
      </c>
      <c r="O130" s="136"/>
    </row>
    <row r="131" spans="1:15" x14ac:dyDescent="0.25">
      <c r="A131" s="227" t="str">
        <f t="shared" si="5"/>
        <v/>
      </c>
      <c r="B131" s="228" t="str">
        <f t="shared" si="7"/>
        <v/>
      </c>
      <c r="C131" s="16"/>
      <c r="D131" s="16"/>
      <c r="E131" s="40"/>
      <c r="F131" s="119"/>
      <c r="G131" s="119"/>
      <c r="H131" s="55"/>
      <c r="I131" s="96"/>
      <c r="J131" s="229">
        <f t="shared" si="6"/>
        <v>0</v>
      </c>
      <c r="K131" s="14"/>
      <c r="L131" s="775"/>
      <c r="M131" s="87"/>
      <c r="N131" s="391" t="s">
        <v>185</v>
      </c>
      <c r="O131" s="136"/>
    </row>
    <row r="132" spans="1:15" x14ac:dyDescent="0.25">
      <c r="A132" s="227" t="str">
        <f t="shared" si="5"/>
        <v/>
      </c>
      <c r="B132" s="228" t="str">
        <f t="shared" si="7"/>
        <v/>
      </c>
      <c r="C132" s="16"/>
      <c r="D132" s="16"/>
      <c r="E132" s="40"/>
      <c r="F132" s="119"/>
      <c r="G132" s="119"/>
      <c r="H132" s="55"/>
      <c r="I132" s="96"/>
      <c r="J132" s="229">
        <f t="shared" si="6"/>
        <v>0</v>
      </c>
      <c r="K132" s="14"/>
      <c r="L132" s="775"/>
      <c r="M132" s="87"/>
      <c r="N132" s="391" t="s">
        <v>185</v>
      </c>
      <c r="O132" s="136"/>
    </row>
    <row r="133" spans="1:15" x14ac:dyDescent="0.25">
      <c r="A133" s="227" t="str">
        <f t="shared" si="5"/>
        <v/>
      </c>
      <c r="B133" s="228" t="str">
        <f t="shared" si="7"/>
        <v/>
      </c>
      <c r="C133" s="16"/>
      <c r="D133" s="16"/>
      <c r="E133" s="40"/>
      <c r="F133" s="119"/>
      <c r="G133" s="119"/>
      <c r="H133" s="55"/>
      <c r="I133" s="96"/>
      <c r="J133" s="229">
        <f t="shared" si="6"/>
        <v>0</v>
      </c>
      <c r="K133" s="14"/>
      <c r="L133" s="775"/>
      <c r="M133" s="87"/>
      <c r="N133" s="391" t="s">
        <v>185</v>
      </c>
      <c r="O133" s="136"/>
    </row>
    <row r="134" spans="1:15" x14ac:dyDescent="0.25">
      <c r="A134" s="227" t="str">
        <f t="shared" si="5"/>
        <v/>
      </c>
      <c r="B134" s="228" t="str">
        <f t="shared" si="7"/>
        <v/>
      </c>
      <c r="C134" s="16"/>
      <c r="D134" s="16"/>
      <c r="E134" s="40"/>
      <c r="F134" s="119"/>
      <c r="G134" s="119"/>
      <c r="H134" s="55"/>
      <c r="I134" s="96"/>
      <c r="J134" s="229">
        <f t="shared" si="6"/>
        <v>0</v>
      </c>
      <c r="K134" s="14"/>
      <c r="L134" s="775"/>
      <c r="M134" s="87"/>
      <c r="N134" s="391" t="s">
        <v>185</v>
      </c>
      <c r="O134" s="136"/>
    </row>
    <row r="135" spans="1:15" x14ac:dyDescent="0.25">
      <c r="A135" s="227" t="str">
        <f t="shared" si="5"/>
        <v/>
      </c>
      <c r="B135" s="228" t="str">
        <f t="shared" si="7"/>
        <v/>
      </c>
      <c r="C135" s="16"/>
      <c r="D135" s="16"/>
      <c r="E135" s="40"/>
      <c r="F135" s="119"/>
      <c r="G135" s="119"/>
      <c r="H135" s="55"/>
      <c r="I135" s="96"/>
      <c r="J135" s="229">
        <f t="shared" si="6"/>
        <v>0</v>
      </c>
      <c r="K135" s="14"/>
      <c r="L135" s="775"/>
      <c r="M135" s="87"/>
      <c r="N135" s="391" t="s">
        <v>185</v>
      </c>
      <c r="O135" s="136"/>
    </row>
    <row r="136" spans="1:15" x14ac:dyDescent="0.25">
      <c r="A136" s="227" t="str">
        <f t="shared" si="5"/>
        <v/>
      </c>
      <c r="B136" s="228" t="str">
        <f t="shared" si="7"/>
        <v/>
      </c>
      <c r="C136" s="16"/>
      <c r="D136" s="16"/>
      <c r="E136" s="40"/>
      <c r="F136" s="119"/>
      <c r="G136" s="119"/>
      <c r="H136" s="55"/>
      <c r="I136" s="96"/>
      <c r="J136" s="229">
        <f t="shared" si="6"/>
        <v>0</v>
      </c>
      <c r="K136" s="14"/>
      <c r="L136" s="775"/>
      <c r="M136" s="87"/>
      <c r="N136" s="391" t="s">
        <v>185</v>
      </c>
      <c r="O136" s="136"/>
    </row>
    <row r="137" spans="1:15" x14ac:dyDescent="0.25">
      <c r="A137" s="227" t="str">
        <f t="shared" si="5"/>
        <v/>
      </c>
      <c r="B137" s="228" t="str">
        <f t="shared" si="7"/>
        <v/>
      </c>
      <c r="C137" s="16"/>
      <c r="D137" s="16"/>
      <c r="E137" s="40"/>
      <c r="F137" s="119"/>
      <c r="G137" s="119"/>
      <c r="H137" s="55"/>
      <c r="I137" s="96"/>
      <c r="J137" s="229">
        <f t="shared" si="6"/>
        <v>0</v>
      </c>
      <c r="K137" s="14"/>
      <c r="L137" s="775"/>
      <c r="M137" s="87"/>
      <c r="N137" s="391" t="s">
        <v>185</v>
      </c>
      <c r="O137" s="136"/>
    </row>
    <row r="138" spans="1:15" x14ac:dyDescent="0.25">
      <c r="A138" s="227" t="str">
        <f t="shared" si="5"/>
        <v/>
      </c>
      <c r="B138" s="228" t="str">
        <f t="shared" si="7"/>
        <v/>
      </c>
      <c r="C138" s="16"/>
      <c r="D138" s="16"/>
      <c r="E138" s="40"/>
      <c r="F138" s="119"/>
      <c r="G138" s="119"/>
      <c r="H138" s="55"/>
      <c r="I138" s="96"/>
      <c r="J138" s="229">
        <f t="shared" si="6"/>
        <v>0</v>
      </c>
      <c r="K138" s="14"/>
      <c r="L138" s="775"/>
      <c r="M138" s="87"/>
      <c r="N138" s="391" t="s">
        <v>185</v>
      </c>
      <c r="O138" s="136"/>
    </row>
    <row r="139" spans="1:15" x14ac:dyDescent="0.25">
      <c r="A139" s="227" t="str">
        <f t="shared" si="5"/>
        <v/>
      </c>
      <c r="B139" s="228" t="str">
        <f t="shared" si="7"/>
        <v/>
      </c>
      <c r="C139" s="16"/>
      <c r="D139" s="16"/>
      <c r="E139" s="40"/>
      <c r="F139" s="119"/>
      <c r="G139" s="119"/>
      <c r="H139" s="55"/>
      <c r="I139" s="96"/>
      <c r="J139" s="229">
        <f t="shared" si="6"/>
        <v>0</v>
      </c>
      <c r="K139" s="14"/>
      <c r="L139" s="775"/>
      <c r="M139" s="87"/>
      <c r="N139" s="391" t="s">
        <v>185</v>
      </c>
      <c r="O139" s="136"/>
    </row>
    <row r="140" spans="1:15" x14ac:dyDescent="0.25">
      <c r="A140" s="227" t="str">
        <f t="shared" si="5"/>
        <v/>
      </c>
      <c r="B140" s="228" t="str">
        <f t="shared" si="7"/>
        <v/>
      </c>
      <c r="C140" s="16"/>
      <c r="D140" s="16"/>
      <c r="E140" s="40"/>
      <c r="F140" s="119"/>
      <c r="G140" s="119"/>
      <c r="H140" s="55"/>
      <c r="I140" s="96"/>
      <c r="J140" s="229">
        <f t="shared" si="6"/>
        <v>0</v>
      </c>
      <c r="K140" s="14"/>
      <c r="L140" s="775"/>
      <c r="M140" s="87"/>
      <c r="N140" s="391" t="s">
        <v>185</v>
      </c>
      <c r="O140" s="136"/>
    </row>
    <row r="141" spans="1:15" ht="12.75" customHeight="1" x14ac:dyDescent="0.25">
      <c r="A141" s="227" t="str">
        <f t="shared" si="5"/>
        <v/>
      </c>
      <c r="B141" s="228" t="str">
        <f t="shared" si="7"/>
        <v/>
      </c>
      <c r="C141" s="16"/>
      <c r="D141" s="16"/>
      <c r="E141" s="40"/>
      <c r="F141" s="119"/>
      <c r="G141" s="119"/>
      <c r="H141" s="55"/>
      <c r="I141" s="96"/>
      <c r="J141" s="229">
        <f t="shared" si="6"/>
        <v>0</v>
      </c>
      <c r="K141" s="14"/>
      <c r="L141" s="775"/>
      <c r="M141" s="87"/>
      <c r="N141" s="391" t="s">
        <v>185</v>
      </c>
      <c r="O141" s="136"/>
    </row>
    <row r="142" spans="1:15" x14ac:dyDescent="0.25">
      <c r="A142" s="227" t="str">
        <f t="shared" si="5"/>
        <v/>
      </c>
      <c r="B142" s="228" t="str">
        <f t="shared" si="7"/>
        <v/>
      </c>
      <c r="C142" s="16"/>
      <c r="D142" s="16"/>
      <c r="E142" s="40"/>
      <c r="F142" s="119"/>
      <c r="G142" s="119"/>
      <c r="H142" s="55"/>
      <c r="I142" s="96"/>
      <c r="J142" s="229">
        <f t="shared" si="6"/>
        <v>0</v>
      </c>
      <c r="K142" s="14"/>
      <c r="L142" s="775"/>
      <c r="M142" s="87"/>
      <c r="N142" s="391" t="s">
        <v>185</v>
      </c>
      <c r="O142" s="136"/>
    </row>
    <row r="143" spans="1:15" x14ac:dyDescent="0.25">
      <c r="A143" s="227" t="str">
        <f t="shared" si="5"/>
        <v/>
      </c>
      <c r="B143" s="228" t="str">
        <f t="shared" si="7"/>
        <v/>
      </c>
      <c r="C143" s="16"/>
      <c r="D143" s="16"/>
      <c r="E143" s="40"/>
      <c r="F143" s="119"/>
      <c r="G143" s="119"/>
      <c r="H143" s="55"/>
      <c r="I143" s="96"/>
      <c r="J143" s="229">
        <f t="shared" si="6"/>
        <v>0</v>
      </c>
      <c r="K143" s="14"/>
      <c r="L143" s="775"/>
      <c r="M143" s="87"/>
      <c r="N143" s="391" t="s">
        <v>185</v>
      </c>
      <c r="O143" s="136"/>
    </row>
    <row r="144" spans="1:15" x14ac:dyDescent="0.25">
      <c r="A144" s="227" t="str">
        <f t="shared" ref="A144:A207" si="8">IF(C144="","",CONCATENATE("FA / ",B144))</f>
        <v/>
      </c>
      <c r="B144" s="228" t="str">
        <f t="shared" si="7"/>
        <v/>
      </c>
      <c r="C144" s="16"/>
      <c r="D144" s="16"/>
      <c r="E144" s="40"/>
      <c r="F144" s="119"/>
      <c r="G144" s="119"/>
      <c r="H144" s="55"/>
      <c r="I144" s="96"/>
      <c r="J144" s="229">
        <f t="shared" ref="J144:J207" si="9">H144*I144</f>
        <v>0</v>
      </c>
      <c r="K144" s="14"/>
      <c r="L144" s="775"/>
      <c r="M144" s="87"/>
      <c r="N144" s="391" t="s">
        <v>185</v>
      </c>
      <c r="O144" s="136"/>
    </row>
    <row r="145" spans="1:15" x14ac:dyDescent="0.25">
      <c r="A145" s="227" t="str">
        <f t="shared" si="8"/>
        <v/>
      </c>
      <c r="B145" s="228" t="str">
        <f t="shared" ref="B145:B208" si="10">IF(C145="","",B144+1)</f>
        <v/>
      </c>
      <c r="C145" s="16"/>
      <c r="D145" s="16"/>
      <c r="E145" s="40"/>
      <c r="F145" s="119"/>
      <c r="G145" s="119"/>
      <c r="H145" s="55"/>
      <c r="I145" s="96"/>
      <c r="J145" s="229">
        <f t="shared" si="9"/>
        <v>0</v>
      </c>
      <c r="K145" s="14"/>
      <c r="L145" s="775"/>
      <c r="M145" s="87"/>
      <c r="N145" s="391" t="s">
        <v>185</v>
      </c>
      <c r="O145" s="136"/>
    </row>
    <row r="146" spans="1:15" x14ac:dyDescent="0.25">
      <c r="A146" s="227" t="str">
        <f t="shared" si="8"/>
        <v/>
      </c>
      <c r="B146" s="228" t="str">
        <f t="shared" si="10"/>
        <v/>
      </c>
      <c r="C146" s="16"/>
      <c r="D146" s="16"/>
      <c r="E146" s="40"/>
      <c r="F146" s="119"/>
      <c r="G146" s="119"/>
      <c r="H146" s="55"/>
      <c r="I146" s="96"/>
      <c r="J146" s="229">
        <f t="shared" si="9"/>
        <v>0</v>
      </c>
      <c r="K146" s="14"/>
      <c r="L146" s="775"/>
      <c r="M146" s="87"/>
      <c r="N146" s="391" t="s">
        <v>185</v>
      </c>
      <c r="O146" s="136"/>
    </row>
    <row r="147" spans="1:15" x14ac:dyDescent="0.25">
      <c r="A147" s="227" t="str">
        <f t="shared" si="8"/>
        <v/>
      </c>
      <c r="B147" s="228" t="str">
        <f t="shared" si="10"/>
        <v/>
      </c>
      <c r="C147" s="16"/>
      <c r="D147" s="16"/>
      <c r="E147" s="40"/>
      <c r="F147" s="119"/>
      <c r="G147" s="119"/>
      <c r="H147" s="55"/>
      <c r="I147" s="96"/>
      <c r="J147" s="229">
        <f t="shared" si="9"/>
        <v>0</v>
      </c>
      <c r="K147" s="14"/>
      <c r="L147" s="775"/>
      <c r="M147" s="87"/>
      <c r="N147" s="391" t="s">
        <v>185</v>
      </c>
      <c r="O147" s="136"/>
    </row>
    <row r="148" spans="1:15" x14ac:dyDescent="0.25">
      <c r="A148" s="227" t="str">
        <f t="shared" si="8"/>
        <v/>
      </c>
      <c r="B148" s="228" t="str">
        <f t="shared" si="10"/>
        <v/>
      </c>
      <c r="C148" s="16"/>
      <c r="D148" s="16"/>
      <c r="E148" s="40"/>
      <c r="F148" s="119"/>
      <c r="G148" s="119"/>
      <c r="H148" s="55"/>
      <c r="I148" s="96"/>
      <c r="J148" s="229">
        <f t="shared" si="9"/>
        <v>0</v>
      </c>
      <c r="K148" s="14"/>
      <c r="L148" s="775"/>
      <c r="M148" s="87"/>
      <c r="N148" s="391" t="s">
        <v>185</v>
      </c>
      <c r="O148" s="136"/>
    </row>
    <row r="149" spans="1:15" x14ac:dyDescent="0.25">
      <c r="A149" s="227" t="str">
        <f t="shared" si="8"/>
        <v/>
      </c>
      <c r="B149" s="228" t="str">
        <f t="shared" si="10"/>
        <v/>
      </c>
      <c r="C149" s="16"/>
      <c r="D149" s="16"/>
      <c r="E149" s="40"/>
      <c r="F149" s="119"/>
      <c r="G149" s="119"/>
      <c r="H149" s="55"/>
      <c r="I149" s="96"/>
      <c r="J149" s="229">
        <f t="shared" si="9"/>
        <v>0</v>
      </c>
      <c r="K149" s="14"/>
      <c r="L149" s="775"/>
      <c r="M149" s="87"/>
      <c r="N149" s="391" t="s">
        <v>185</v>
      </c>
      <c r="O149" s="136"/>
    </row>
    <row r="150" spans="1:15" x14ac:dyDescent="0.25">
      <c r="A150" s="227" t="str">
        <f t="shared" si="8"/>
        <v/>
      </c>
      <c r="B150" s="228" t="str">
        <f t="shared" si="10"/>
        <v/>
      </c>
      <c r="C150" s="16"/>
      <c r="D150" s="16"/>
      <c r="E150" s="40"/>
      <c r="F150" s="119"/>
      <c r="G150" s="119"/>
      <c r="H150" s="55"/>
      <c r="I150" s="96"/>
      <c r="J150" s="229">
        <f t="shared" si="9"/>
        <v>0</v>
      </c>
      <c r="K150" s="14"/>
      <c r="L150" s="775"/>
      <c r="M150" s="87"/>
      <c r="N150" s="391" t="s">
        <v>185</v>
      </c>
      <c r="O150" s="136"/>
    </row>
    <row r="151" spans="1:15" x14ac:dyDescent="0.25">
      <c r="A151" s="227" t="str">
        <f t="shared" si="8"/>
        <v/>
      </c>
      <c r="B151" s="228" t="str">
        <f t="shared" si="10"/>
        <v/>
      </c>
      <c r="C151" s="16"/>
      <c r="D151" s="16"/>
      <c r="E151" s="40"/>
      <c r="F151" s="119"/>
      <c r="G151" s="119"/>
      <c r="H151" s="55"/>
      <c r="I151" s="96"/>
      <c r="J151" s="229">
        <f t="shared" si="9"/>
        <v>0</v>
      </c>
      <c r="K151" s="14"/>
      <c r="L151" s="775"/>
      <c r="M151" s="87"/>
      <c r="N151" s="391" t="s">
        <v>185</v>
      </c>
      <c r="O151" s="136"/>
    </row>
    <row r="152" spans="1:15" x14ac:dyDescent="0.25">
      <c r="A152" s="227" t="str">
        <f t="shared" si="8"/>
        <v/>
      </c>
      <c r="B152" s="228" t="str">
        <f t="shared" si="10"/>
        <v/>
      </c>
      <c r="C152" s="16"/>
      <c r="D152" s="16"/>
      <c r="E152" s="40"/>
      <c r="F152" s="119"/>
      <c r="G152" s="119"/>
      <c r="H152" s="55"/>
      <c r="I152" s="96"/>
      <c r="J152" s="229">
        <f t="shared" si="9"/>
        <v>0</v>
      </c>
      <c r="K152" s="14"/>
      <c r="L152" s="775"/>
      <c r="M152" s="87"/>
      <c r="N152" s="391" t="s">
        <v>185</v>
      </c>
      <c r="O152" s="136"/>
    </row>
    <row r="153" spans="1:15" x14ac:dyDescent="0.25">
      <c r="A153" s="227" t="str">
        <f t="shared" si="8"/>
        <v/>
      </c>
      <c r="B153" s="228" t="str">
        <f t="shared" si="10"/>
        <v/>
      </c>
      <c r="C153" s="16"/>
      <c r="D153" s="16"/>
      <c r="E153" s="40"/>
      <c r="F153" s="119"/>
      <c r="G153" s="119"/>
      <c r="H153" s="55"/>
      <c r="I153" s="96"/>
      <c r="J153" s="229">
        <f t="shared" si="9"/>
        <v>0</v>
      </c>
      <c r="K153" s="14"/>
      <c r="L153" s="775"/>
      <c r="M153" s="87"/>
      <c r="N153" s="391" t="s">
        <v>185</v>
      </c>
      <c r="O153" s="136"/>
    </row>
    <row r="154" spans="1:15" x14ac:dyDescent="0.25">
      <c r="A154" s="227" t="str">
        <f t="shared" si="8"/>
        <v/>
      </c>
      <c r="B154" s="228" t="str">
        <f t="shared" si="10"/>
        <v/>
      </c>
      <c r="C154" s="16"/>
      <c r="D154" s="16"/>
      <c r="E154" s="40"/>
      <c r="F154" s="119"/>
      <c r="G154" s="119"/>
      <c r="H154" s="55"/>
      <c r="I154" s="96"/>
      <c r="J154" s="229">
        <f t="shared" si="9"/>
        <v>0</v>
      </c>
      <c r="K154" s="14"/>
      <c r="L154" s="775"/>
      <c r="M154" s="87"/>
      <c r="N154" s="391" t="s">
        <v>185</v>
      </c>
      <c r="O154" s="136"/>
    </row>
    <row r="155" spans="1:15" x14ac:dyDescent="0.25">
      <c r="A155" s="227" t="str">
        <f t="shared" si="8"/>
        <v/>
      </c>
      <c r="B155" s="228" t="str">
        <f t="shared" si="10"/>
        <v/>
      </c>
      <c r="C155" s="16"/>
      <c r="D155" s="16"/>
      <c r="E155" s="40"/>
      <c r="F155" s="119"/>
      <c r="G155" s="119"/>
      <c r="H155" s="55"/>
      <c r="I155" s="96"/>
      <c r="J155" s="229">
        <f t="shared" si="9"/>
        <v>0</v>
      </c>
      <c r="K155" s="14"/>
      <c r="L155" s="775"/>
      <c r="M155" s="87"/>
      <c r="N155" s="391" t="s">
        <v>185</v>
      </c>
      <c r="O155" s="136"/>
    </row>
    <row r="156" spans="1:15" x14ac:dyDescent="0.25">
      <c r="A156" s="227" t="str">
        <f t="shared" si="8"/>
        <v/>
      </c>
      <c r="B156" s="228" t="str">
        <f t="shared" si="10"/>
        <v/>
      </c>
      <c r="C156" s="16"/>
      <c r="D156" s="16"/>
      <c r="E156" s="40"/>
      <c r="F156" s="119"/>
      <c r="G156" s="119"/>
      <c r="H156" s="55"/>
      <c r="I156" s="96"/>
      <c r="J156" s="229">
        <f t="shared" si="9"/>
        <v>0</v>
      </c>
      <c r="K156" s="14"/>
      <c r="L156" s="775"/>
      <c r="M156" s="87"/>
      <c r="N156" s="391" t="s">
        <v>185</v>
      </c>
      <c r="O156" s="136"/>
    </row>
    <row r="157" spans="1:15" x14ac:dyDescent="0.25">
      <c r="A157" s="227" t="str">
        <f t="shared" si="8"/>
        <v/>
      </c>
      <c r="B157" s="228" t="str">
        <f t="shared" si="10"/>
        <v/>
      </c>
      <c r="C157" s="16"/>
      <c r="D157" s="16"/>
      <c r="E157" s="40"/>
      <c r="F157" s="119"/>
      <c r="G157" s="119"/>
      <c r="H157" s="55"/>
      <c r="I157" s="96"/>
      <c r="J157" s="229">
        <f t="shared" si="9"/>
        <v>0</v>
      </c>
      <c r="K157" s="14"/>
      <c r="L157" s="775"/>
      <c r="M157" s="87"/>
      <c r="N157" s="391" t="s">
        <v>185</v>
      </c>
      <c r="O157" s="136"/>
    </row>
    <row r="158" spans="1:15" x14ac:dyDescent="0.25">
      <c r="A158" s="227" t="str">
        <f t="shared" si="8"/>
        <v/>
      </c>
      <c r="B158" s="228" t="str">
        <f t="shared" si="10"/>
        <v/>
      </c>
      <c r="C158" s="16"/>
      <c r="D158" s="16"/>
      <c r="E158" s="40"/>
      <c r="F158" s="119"/>
      <c r="G158" s="119"/>
      <c r="H158" s="55"/>
      <c r="I158" s="96"/>
      <c r="J158" s="229">
        <f t="shared" si="9"/>
        <v>0</v>
      </c>
      <c r="K158" s="14"/>
      <c r="L158" s="775"/>
      <c r="M158" s="87"/>
      <c r="N158" s="391" t="s">
        <v>185</v>
      </c>
      <c r="O158" s="136"/>
    </row>
    <row r="159" spans="1:15" ht="12.75" customHeight="1" x14ac:dyDescent="0.25">
      <c r="A159" s="227" t="str">
        <f t="shared" si="8"/>
        <v/>
      </c>
      <c r="B159" s="228" t="str">
        <f t="shared" si="10"/>
        <v/>
      </c>
      <c r="C159" s="16"/>
      <c r="D159" s="16"/>
      <c r="E159" s="40"/>
      <c r="F159" s="119"/>
      <c r="G159" s="119"/>
      <c r="H159" s="55"/>
      <c r="I159" s="96"/>
      <c r="J159" s="229">
        <f t="shared" si="9"/>
        <v>0</v>
      </c>
      <c r="K159" s="14"/>
      <c r="L159" s="775"/>
      <c r="M159" s="87"/>
      <c r="N159" s="391" t="s">
        <v>185</v>
      </c>
      <c r="O159" s="136"/>
    </row>
    <row r="160" spans="1:15" x14ac:dyDescent="0.25">
      <c r="A160" s="227" t="str">
        <f t="shared" si="8"/>
        <v/>
      </c>
      <c r="B160" s="228" t="str">
        <f t="shared" si="10"/>
        <v/>
      </c>
      <c r="C160" s="16"/>
      <c r="D160" s="16"/>
      <c r="E160" s="40"/>
      <c r="F160" s="119"/>
      <c r="G160" s="119"/>
      <c r="H160" s="55"/>
      <c r="I160" s="96"/>
      <c r="J160" s="229">
        <f t="shared" si="9"/>
        <v>0</v>
      </c>
      <c r="K160" s="14"/>
      <c r="L160" s="775"/>
      <c r="M160" s="87"/>
      <c r="N160" s="391" t="s">
        <v>185</v>
      </c>
      <c r="O160" s="136"/>
    </row>
    <row r="161" spans="1:15" x14ac:dyDescent="0.25">
      <c r="A161" s="227" t="str">
        <f t="shared" si="8"/>
        <v/>
      </c>
      <c r="B161" s="228" t="str">
        <f t="shared" si="10"/>
        <v/>
      </c>
      <c r="C161" s="16"/>
      <c r="D161" s="16"/>
      <c r="E161" s="40"/>
      <c r="F161" s="119"/>
      <c r="G161" s="119"/>
      <c r="H161" s="55"/>
      <c r="I161" s="96"/>
      <c r="J161" s="229">
        <f t="shared" si="9"/>
        <v>0</v>
      </c>
      <c r="K161" s="14"/>
      <c r="L161" s="775"/>
      <c r="M161" s="87"/>
      <c r="N161" s="391" t="s">
        <v>185</v>
      </c>
      <c r="O161" s="136"/>
    </row>
    <row r="162" spans="1:15" x14ac:dyDescent="0.25">
      <c r="A162" s="227" t="str">
        <f t="shared" si="8"/>
        <v/>
      </c>
      <c r="B162" s="228" t="str">
        <f t="shared" si="10"/>
        <v/>
      </c>
      <c r="C162" s="16"/>
      <c r="D162" s="16"/>
      <c r="E162" s="40"/>
      <c r="F162" s="119"/>
      <c r="G162" s="119"/>
      <c r="H162" s="55"/>
      <c r="I162" s="96"/>
      <c r="J162" s="229">
        <f t="shared" si="9"/>
        <v>0</v>
      </c>
      <c r="K162" s="14"/>
      <c r="L162" s="775"/>
      <c r="M162" s="87"/>
      <c r="N162" s="391" t="s">
        <v>185</v>
      </c>
      <c r="O162" s="136"/>
    </row>
    <row r="163" spans="1:15" x14ac:dyDescent="0.25">
      <c r="A163" s="227" t="str">
        <f t="shared" si="8"/>
        <v/>
      </c>
      <c r="B163" s="228" t="str">
        <f t="shared" si="10"/>
        <v/>
      </c>
      <c r="C163" s="16"/>
      <c r="D163" s="16"/>
      <c r="E163" s="40"/>
      <c r="F163" s="119"/>
      <c r="G163" s="119"/>
      <c r="H163" s="55"/>
      <c r="I163" s="96"/>
      <c r="J163" s="229">
        <f t="shared" si="9"/>
        <v>0</v>
      </c>
      <c r="K163" s="14"/>
      <c r="L163" s="775"/>
      <c r="M163" s="87"/>
      <c r="N163" s="391" t="s">
        <v>185</v>
      </c>
      <c r="O163" s="136"/>
    </row>
    <row r="164" spans="1:15" x14ac:dyDescent="0.25">
      <c r="A164" s="227" t="str">
        <f t="shared" si="8"/>
        <v/>
      </c>
      <c r="B164" s="228" t="str">
        <f t="shared" si="10"/>
        <v/>
      </c>
      <c r="C164" s="16"/>
      <c r="D164" s="16"/>
      <c r="E164" s="40"/>
      <c r="F164" s="119"/>
      <c r="G164" s="119"/>
      <c r="H164" s="55"/>
      <c r="I164" s="96"/>
      <c r="J164" s="229">
        <f t="shared" si="9"/>
        <v>0</v>
      </c>
      <c r="K164" s="14"/>
      <c r="L164" s="775"/>
      <c r="M164" s="87"/>
      <c r="N164" s="391" t="s">
        <v>185</v>
      </c>
      <c r="O164" s="136"/>
    </row>
    <row r="165" spans="1:15" x14ac:dyDescent="0.25">
      <c r="A165" s="227" t="str">
        <f t="shared" si="8"/>
        <v/>
      </c>
      <c r="B165" s="228" t="str">
        <f t="shared" si="10"/>
        <v/>
      </c>
      <c r="C165" s="16"/>
      <c r="D165" s="16"/>
      <c r="E165" s="40"/>
      <c r="F165" s="119"/>
      <c r="G165" s="119"/>
      <c r="H165" s="55"/>
      <c r="I165" s="96"/>
      <c r="J165" s="229">
        <f t="shared" si="9"/>
        <v>0</v>
      </c>
      <c r="K165" s="14"/>
      <c r="L165" s="775"/>
      <c r="M165" s="87"/>
      <c r="N165" s="391" t="s">
        <v>185</v>
      </c>
      <c r="O165" s="136"/>
    </row>
    <row r="166" spans="1:15" x14ac:dyDescent="0.25">
      <c r="A166" s="227" t="str">
        <f t="shared" si="8"/>
        <v/>
      </c>
      <c r="B166" s="228" t="str">
        <f t="shared" si="10"/>
        <v/>
      </c>
      <c r="C166" s="16"/>
      <c r="D166" s="16"/>
      <c r="E166" s="40"/>
      <c r="F166" s="119"/>
      <c r="G166" s="119"/>
      <c r="H166" s="55"/>
      <c r="I166" s="96"/>
      <c r="J166" s="229">
        <f t="shared" si="9"/>
        <v>0</v>
      </c>
      <c r="K166" s="14"/>
      <c r="L166" s="775"/>
      <c r="M166" s="87"/>
      <c r="N166" s="391" t="s">
        <v>185</v>
      </c>
      <c r="O166" s="136"/>
    </row>
    <row r="167" spans="1:15" x14ac:dyDescent="0.25">
      <c r="A167" s="227" t="str">
        <f t="shared" si="8"/>
        <v/>
      </c>
      <c r="B167" s="228" t="str">
        <f t="shared" si="10"/>
        <v/>
      </c>
      <c r="C167" s="16"/>
      <c r="D167" s="16"/>
      <c r="E167" s="40"/>
      <c r="F167" s="119"/>
      <c r="G167" s="119"/>
      <c r="H167" s="55"/>
      <c r="I167" s="96"/>
      <c r="J167" s="229">
        <f t="shared" si="9"/>
        <v>0</v>
      </c>
      <c r="K167" s="14"/>
      <c r="L167" s="775"/>
      <c r="M167" s="87"/>
      <c r="N167" s="391" t="s">
        <v>185</v>
      </c>
      <c r="O167" s="136"/>
    </row>
    <row r="168" spans="1:15" x14ac:dyDescent="0.25">
      <c r="A168" s="227" t="str">
        <f t="shared" si="8"/>
        <v/>
      </c>
      <c r="B168" s="228" t="str">
        <f t="shared" si="10"/>
        <v/>
      </c>
      <c r="C168" s="16"/>
      <c r="D168" s="16"/>
      <c r="E168" s="40"/>
      <c r="F168" s="119"/>
      <c r="G168" s="119"/>
      <c r="H168" s="55"/>
      <c r="I168" s="96"/>
      <c r="J168" s="229">
        <f t="shared" si="9"/>
        <v>0</v>
      </c>
      <c r="K168" s="14"/>
      <c r="L168" s="775"/>
      <c r="M168" s="87"/>
      <c r="N168" s="391" t="s">
        <v>185</v>
      </c>
      <c r="O168" s="136"/>
    </row>
    <row r="169" spans="1:15" x14ac:dyDescent="0.25">
      <c r="A169" s="227" t="str">
        <f t="shared" si="8"/>
        <v/>
      </c>
      <c r="B169" s="228" t="str">
        <f t="shared" si="10"/>
        <v/>
      </c>
      <c r="C169" s="16"/>
      <c r="D169" s="16"/>
      <c r="E169" s="40"/>
      <c r="F169" s="119"/>
      <c r="G169" s="119"/>
      <c r="H169" s="55"/>
      <c r="I169" s="96"/>
      <c r="J169" s="229">
        <f t="shared" si="9"/>
        <v>0</v>
      </c>
      <c r="K169" s="14"/>
      <c r="L169" s="775"/>
      <c r="M169" s="87"/>
      <c r="N169" s="391" t="s">
        <v>185</v>
      </c>
      <c r="O169" s="136"/>
    </row>
    <row r="170" spans="1:15" x14ac:dyDescent="0.25">
      <c r="A170" s="227" t="str">
        <f t="shared" si="8"/>
        <v/>
      </c>
      <c r="B170" s="228" t="str">
        <f t="shared" si="10"/>
        <v/>
      </c>
      <c r="C170" s="16"/>
      <c r="D170" s="16"/>
      <c r="E170" s="40"/>
      <c r="F170" s="119"/>
      <c r="G170" s="119"/>
      <c r="H170" s="55"/>
      <c r="I170" s="96"/>
      <c r="J170" s="229">
        <f t="shared" si="9"/>
        <v>0</v>
      </c>
      <c r="K170" s="14"/>
      <c r="L170" s="775"/>
      <c r="M170" s="87"/>
      <c r="N170" s="391" t="s">
        <v>185</v>
      </c>
      <c r="O170" s="136"/>
    </row>
    <row r="171" spans="1:15" x14ac:dyDescent="0.25">
      <c r="A171" s="227" t="str">
        <f t="shared" si="8"/>
        <v/>
      </c>
      <c r="B171" s="228" t="str">
        <f t="shared" si="10"/>
        <v/>
      </c>
      <c r="C171" s="16"/>
      <c r="D171" s="16"/>
      <c r="E171" s="40"/>
      <c r="F171" s="119"/>
      <c r="G171" s="119"/>
      <c r="H171" s="55"/>
      <c r="I171" s="96"/>
      <c r="J171" s="229">
        <f t="shared" si="9"/>
        <v>0</v>
      </c>
      <c r="K171" s="14"/>
      <c r="L171" s="775"/>
      <c r="M171" s="87"/>
      <c r="N171" s="391" t="s">
        <v>185</v>
      </c>
      <c r="O171" s="136"/>
    </row>
    <row r="172" spans="1:15" x14ac:dyDescent="0.25">
      <c r="A172" s="227" t="str">
        <f t="shared" si="8"/>
        <v/>
      </c>
      <c r="B172" s="228" t="str">
        <f t="shared" si="10"/>
        <v/>
      </c>
      <c r="C172" s="16"/>
      <c r="D172" s="16"/>
      <c r="E172" s="40"/>
      <c r="F172" s="119"/>
      <c r="G172" s="119"/>
      <c r="H172" s="55"/>
      <c r="I172" s="96"/>
      <c r="J172" s="229">
        <f t="shared" si="9"/>
        <v>0</v>
      </c>
      <c r="K172" s="14"/>
      <c r="L172" s="775"/>
      <c r="M172" s="87"/>
      <c r="N172" s="391" t="s">
        <v>185</v>
      </c>
      <c r="O172" s="136"/>
    </row>
    <row r="173" spans="1:15" x14ac:dyDescent="0.25">
      <c r="A173" s="227" t="str">
        <f t="shared" si="8"/>
        <v/>
      </c>
      <c r="B173" s="228" t="str">
        <f t="shared" si="10"/>
        <v/>
      </c>
      <c r="C173" s="16"/>
      <c r="D173" s="16"/>
      <c r="E173" s="40"/>
      <c r="F173" s="119"/>
      <c r="G173" s="119"/>
      <c r="H173" s="55"/>
      <c r="I173" s="96"/>
      <c r="J173" s="229">
        <f t="shared" si="9"/>
        <v>0</v>
      </c>
      <c r="K173" s="14"/>
      <c r="L173" s="775"/>
      <c r="M173" s="87"/>
      <c r="N173" s="391" t="s">
        <v>185</v>
      </c>
      <c r="O173" s="136"/>
    </row>
    <row r="174" spans="1:15" x14ac:dyDescent="0.25">
      <c r="A174" s="227" t="str">
        <f t="shared" si="8"/>
        <v/>
      </c>
      <c r="B174" s="228" t="str">
        <f t="shared" si="10"/>
        <v/>
      </c>
      <c r="C174" s="16"/>
      <c r="D174" s="16"/>
      <c r="E174" s="40"/>
      <c r="F174" s="119"/>
      <c r="G174" s="119"/>
      <c r="H174" s="55"/>
      <c r="I174" s="96"/>
      <c r="J174" s="229">
        <f t="shared" si="9"/>
        <v>0</v>
      </c>
      <c r="K174" s="14"/>
      <c r="L174" s="775"/>
      <c r="M174" s="87"/>
      <c r="N174" s="391" t="s">
        <v>185</v>
      </c>
      <c r="O174" s="136"/>
    </row>
    <row r="175" spans="1:15" x14ac:dyDescent="0.25">
      <c r="A175" s="227" t="str">
        <f t="shared" si="8"/>
        <v/>
      </c>
      <c r="B175" s="228" t="str">
        <f t="shared" si="10"/>
        <v/>
      </c>
      <c r="C175" s="16"/>
      <c r="D175" s="16"/>
      <c r="E175" s="40"/>
      <c r="F175" s="119"/>
      <c r="G175" s="119"/>
      <c r="H175" s="55"/>
      <c r="I175" s="96"/>
      <c r="J175" s="229">
        <f t="shared" si="9"/>
        <v>0</v>
      </c>
      <c r="K175" s="14"/>
      <c r="L175" s="775"/>
      <c r="M175" s="87"/>
      <c r="N175" s="391" t="s">
        <v>185</v>
      </c>
      <c r="O175" s="136"/>
    </row>
    <row r="176" spans="1:15" x14ac:dyDescent="0.25">
      <c r="A176" s="227" t="str">
        <f t="shared" si="8"/>
        <v/>
      </c>
      <c r="B176" s="228" t="str">
        <f t="shared" si="10"/>
        <v/>
      </c>
      <c r="C176" s="16"/>
      <c r="D176" s="16"/>
      <c r="E176" s="40"/>
      <c r="F176" s="119"/>
      <c r="G176" s="119"/>
      <c r="H176" s="55"/>
      <c r="I176" s="96"/>
      <c r="J176" s="229">
        <f t="shared" si="9"/>
        <v>0</v>
      </c>
      <c r="K176" s="14"/>
      <c r="L176" s="775"/>
      <c r="M176" s="87"/>
      <c r="N176" s="391" t="s">
        <v>185</v>
      </c>
      <c r="O176" s="136"/>
    </row>
    <row r="177" spans="1:15" ht="12.75" customHeight="1" x14ac:dyDescent="0.25">
      <c r="A177" s="227" t="str">
        <f t="shared" si="8"/>
        <v/>
      </c>
      <c r="B177" s="228" t="str">
        <f t="shared" si="10"/>
        <v/>
      </c>
      <c r="C177" s="16"/>
      <c r="D177" s="16"/>
      <c r="E177" s="40"/>
      <c r="F177" s="119"/>
      <c r="G177" s="119"/>
      <c r="H177" s="55"/>
      <c r="I177" s="96"/>
      <c r="J177" s="229">
        <f t="shared" si="9"/>
        <v>0</v>
      </c>
      <c r="K177" s="14"/>
      <c r="L177" s="775"/>
      <c r="M177" s="87"/>
      <c r="N177" s="391" t="s">
        <v>185</v>
      </c>
      <c r="O177" s="136"/>
    </row>
    <row r="178" spans="1:15" x14ac:dyDescent="0.25">
      <c r="A178" s="227" t="str">
        <f t="shared" si="8"/>
        <v/>
      </c>
      <c r="B178" s="228" t="str">
        <f t="shared" si="10"/>
        <v/>
      </c>
      <c r="C178" s="16"/>
      <c r="D178" s="16"/>
      <c r="E178" s="40"/>
      <c r="F178" s="119"/>
      <c r="G178" s="119"/>
      <c r="H178" s="55"/>
      <c r="I178" s="96"/>
      <c r="J178" s="229">
        <f t="shared" si="9"/>
        <v>0</v>
      </c>
      <c r="K178" s="14"/>
      <c r="L178" s="775"/>
      <c r="M178" s="87"/>
      <c r="N178" s="391" t="s">
        <v>185</v>
      </c>
      <c r="O178" s="136"/>
    </row>
    <row r="179" spans="1:15" x14ac:dyDescent="0.25">
      <c r="A179" s="227" t="str">
        <f t="shared" si="8"/>
        <v/>
      </c>
      <c r="B179" s="228" t="str">
        <f t="shared" si="10"/>
        <v/>
      </c>
      <c r="C179" s="16"/>
      <c r="D179" s="16"/>
      <c r="E179" s="40"/>
      <c r="F179" s="119"/>
      <c r="G179" s="119"/>
      <c r="H179" s="55"/>
      <c r="I179" s="96"/>
      <c r="J179" s="229">
        <f t="shared" si="9"/>
        <v>0</v>
      </c>
      <c r="K179" s="14"/>
      <c r="L179" s="775"/>
      <c r="M179" s="87"/>
      <c r="N179" s="391" t="s">
        <v>185</v>
      </c>
      <c r="O179" s="136"/>
    </row>
    <row r="180" spans="1:15" x14ac:dyDescent="0.25">
      <c r="A180" s="227" t="str">
        <f t="shared" si="8"/>
        <v/>
      </c>
      <c r="B180" s="228" t="str">
        <f t="shared" si="10"/>
        <v/>
      </c>
      <c r="C180" s="16"/>
      <c r="D180" s="16"/>
      <c r="E180" s="40"/>
      <c r="F180" s="119"/>
      <c r="G180" s="119"/>
      <c r="H180" s="55"/>
      <c r="I180" s="96"/>
      <c r="J180" s="229">
        <f t="shared" si="9"/>
        <v>0</v>
      </c>
      <c r="K180" s="14"/>
      <c r="L180" s="775"/>
      <c r="M180" s="87"/>
      <c r="N180" s="391" t="s">
        <v>185</v>
      </c>
      <c r="O180" s="136"/>
    </row>
    <row r="181" spans="1:15" x14ac:dyDescent="0.25">
      <c r="A181" s="227" t="str">
        <f t="shared" si="8"/>
        <v/>
      </c>
      <c r="B181" s="228" t="str">
        <f t="shared" si="10"/>
        <v/>
      </c>
      <c r="C181" s="16"/>
      <c r="D181" s="16"/>
      <c r="E181" s="40"/>
      <c r="F181" s="119"/>
      <c r="G181" s="119"/>
      <c r="H181" s="55"/>
      <c r="I181" s="96"/>
      <c r="J181" s="229">
        <f t="shared" si="9"/>
        <v>0</v>
      </c>
      <c r="K181" s="14"/>
      <c r="L181" s="775"/>
      <c r="M181" s="87"/>
      <c r="N181" s="391" t="s">
        <v>185</v>
      </c>
      <c r="O181" s="136"/>
    </row>
    <row r="182" spans="1:15" x14ac:dyDescent="0.25">
      <c r="A182" s="227" t="str">
        <f t="shared" si="8"/>
        <v/>
      </c>
      <c r="B182" s="228" t="str">
        <f t="shared" si="10"/>
        <v/>
      </c>
      <c r="C182" s="16"/>
      <c r="D182" s="16"/>
      <c r="E182" s="40"/>
      <c r="F182" s="119"/>
      <c r="G182" s="119"/>
      <c r="H182" s="55"/>
      <c r="I182" s="96"/>
      <c r="J182" s="229">
        <f t="shared" si="9"/>
        <v>0</v>
      </c>
      <c r="K182" s="14"/>
      <c r="L182" s="775"/>
      <c r="M182" s="87"/>
      <c r="N182" s="391" t="s">
        <v>185</v>
      </c>
      <c r="O182" s="136"/>
    </row>
    <row r="183" spans="1:15" x14ac:dyDescent="0.25">
      <c r="A183" s="227" t="str">
        <f t="shared" si="8"/>
        <v/>
      </c>
      <c r="B183" s="228" t="str">
        <f t="shared" si="10"/>
        <v/>
      </c>
      <c r="C183" s="16"/>
      <c r="D183" s="16"/>
      <c r="E183" s="40"/>
      <c r="F183" s="119"/>
      <c r="G183" s="119"/>
      <c r="H183" s="55"/>
      <c r="I183" s="96"/>
      <c r="J183" s="229">
        <f t="shared" si="9"/>
        <v>0</v>
      </c>
      <c r="K183" s="14"/>
      <c r="L183" s="775"/>
      <c r="M183" s="87"/>
      <c r="N183" s="391" t="s">
        <v>185</v>
      </c>
      <c r="O183" s="136"/>
    </row>
    <row r="184" spans="1:15" x14ac:dyDescent="0.25">
      <c r="A184" s="227" t="str">
        <f t="shared" si="8"/>
        <v/>
      </c>
      <c r="B184" s="228" t="str">
        <f t="shared" si="10"/>
        <v/>
      </c>
      <c r="C184" s="16"/>
      <c r="D184" s="16"/>
      <c r="E184" s="40"/>
      <c r="F184" s="119"/>
      <c r="G184" s="119"/>
      <c r="H184" s="55"/>
      <c r="I184" s="96"/>
      <c r="J184" s="229">
        <f t="shared" si="9"/>
        <v>0</v>
      </c>
      <c r="K184" s="14"/>
      <c r="L184" s="775"/>
      <c r="M184" s="87"/>
      <c r="N184" s="391" t="s">
        <v>185</v>
      </c>
      <c r="O184" s="136"/>
    </row>
    <row r="185" spans="1:15" x14ac:dyDescent="0.25">
      <c r="A185" s="227" t="str">
        <f t="shared" si="8"/>
        <v/>
      </c>
      <c r="B185" s="228" t="str">
        <f t="shared" si="10"/>
        <v/>
      </c>
      <c r="C185" s="16"/>
      <c r="D185" s="16"/>
      <c r="E185" s="40"/>
      <c r="F185" s="119"/>
      <c r="G185" s="119"/>
      <c r="H185" s="55"/>
      <c r="I185" s="96"/>
      <c r="J185" s="229">
        <f t="shared" si="9"/>
        <v>0</v>
      </c>
      <c r="K185" s="14"/>
      <c r="L185" s="775"/>
      <c r="M185" s="87"/>
      <c r="N185" s="391" t="s">
        <v>185</v>
      </c>
      <c r="O185" s="136"/>
    </row>
    <row r="186" spans="1:15" x14ac:dyDescent="0.25">
      <c r="A186" s="227" t="str">
        <f t="shared" si="8"/>
        <v/>
      </c>
      <c r="B186" s="228" t="str">
        <f t="shared" si="10"/>
        <v/>
      </c>
      <c r="C186" s="16"/>
      <c r="D186" s="16"/>
      <c r="E186" s="40"/>
      <c r="F186" s="119"/>
      <c r="G186" s="119"/>
      <c r="H186" s="55"/>
      <c r="I186" s="96"/>
      <c r="J186" s="229">
        <f t="shared" si="9"/>
        <v>0</v>
      </c>
      <c r="K186" s="14"/>
      <c r="L186" s="775"/>
      <c r="M186" s="87"/>
      <c r="N186" s="391" t="s">
        <v>185</v>
      </c>
      <c r="O186" s="136"/>
    </row>
    <row r="187" spans="1:15" x14ac:dyDescent="0.25">
      <c r="A187" s="227" t="str">
        <f t="shared" si="8"/>
        <v/>
      </c>
      <c r="B187" s="228" t="str">
        <f t="shared" si="10"/>
        <v/>
      </c>
      <c r="C187" s="16"/>
      <c r="D187" s="16"/>
      <c r="E187" s="40"/>
      <c r="F187" s="119"/>
      <c r="G187" s="119"/>
      <c r="H187" s="55"/>
      <c r="I187" s="96"/>
      <c r="J187" s="229">
        <f t="shared" si="9"/>
        <v>0</v>
      </c>
      <c r="K187" s="14"/>
      <c r="L187" s="775"/>
      <c r="M187" s="87"/>
      <c r="N187" s="391" t="s">
        <v>185</v>
      </c>
      <c r="O187" s="136"/>
    </row>
    <row r="188" spans="1:15" x14ac:dyDescent="0.25">
      <c r="A188" s="227" t="str">
        <f t="shared" si="8"/>
        <v/>
      </c>
      <c r="B188" s="228" t="str">
        <f t="shared" si="10"/>
        <v/>
      </c>
      <c r="C188" s="16"/>
      <c r="D188" s="16"/>
      <c r="E188" s="40"/>
      <c r="F188" s="119"/>
      <c r="G188" s="119"/>
      <c r="H188" s="55"/>
      <c r="I188" s="96"/>
      <c r="J188" s="229">
        <f t="shared" si="9"/>
        <v>0</v>
      </c>
      <c r="K188" s="14"/>
      <c r="L188" s="775"/>
      <c r="M188" s="87"/>
      <c r="N188" s="391" t="s">
        <v>185</v>
      </c>
      <c r="O188" s="136"/>
    </row>
    <row r="189" spans="1:15" x14ac:dyDescent="0.25">
      <c r="A189" s="227" t="str">
        <f t="shared" si="8"/>
        <v/>
      </c>
      <c r="B189" s="228" t="str">
        <f t="shared" si="10"/>
        <v/>
      </c>
      <c r="C189" s="16"/>
      <c r="D189" s="16"/>
      <c r="E189" s="40"/>
      <c r="F189" s="119"/>
      <c r="G189" s="119"/>
      <c r="H189" s="55"/>
      <c r="I189" s="96"/>
      <c r="J189" s="229">
        <f t="shared" si="9"/>
        <v>0</v>
      </c>
      <c r="K189" s="14"/>
      <c r="L189" s="775"/>
      <c r="M189" s="87"/>
      <c r="N189" s="391" t="s">
        <v>185</v>
      </c>
      <c r="O189" s="136"/>
    </row>
    <row r="190" spans="1:15" x14ac:dyDescent="0.25">
      <c r="A190" s="227" t="str">
        <f t="shared" si="8"/>
        <v/>
      </c>
      <c r="B190" s="228" t="str">
        <f t="shared" si="10"/>
        <v/>
      </c>
      <c r="C190" s="16"/>
      <c r="D190" s="16"/>
      <c r="E190" s="40"/>
      <c r="F190" s="119"/>
      <c r="G190" s="119"/>
      <c r="H190" s="55"/>
      <c r="I190" s="96"/>
      <c r="J190" s="229">
        <f t="shared" si="9"/>
        <v>0</v>
      </c>
      <c r="K190" s="14"/>
      <c r="L190" s="775"/>
      <c r="M190" s="87"/>
      <c r="N190" s="391" t="s">
        <v>185</v>
      </c>
      <c r="O190" s="136"/>
    </row>
    <row r="191" spans="1:15" x14ac:dyDescent="0.25">
      <c r="A191" s="227" t="str">
        <f t="shared" si="8"/>
        <v/>
      </c>
      <c r="B191" s="228" t="str">
        <f t="shared" si="10"/>
        <v/>
      </c>
      <c r="C191" s="16"/>
      <c r="D191" s="16"/>
      <c r="E191" s="40"/>
      <c r="F191" s="119"/>
      <c r="G191" s="119"/>
      <c r="H191" s="55"/>
      <c r="I191" s="96"/>
      <c r="J191" s="229">
        <f t="shared" si="9"/>
        <v>0</v>
      </c>
      <c r="K191" s="14"/>
      <c r="L191" s="775"/>
      <c r="M191" s="87"/>
      <c r="N191" s="391" t="s">
        <v>185</v>
      </c>
      <c r="O191" s="136"/>
    </row>
    <row r="192" spans="1:15" x14ac:dyDescent="0.25">
      <c r="A192" s="227" t="str">
        <f t="shared" si="8"/>
        <v/>
      </c>
      <c r="B192" s="228" t="str">
        <f t="shared" si="10"/>
        <v/>
      </c>
      <c r="C192" s="16"/>
      <c r="D192" s="16"/>
      <c r="E192" s="40"/>
      <c r="F192" s="119"/>
      <c r="G192" s="119"/>
      <c r="H192" s="55"/>
      <c r="I192" s="96"/>
      <c r="J192" s="229">
        <f t="shared" si="9"/>
        <v>0</v>
      </c>
      <c r="K192" s="14"/>
      <c r="L192" s="775"/>
      <c r="M192" s="87"/>
      <c r="N192" s="391" t="s">
        <v>185</v>
      </c>
      <c r="O192" s="136"/>
    </row>
    <row r="193" spans="1:15" x14ac:dyDescent="0.25">
      <c r="A193" s="227" t="str">
        <f t="shared" si="8"/>
        <v/>
      </c>
      <c r="B193" s="228" t="str">
        <f t="shared" si="10"/>
        <v/>
      </c>
      <c r="C193" s="16"/>
      <c r="D193" s="16"/>
      <c r="E193" s="40"/>
      <c r="F193" s="119"/>
      <c r="G193" s="119"/>
      <c r="H193" s="55"/>
      <c r="I193" s="96"/>
      <c r="J193" s="229">
        <f t="shared" si="9"/>
        <v>0</v>
      </c>
      <c r="K193" s="14"/>
      <c r="L193" s="775"/>
      <c r="M193" s="87"/>
      <c r="N193" s="391" t="s">
        <v>185</v>
      </c>
      <c r="O193" s="136"/>
    </row>
    <row r="194" spans="1:15" x14ac:dyDescent="0.25">
      <c r="A194" s="227" t="str">
        <f t="shared" si="8"/>
        <v/>
      </c>
      <c r="B194" s="228" t="str">
        <f t="shared" si="10"/>
        <v/>
      </c>
      <c r="C194" s="16"/>
      <c r="D194" s="16"/>
      <c r="E194" s="40"/>
      <c r="F194" s="119"/>
      <c r="G194" s="119"/>
      <c r="H194" s="55"/>
      <c r="I194" s="96"/>
      <c r="J194" s="229">
        <f t="shared" si="9"/>
        <v>0</v>
      </c>
      <c r="K194" s="14"/>
      <c r="L194" s="775"/>
      <c r="M194" s="87"/>
      <c r="N194" s="391" t="s">
        <v>185</v>
      </c>
      <c r="O194" s="136"/>
    </row>
    <row r="195" spans="1:15" ht="12.75" customHeight="1" x14ac:dyDescent="0.25">
      <c r="A195" s="227" t="str">
        <f t="shared" si="8"/>
        <v/>
      </c>
      <c r="B195" s="228" t="str">
        <f t="shared" si="10"/>
        <v/>
      </c>
      <c r="C195" s="16"/>
      <c r="D195" s="16"/>
      <c r="E195" s="40"/>
      <c r="F195" s="119"/>
      <c r="G195" s="119"/>
      <c r="H195" s="55"/>
      <c r="I195" s="96"/>
      <c r="J195" s="229">
        <f t="shared" si="9"/>
        <v>0</v>
      </c>
      <c r="K195" s="14"/>
      <c r="L195" s="775"/>
      <c r="M195" s="87"/>
      <c r="N195" s="391" t="s">
        <v>185</v>
      </c>
      <c r="O195" s="136"/>
    </row>
    <row r="196" spans="1:15" x14ac:dyDescent="0.25">
      <c r="A196" s="227" t="str">
        <f t="shared" si="8"/>
        <v/>
      </c>
      <c r="B196" s="228" t="str">
        <f t="shared" si="10"/>
        <v/>
      </c>
      <c r="C196" s="16"/>
      <c r="D196" s="16"/>
      <c r="E196" s="40"/>
      <c r="F196" s="119"/>
      <c r="G196" s="119"/>
      <c r="H196" s="55"/>
      <c r="I196" s="96"/>
      <c r="J196" s="229">
        <f t="shared" si="9"/>
        <v>0</v>
      </c>
      <c r="K196" s="14"/>
      <c r="L196" s="775"/>
      <c r="M196" s="87"/>
      <c r="N196" s="391" t="s">
        <v>185</v>
      </c>
      <c r="O196" s="136"/>
    </row>
    <row r="197" spans="1:15" x14ac:dyDescent="0.25">
      <c r="A197" s="227" t="str">
        <f t="shared" si="8"/>
        <v/>
      </c>
      <c r="B197" s="228" t="str">
        <f t="shared" si="10"/>
        <v/>
      </c>
      <c r="C197" s="16"/>
      <c r="D197" s="16"/>
      <c r="E197" s="40"/>
      <c r="F197" s="119"/>
      <c r="G197" s="119"/>
      <c r="H197" s="55"/>
      <c r="I197" s="96"/>
      <c r="J197" s="229">
        <f t="shared" si="9"/>
        <v>0</v>
      </c>
      <c r="K197" s="14"/>
      <c r="L197" s="775"/>
      <c r="M197" s="87"/>
      <c r="N197" s="391" t="s">
        <v>185</v>
      </c>
      <c r="O197" s="136"/>
    </row>
    <row r="198" spans="1:15" x14ac:dyDescent="0.25">
      <c r="A198" s="227" t="str">
        <f t="shared" si="8"/>
        <v/>
      </c>
      <c r="B198" s="228" t="str">
        <f t="shared" si="10"/>
        <v/>
      </c>
      <c r="C198" s="16"/>
      <c r="D198" s="16"/>
      <c r="E198" s="40"/>
      <c r="F198" s="119"/>
      <c r="G198" s="119"/>
      <c r="H198" s="55"/>
      <c r="I198" s="96"/>
      <c r="J198" s="229">
        <f t="shared" si="9"/>
        <v>0</v>
      </c>
      <c r="K198" s="14"/>
      <c r="L198" s="775"/>
      <c r="M198" s="87"/>
      <c r="N198" s="391" t="s">
        <v>185</v>
      </c>
      <c r="O198" s="136"/>
    </row>
    <row r="199" spans="1:15" x14ac:dyDescent="0.25">
      <c r="A199" s="227" t="str">
        <f t="shared" si="8"/>
        <v/>
      </c>
      <c r="B199" s="228" t="str">
        <f t="shared" si="10"/>
        <v/>
      </c>
      <c r="C199" s="16"/>
      <c r="D199" s="16"/>
      <c r="E199" s="40"/>
      <c r="F199" s="119"/>
      <c r="G199" s="119"/>
      <c r="H199" s="55"/>
      <c r="I199" s="96"/>
      <c r="J199" s="229">
        <f t="shared" si="9"/>
        <v>0</v>
      </c>
      <c r="K199" s="14"/>
      <c r="L199" s="775"/>
      <c r="M199" s="87"/>
      <c r="N199" s="391" t="s">
        <v>185</v>
      </c>
      <c r="O199" s="136"/>
    </row>
    <row r="200" spans="1:15" x14ac:dyDescent="0.25">
      <c r="A200" s="227" t="str">
        <f t="shared" si="8"/>
        <v/>
      </c>
      <c r="B200" s="228" t="str">
        <f t="shared" si="10"/>
        <v/>
      </c>
      <c r="C200" s="16"/>
      <c r="D200" s="16"/>
      <c r="E200" s="40"/>
      <c r="F200" s="119"/>
      <c r="G200" s="119"/>
      <c r="H200" s="55"/>
      <c r="I200" s="96"/>
      <c r="J200" s="229">
        <f t="shared" si="9"/>
        <v>0</v>
      </c>
      <c r="K200" s="14"/>
      <c r="L200" s="775"/>
      <c r="M200" s="87"/>
      <c r="N200" s="391" t="s">
        <v>185</v>
      </c>
      <c r="O200" s="136"/>
    </row>
    <row r="201" spans="1:15" x14ac:dyDescent="0.25">
      <c r="A201" s="227" t="str">
        <f t="shared" si="8"/>
        <v/>
      </c>
      <c r="B201" s="228" t="str">
        <f t="shared" si="10"/>
        <v/>
      </c>
      <c r="C201" s="16"/>
      <c r="D201" s="16"/>
      <c r="E201" s="40"/>
      <c r="F201" s="119"/>
      <c r="G201" s="119"/>
      <c r="H201" s="55"/>
      <c r="I201" s="96"/>
      <c r="J201" s="229">
        <f t="shared" si="9"/>
        <v>0</v>
      </c>
      <c r="K201" s="14"/>
      <c r="L201" s="775"/>
      <c r="M201" s="87"/>
      <c r="N201" s="391" t="s">
        <v>185</v>
      </c>
      <c r="O201" s="136"/>
    </row>
    <row r="202" spans="1:15" x14ac:dyDescent="0.25">
      <c r="A202" s="227" t="str">
        <f t="shared" si="8"/>
        <v/>
      </c>
      <c r="B202" s="228" t="str">
        <f t="shared" si="10"/>
        <v/>
      </c>
      <c r="C202" s="16"/>
      <c r="D202" s="16"/>
      <c r="E202" s="40"/>
      <c r="F202" s="119"/>
      <c r="G202" s="119"/>
      <c r="H202" s="55"/>
      <c r="I202" s="96"/>
      <c r="J202" s="229">
        <f t="shared" si="9"/>
        <v>0</v>
      </c>
      <c r="K202" s="14"/>
      <c r="L202" s="775"/>
      <c r="M202" s="87"/>
      <c r="N202" s="391" t="s">
        <v>185</v>
      </c>
      <c r="O202" s="136"/>
    </row>
    <row r="203" spans="1:15" x14ac:dyDescent="0.25">
      <c r="A203" s="227" t="str">
        <f t="shared" si="8"/>
        <v/>
      </c>
      <c r="B203" s="228" t="str">
        <f t="shared" si="10"/>
        <v/>
      </c>
      <c r="C203" s="16"/>
      <c r="D203" s="16"/>
      <c r="E203" s="40"/>
      <c r="F203" s="119"/>
      <c r="G203" s="119"/>
      <c r="H203" s="55"/>
      <c r="I203" s="96"/>
      <c r="J203" s="229">
        <f t="shared" si="9"/>
        <v>0</v>
      </c>
      <c r="K203" s="14"/>
      <c r="L203" s="775"/>
      <c r="M203" s="87"/>
      <c r="N203" s="391" t="s">
        <v>185</v>
      </c>
      <c r="O203" s="136"/>
    </row>
    <row r="204" spans="1:15" x14ac:dyDescent="0.25">
      <c r="A204" s="227" t="str">
        <f t="shared" si="8"/>
        <v/>
      </c>
      <c r="B204" s="228" t="str">
        <f t="shared" si="10"/>
        <v/>
      </c>
      <c r="C204" s="16"/>
      <c r="D204" s="16"/>
      <c r="E204" s="40"/>
      <c r="F204" s="119"/>
      <c r="G204" s="119"/>
      <c r="H204" s="55"/>
      <c r="I204" s="96"/>
      <c r="J204" s="229">
        <f t="shared" si="9"/>
        <v>0</v>
      </c>
      <c r="K204" s="14"/>
      <c r="L204" s="775"/>
      <c r="M204" s="87"/>
      <c r="N204" s="391" t="s">
        <v>185</v>
      </c>
      <c r="O204" s="136"/>
    </row>
    <row r="205" spans="1:15" x14ac:dyDescent="0.25">
      <c r="A205" s="227" t="str">
        <f t="shared" si="8"/>
        <v/>
      </c>
      <c r="B205" s="228" t="str">
        <f t="shared" si="10"/>
        <v/>
      </c>
      <c r="C205" s="16"/>
      <c r="D205" s="16"/>
      <c r="E205" s="40"/>
      <c r="F205" s="119"/>
      <c r="G205" s="119"/>
      <c r="H205" s="55"/>
      <c r="I205" s="96"/>
      <c r="J205" s="229">
        <f t="shared" si="9"/>
        <v>0</v>
      </c>
      <c r="K205" s="14"/>
      <c r="L205" s="775"/>
      <c r="M205" s="87"/>
      <c r="N205" s="391" t="s">
        <v>185</v>
      </c>
      <c r="O205" s="136"/>
    </row>
    <row r="206" spans="1:15" x14ac:dyDescent="0.25">
      <c r="A206" s="227" t="str">
        <f t="shared" si="8"/>
        <v/>
      </c>
      <c r="B206" s="228" t="str">
        <f t="shared" si="10"/>
        <v/>
      </c>
      <c r="C206" s="16"/>
      <c r="D206" s="16"/>
      <c r="E206" s="40"/>
      <c r="F206" s="119"/>
      <c r="G206" s="119"/>
      <c r="H206" s="55"/>
      <c r="I206" s="96"/>
      <c r="J206" s="229">
        <f t="shared" si="9"/>
        <v>0</v>
      </c>
      <c r="K206" s="14"/>
      <c r="L206" s="775"/>
      <c r="M206" s="87"/>
      <c r="N206" s="391" t="s">
        <v>185</v>
      </c>
      <c r="O206" s="136"/>
    </row>
    <row r="207" spans="1:15" x14ac:dyDescent="0.25">
      <c r="A207" s="227" t="str">
        <f t="shared" si="8"/>
        <v/>
      </c>
      <c r="B207" s="228" t="str">
        <f t="shared" si="10"/>
        <v/>
      </c>
      <c r="C207" s="16"/>
      <c r="D207" s="16"/>
      <c r="E207" s="40"/>
      <c r="F207" s="119"/>
      <c r="G207" s="119"/>
      <c r="H207" s="55"/>
      <c r="I207" s="96"/>
      <c r="J207" s="229">
        <f t="shared" si="9"/>
        <v>0</v>
      </c>
      <c r="K207" s="14"/>
      <c r="L207" s="775"/>
      <c r="M207" s="87"/>
      <c r="N207" s="391" t="s">
        <v>185</v>
      </c>
      <c r="O207" s="136"/>
    </row>
    <row r="208" spans="1:15" x14ac:dyDescent="0.25">
      <c r="A208" s="227" t="str">
        <f t="shared" ref="A208:A271" si="11">IF(C208="","",CONCATENATE("FA / ",B208))</f>
        <v/>
      </c>
      <c r="B208" s="228" t="str">
        <f t="shared" si="10"/>
        <v/>
      </c>
      <c r="C208" s="16"/>
      <c r="D208" s="16"/>
      <c r="E208" s="40"/>
      <c r="F208" s="119"/>
      <c r="G208" s="119"/>
      <c r="H208" s="55"/>
      <c r="I208" s="96"/>
      <c r="J208" s="229">
        <f t="shared" ref="J208:J271" si="12">H208*I208</f>
        <v>0</v>
      </c>
      <c r="K208" s="14"/>
      <c r="L208" s="775"/>
      <c r="M208" s="87"/>
      <c r="N208" s="391" t="s">
        <v>185</v>
      </c>
      <c r="O208" s="136"/>
    </row>
    <row r="209" spans="1:15" x14ac:dyDescent="0.25">
      <c r="A209" s="227" t="str">
        <f t="shared" si="11"/>
        <v/>
      </c>
      <c r="B209" s="228" t="str">
        <f t="shared" ref="B209:B272" si="13">IF(C209="","",B208+1)</f>
        <v/>
      </c>
      <c r="C209" s="16"/>
      <c r="D209" s="16"/>
      <c r="E209" s="40"/>
      <c r="F209" s="119"/>
      <c r="G209" s="119"/>
      <c r="H209" s="55"/>
      <c r="I209" s="96"/>
      <c r="J209" s="229">
        <f t="shared" si="12"/>
        <v>0</v>
      </c>
      <c r="K209" s="14"/>
      <c r="L209" s="775"/>
      <c r="M209" s="87"/>
      <c r="N209" s="391" t="s">
        <v>185</v>
      </c>
      <c r="O209" s="136"/>
    </row>
    <row r="210" spans="1:15" x14ac:dyDescent="0.25">
      <c r="A210" s="227" t="str">
        <f t="shared" si="11"/>
        <v/>
      </c>
      <c r="B210" s="228" t="str">
        <f t="shared" si="13"/>
        <v/>
      </c>
      <c r="C210" s="16"/>
      <c r="D210" s="16"/>
      <c r="E210" s="40"/>
      <c r="F210" s="119"/>
      <c r="G210" s="119"/>
      <c r="H210" s="55"/>
      <c r="I210" s="96"/>
      <c r="J210" s="229">
        <f t="shared" si="12"/>
        <v>0</v>
      </c>
      <c r="K210" s="14"/>
      <c r="L210" s="775"/>
      <c r="M210" s="87"/>
      <c r="N210" s="391" t="s">
        <v>185</v>
      </c>
      <c r="O210" s="136"/>
    </row>
    <row r="211" spans="1:15" x14ac:dyDescent="0.25">
      <c r="A211" s="227" t="str">
        <f t="shared" si="11"/>
        <v/>
      </c>
      <c r="B211" s="228" t="str">
        <f t="shared" si="13"/>
        <v/>
      </c>
      <c r="C211" s="16"/>
      <c r="D211" s="16"/>
      <c r="E211" s="40"/>
      <c r="F211" s="119"/>
      <c r="G211" s="119"/>
      <c r="H211" s="55"/>
      <c r="I211" s="96"/>
      <c r="J211" s="229">
        <f t="shared" si="12"/>
        <v>0</v>
      </c>
      <c r="K211" s="14"/>
      <c r="L211" s="775"/>
      <c r="M211" s="87"/>
      <c r="N211" s="391" t="s">
        <v>185</v>
      </c>
      <c r="O211" s="136"/>
    </row>
    <row r="212" spans="1:15" x14ac:dyDescent="0.25">
      <c r="A212" s="227" t="str">
        <f t="shared" si="11"/>
        <v/>
      </c>
      <c r="B212" s="228" t="str">
        <f t="shared" si="13"/>
        <v/>
      </c>
      <c r="C212" s="16"/>
      <c r="D212" s="16"/>
      <c r="E212" s="40"/>
      <c r="F212" s="119"/>
      <c r="G212" s="119"/>
      <c r="H212" s="55"/>
      <c r="I212" s="96"/>
      <c r="J212" s="229">
        <f t="shared" si="12"/>
        <v>0</v>
      </c>
      <c r="K212" s="14"/>
      <c r="L212" s="775"/>
      <c r="M212" s="87"/>
      <c r="N212" s="391" t="s">
        <v>185</v>
      </c>
      <c r="O212" s="136"/>
    </row>
    <row r="213" spans="1:15" ht="12.75" customHeight="1" x14ac:dyDescent="0.25">
      <c r="A213" s="227" t="str">
        <f t="shared" si="11"/>
        <v/>
      </c>
      <c r="B213" s="228" t="str">
        <f t="shared" si="13"/>
        <v/>
      </c>
      <c r="C213" s="16"/>
      <c r="D213" s="16"/>
      <c r="E213" s="40"/>
      <c r="F213" s="119"/>
      <c r="G213" s="119"/>
      <c r="H213" s="55"/>
      <c r="I213" s="96"/>
      <c r="J213" s="229">
        <f t="shared" si="12"/>
        <v>0</v>
      </c>
      <c r="K213" s="14"/>
      <c r="L213" s="775"/>
      <c r="M213" s="87"/>
      <c r="N213" s="391" t="s">
        <v>185</v>
      </c>
      <c r="O213" s="136"/>
    </row>
    <row r="214" spans="1:15" x14ac:dyDescent="0.25">
      <c r="A214" s="227" t="str">
        <f t="shared" si="11"/>
        <v/>
      </c>
      <c r="B214" s="228" t="str">
        <f t="shared" si="13"/>
        <v/>
      </c>
      <c r="C214" s="16"/>
      <c r="D214" s="16"/>
      <c r="E214" s="40"/>
      <c r="F214" s="119"/>
      <c r="G214" s="119"/>
      <c r="H214" s="55"/>
      <c r="I214" s="96"/>
      <c r="J214" s="229">
        <f t="shared" si="12"/>
        <v>0</v>
      </c>
      <c r="K214" s="14"/>
      <c r="L214" s="775"/>
      <c r="M214" s="87"/>
      <c r="N214" s="391" t="s">
        <v>185</v>
      </c>
      <c r="O214" s="136"/>
    </row>
    <row r="215" spans="1:15" x14ac:dyDescent="0.25">
      <c r="A215" s="227" t="str">
        <f t="shared" si="11"/>
        <v/>
      </c>
      <c r="B215" s="228" t="str">
        <f t="shared" si="13"/>
        <v/>
      </c>
      <c r="C215" s="16"/>
      <c r="D215" s="16"/>
      <c r="E215" s="40"/>
      <c r="F215" s="119"/>
      <c r="G215" s="119"/>
      <c r="H215" s="55"/>
      <c r="I215" s="96"/>
      <c r="J215" s="229">
        <f t="shared" si="12"/>
        <v>0</v>
      </c>
      <c r="K215" s="14"/>
      <c r="L215" s="775"/>
      <c r="M215" s="87"/>
      <c r="N215" s="391" t="s">
        <v>185</v>
      </c>
      <c r="O215" s="136"/>
    </row>
    <row r="216" spans="1:15" x14ac:dyDescent="0.25">
      <c r="A216" s="227" t="str">
        <f t="shared" si="11"/>
        <v/>
      </c>
      <c r="B216" s="228" t="str">
        <f t="shared" si="13"/>
        <v/>
      </c>
      <c r="C216" s="16"/>
      <c r="D216" s="16"/>
      <c r="E216" s="40"/>
      <c r="F216" s="119"/>
      <c r="G216" s="119"/>
      <c r="H216" s="55"/>
      <c r="I216" s="96"/>
      <c r="J216" s="229">
        <f t="shared" si="12"/>
        <v>0</v>
      </c>
      <c r="K216" s="14"/>
      <c r="L216" s="775"/>
      <c r="M216" s="87"/>
      <c r="N216" s="391" t="s">
        <v>185</v>
      </c>
      <c r="O216" s="136"/>
    </row>
    <row r="217" spans="1:15" x14ac:dyDescent="0.25">
      <c r="A217" s="227" t="str">
        <f t="shared" si="11"/>
        <v/>
      </c>
      <c r="B217" s="228" t="str">
        <f t="shared" si="13"/>
        <v/>
      </c>
      <c r="C217" s="16"/>
      <c r="D217" s="16"/>
      <c r="E217" s="40"/>
      <c r="F217" s="119"/>
      <c r="G217" s="119"/>
      <c r="H217" s="55"/>
      <c r="I217" s="96"/>
      <c r="J217" s="229">
        <f t="shared" si="12"/>
        <v>0</v>
      </c>
      <c r="K217" s="14"/>
      <c r="L217" s="775"/>
      <c r="M217" s="87"/>
      <c r="N217" s="391" t="s">
        <v>185</v>
      </c>
      <c r="O217" s="136"/>
    </row>
    <row r="218" spans="1:15" x14ac:dyDescent="0.25">
      <c r="A218" s="227" t="str">
        <f t="shared" si="11"/>
        <v/>
      </c>
      <c r="B218" s="228" t="str">
        <f t="shared" si="13"/>
        <v/>
      </c>
      <c r="C218" s="16"/>
      <c r="D218" s="16"/>
      <c r="E218" s="40"/>
      <c r="F218" s="119"/>
      <c r="G218" s="119"/>
      <c r="H218" s="55"/>
      <c r="I218" s="96"/>
      <c r="J218" s="229">
        <f t="shared" si="12"/>
        <v>0</v>
      </c>
      <c r="K218" s="14"/>
      <c r="L218" s="775"/>
      <c r="M218" s="87"/>
      <c r="N218" s="391" t="s">
        <v>185</v>
      </c>
      <c r="O218" s="136"/>
    </row>
    <row r="219" spans="1:15" x14ac:dyDescent="0.25">
      <c r="A219" s="227" t="str">
        <f t="shared" si="11"/>
        <v/>
      </c>
      <c r="B219" s="228" t="str">
        <f t="shared" si="13"/>
        <v/>
      </c>
      <c r="C219" s="16"/>
      <c r="D219" s="16"/>
      <c r="E219" s="40"/>
      <c r="F219" s="119"/>
      <c r="G219" s="119"/>
      <c r="H219" s="55"/>
      <c r="I219" s="96"/>
      <c r="J219" s="229">
        <f t="shared" si="12"/>
        <v>0</v>
      </c>
      <c r="K219" s="14"/>
      <c r="L219" s="775"/>
      <c r="M219" s="87"/>
      <c r="N219" s="391" t="s">
        <v>185</v>
      </c>
      <c r="O219" s="136"/>
    </row>
    <row r="220" spans="1:15" x14ac:dyDescent="0.25">
      <c r="A220" s="227" t="str">
        <f t="shared" si="11"/>
        <v/>
      </c>
      <c r="B220" s="228" t="str">
        <f t="shared" si="13"/>
        <v/>
      </c>
      <c r="C220" s="16"/>
      <c r="D220" s="16"/>
      <c r="E220" s="40"/>
      <c r="F220" s="119"/>
      <c r="G220" s="119"/>
      <c r="H220" s="55"/>
      <c r="I220" s="96"/>
      <c r="J220" s="229">
        <f t="shared" si="12"/>
        <v>0</v>
      </c>
      <c r="K220" s="14"/>
      <c r="L220" s="775"/>
      <c r="M220" s="87"/>
      <c r="N220" s="391" t="s">
        <v>185</v>
      </c>
      <c r="O220" s="136"/>
    </row>
    <row r="221" spans="1:15" x14ac:dyDescent="0.25">
      <c r="A221" s="227" t="str">
        <f t="shared" si="11"/>
        <v/>
      </c>
      <c r="B221" s="228" t="str">
        <f t="shared" si="13"/>
        <v/>
      </c>
      <c r="C221" s="16"/>
      <c r="D221" s="16"/>
      <c r="E221" s="40"/>
      <c r="F221" s="119"/>
      <c r="G221" s="119"/>
      <c r="H221" s="55"/>
      <c r="I221" s="96"/>
      <c r="J221" s="229">
        <f t="shared" si="12"/>
        <v>0</v>
      </c>
      <c r="K221" s="14"/>
      <c r="L221" s="775"/>
      <c r="M221" s="87"/>
      <c r="N221" s="391" t="s">
        <v>185</v>
      </c>
      <c r="O221" s="136"/>
    </row>
    <row r="222" spans="1:15" x14ac:dyDescent="0.25">
      <c r="A222" s="227" t="str">
        <f t="shared" si="11"/>
        <v/>
      </c>
      <c r="B222" s="228" t="str">
        <f t="shared" si="13"/>
        <v/>
      </c>
      <c r="C222" s="16"/>
      <c r="D222" s="16"/>
      <c r="E222" s="40"/>
      <c r="F222" s="119"/>
      <c r="G222" s="119"/>
      <c r="H222" s="55"/>
      <c r="I222" s="96"/>
      <c r="J222" s="229">
        <f t="shared" si="12"/>
        <v>0</v>
      </c>
      <c r="K222" s="14"/>
      <c r="L222" s="775"/>
      <c r="M222" s="87"/>
      <c r="N222" s="391" t="s">
        <v>185</v>
      </c>
      <c r="O222" s="136"/>
    </row>
    <row r="223" spans="1:15" x14ac:dyDescent="0.25">
      <c r="A223" s="227" t="str">
        <f t="shared" si="11"/>
        <v/>
      </c>
      <c r="B223" s="228" t="str">
        <f t="shared" si="13"/>
        <v/>
      </c>
      <c r="C223" s="16"/>
      <c r="D223" s="16"/>
      <c r="E223" s="40"/>
      <c r="F223" s="119"/>
      <c r="G223" s="119"/>
      <c r="H223" s="55"/>
      <c r="I223" s="96"/>
      <c r="J223" s="229">
        <f t="shared" si="12"/>
        <v>0</v>
      </c>
      <c r="K223" s="14"/>
      <c r="L223" s="775"/>
      <c r="M223" s="87"/>
      <c r="N223" s="391" t="s">
        <v>185</v>
      </c>
      <c r="O223" s="136"/>
    </row>
    <row r="224" spans="1:15" x14ac:dyDescent="0.25">
      <c r="A224" s="227" t="str">
        <f t="shared" si="11"/>
        <v/>
      </c>
      <c r="B224" s="228" t="str">
        <f t="shared" si="13"/>
        <v/>
      </c>
      <c r="C224" s="16"/>
      <c r="D224" s="16"/>
      <c r="E224" s="40"/>
      <c r="F224" s="119"/>
      <c r="G224" s="119"/>
      <c r="H224" s="55"/>
      <c r="I224" s="96"/>
      <c r="J224" s="229">
        <f t="shared" si="12"/>
        <v>0</v>
      </c>
      <c r="K224" s="14"/>
      <c r="L224" s="775"/>
      <c r="M224" s="87"/>
      <c r="N224" s="391" t="s">
        <v>185</v>
      </c>
      <c r="O224" s="136"/>
    </row>
    <row r="225" spans="1:15" x14ac:dyDescent="0.25">
      <c r="A225" s="227" t="str">
        <f t="shared" si="11"/>
        <v/>
      </c>
      <c r="B225" s="228" t="str">
        <f t="shared" si="13"/>
        <v/>
      </c>
      <c r="C225" s="16"/>
      <c r="D225" s="16"/>
      <c r="E225" s="40"/>
      <c r="F225" s="119"/>
      <c r="G225" s="119"/>
      <c r="H225" s="55"/>
      <c r="I225" s="96"/>
      <c r="J225" s="229">
        <f t="shared" si="12"/>
        <v>0</v>
      </c>
      <c r="K225" s="14"/>
      <c r="L225" s="775"/>
      <c r="M225" s="87"/>
      <c r="N225" s="391" t="s">
        <v>185</v>
      </c>
      <c r="O225" s="136"/>
    </row>
    <row r="226" spans="1:15" x14ac:dyDescent="0.25">
      <c r="A226" s="227" t="str">
        <f t="shared" si="11"/>
        <v/>
      </c>
      <c r="B226" s="228" t="str">
        <f t="shared" si="13"/>
        <v/>
      </c>
      <c r="C226" s="16"/>
      <c r="D226" s="16"/>
      <c r="E226" s="40"/>
      <c r="F226" s="119"/>
      <c r="G226" s="119"/>
      <c r="H226" s="55"/>
      <c r="I226" s="96"/>
      <c r="J226" s="229">
        <f t="shared" si="12"/>
        <v>0</v>
      </c>
      <c r="K226" s="14"/>
      <c r="L226" s="775"/>
      <c r="M226" s="87"/>
      <c r="N226" s="391" t="s">
        <v>185</v>
      </c>
      <c r="O226" s="136"/>
    </row>
    <row r="227" spans="1:15" x14ac:dyDescent="0.25">
      <c r="A227" s="227" t="str">
        <f t="shared" si="11"/>
        <v/>
      </c>
      <c r="B227" s="228" t="str">
        <f t="shared" si="13"/>
        <v/>
      </c>
      <c r="C227" s="16"/>
      <c r="D227" s="16"/>
      <c r="E227" s="40"/>
      <c r="F227" s="119"/>
      <c r="G227" s="119"/>
      <c r="H227" s="55"/>
      <c r="I227" s="96"/>
      <c r="J227" s="229">
        <f t="shared" si="12"/>
        <v>0</v>
      </c>
      <c r="K227" s="14"/>
      <c r="L227" s="775"/>
      <c r="M227" s="87"/>
      <c r="N227" s="391" t="s">
        <v>185</v>
      </c>
      <c r="O227" s="136"/>
    </row>
    <row r="228" spans="1:15" x14ac:dyDescent="0.25">
      <c r="A228" s="227" t="str">
        <f t="shared" si="11"/>
        <v/>
      </c>
      <c r="B228" s="228" t="str">
        <f t="shared" si="13"/>
        <v/>
      </c>
      <c r="C228" s="16"/>
      <c r="D228" s="16"/>
      <c r="E228" s="40"/>
      <c r="F228" s="119"/>
      <c r="G228" s="119"/>
      <c r="H228" s="55"/>
      <c r="I228" s="96"/>
      <c r="J228" s="229">
        <f t="shared" si="12"/>
        <v>0</v>
      </c>
      <c r="K228" s="14"/>
      <c r="L228" s="775"/>
      <c r="M228" s="87"/>
      <c r="N228" s="391" t="s">
        <v>185</v>
      </c>
      <c r="O228" s="136"/>
    </row>
    <row r="229" spans="1:15" x14ac:dyDescent="0.25">
      <c r="A229" s="227" t="str">
        <f t="shared" si="11"/>
        <v/>
      </c>
      <c r="B229" s="228" t="str">
        <f t="shared" si="13"/>
        <v/>
      </c>
      <c r="C229" s="16"/>
      <c r="D229" s="16"/>
      <c r="E229" s="40"/>
      <c r="F229" s="119"/>
      <c r="G229" s="119"/>
      <c r="H229" s="55"/>
      <c r="I229" s="96"/>
      <c r="J229" s="229">
        <f t="shared" si="12"/>
        <v>0</v>
      </c>
      <c r="K229" s="14"/>
      <c r="L229" s="775"/>
      <c r="M229" s="87"/>
      <c r="N229" s="391" t="s">
        <v>185</v>
      </c>
      <c r="O229" s="136"/>
    </row>
    <row r="230" spans="1:15" x14ac:dyDescent="0.25">
      <c r="A230" s="227" t="str">
        <f t="shared" si="11"/>
        <v/>
      </c>
      <c r="B230" s="228" t="str">
        <f t="shared" si="13"/>
        <v/>
      </c>
      <c r="C230" s="16"/>
      <c r="D230" s="16"/>
      <c r="E230" s="40"/>
      <c r="F230" s="119"/>
      <c r="G230" s="119"/>
      <c r="H230" s="55"/>
      <c r="I230" s="96"/>
      <c r="J230" s="229">
        <f t="shared" si="12"/>
        <v>0</v>
      </c>
      <c r="K230" s="14"/>
      <c r="L230" s="775"/>
      <c r="M230" s="87"/>
      <c r="N230" s="391" t="s">
        <v>185</v>
      </c>
      <c r="O230" s="136"/>
    </row>
    <row r="231" spans="1:15" ht="12.75" customHeight="1" x14ac:dyDescent="0.25">
      <c r="A231" s="227" t="str">
        <f t="shared" si="11"/>
        <v/>
      </c>
      <c r="B231" s="228" t="str">
        <f t="shared" si="13"/>
        <v/>
      </c>
      <c r="C231" s="16"/>
      <c r="D231" s="16"/>
      <c r="E231" s="40"/>
      <c r="F231" s="119"/>
      <c r="G231" s="119"/>
      <c r="H231" s="55"/>
      <c r="I231" s="96"/>
      <c r="J231" s="229">
        <f t="shared" si="12"/>
        <v>0</v>
      </c>
      <c r="K231" s="14"/>
      <c r="L231" s="775"/>
      <c r="M231" s="87"/>
      <c r="N231" s="391" t="s">
        <v>185</v>
      </c>
      <c r="O231" s="136"/>
    </row>
    <row r="232" spans="1:15" x14ac:dyDescent="0.25">
      <c r="A232" s="227" t="str">
        <f t="shared" si="11"/>
        <v/>
      </c>
      <c r="B232" s="228" t="str">
        <f t="shared" si="13"/>
        <v/>
      </c>
      <c r="C232" s="16"/>
      <c r="D232" s="16"/>
      <c r="E232" s="40"/>
      <c r="F232" s="119"/>
      <c r="G232" s="119"/>
      <c r="H232" s="55"/>
      <c r="I232" s="96"/>
      <c r="J232" s="229">
        <f t="shared" si="12"/>
        <v>0</v>
      </c>
      <c r="K232" s="14"/>
      <c r="L232" s="775"/>
      <c r="M232" s="87"/>
      <c r="N232" s="391" t="s">
        <v>185</v>
      </c>
      <c r="O232" s="136"/>
    </row>
    <row r="233" spans="1:15" x14ac:dyDescent="0.25">
      <c r="A233" s="227" t="str">
        <f t="shared" si="11"/>
        <v/>
      </c>
      <c r="B233" s="228" t="str">
        <f t="shared" si="13"/>
        <v/>
      </c>
      <c r="C233" s="16"/>
      <c r="D233" s="16"/>
      <c r="E233" s="40"/>
      <c r="F233" s="119"/>
      <c r="G233" s="119"/>
      <c r="H233" s="55"/>
      <c r="I233" s="96"/>
      <c r="J233" s="229">
        <f t="shared" si="12"/>
        <v>0</v>
      </c>
      <c r="K233" s="14"/>
      <c r="L233" s="775"/>
      <c r="M233" s="87"/>
      <c r="N233" s="391" t="s">
        <v>185</v>
      </c>
      <c r="O233" s="136"/>
    </row>
    <row r="234" spans="1:15" x14ac:dyDescent="0.25">
      <c r="A234" s="227" t="str">
        <f t="shared" si="11"/>
        <v/>
      </c>
      <c r="B234" s="228" t="str">
        <f t="shared" si="13"/>
        <v/>
      </c>
      <c r="C234" s="16"/>
      <c r="D234" s="16"/>
      <c r="E234" s="40"/>
      <c r="F234" s="119"/>
      <c r="G234" s="119"/>
      <c r="H234" s="55"/>
      <c r="I234" s="96"/>
      <c r="J234" s="229">
        <f t="shared" si="12"/>
        <v>0</v>
      </c>
      <c r="K234" s="14"/>
      <c r="L234" s="775"/>
      <c r="M234" s="87"/>
      <c r="N234" s="391" t="s">
        <v>185</v>
      </c>
      <c r="O234" s="136"/>
    </row>
    <row r="235" spans="1:15" x14ac:dyDescent="0.25">
      <c r="A235" s="227" t="str">
        <f t="shared" si="11"/>
        <v/>
      </c>
      <c r="B235" s="228" t="str">
        <f t="shared" si="13"/>
        <v/>
      </c>
      <c r="C235" s="16"/>
      <c r="D235" s="16"/>
      <c r="E235" s="40"/>
      <c r="F235" s="119"/>
      <c r="G235" s="119"/>
      <c r="H235" s="55"/>
      <c r="I235" s="96"/>
      <c r="J235" s="229">
        <f t="shared" si="12"/>
        <v>0</v>
      </c>
      <c r="K235" s="14"/>
      <c r="L235" s="775"/>
      <c r="M235" s="87"/>
      <c r="N235" s="391" t="s">
        <v>185</v>
      </c>
      <c r="O235" s="136"/>
    </row>
    <row r="236" spans="1:15" x14ac:dyDescent="0.25">
      <c r="A236" s="227" t="str">
        <f t="shared" si="11"/>
        <v/>
      </c>
      <c r="B236" s="228" t="str">
        <f t="shared" si="13"/>
        <v/>
      </c>
      <c r="C236" s="16"/>
      <c r="D236" s="16"/>
      <c r="E236" s="40"/>
      <c r="F236" s="119"/>
      <c r="G236" s="119"/>
      <c r="H236" s="55"/>
      <c r="I236" s="96"/>
      <c r="J236" s="229">
        <f t="shared" si="12"/>
        <v>0</v>
      </c>
      <c r="K236" s="14"/>
      <c r="L236" s="775"/>
      <c r="M236" s="87"/>
      <c r="N236" s="391" t="s">
        <v>185</v>
      </c>
      <c r="O236" s="136"/>
    </row>
    <row r="237" spans="1:15" x14ac:dyDescent="0.25">
      <c r="A237" s="227" t="str">
        <f t="shared" si="11"/>
        <v/>
      </c>
      <c r="B237" s="228" t="str">
        <f t="shared" si="13"/>
        <v/>
      </c>
      <c r="C237" s="16"/>
      <c r="D237" s="16"/>
      <c r="E237" s="40"/>
      <c r="F237" s="119"/>
      <c r="G237" s="119"/>
      <c r="H237" s="55"/>
      <c r="I237" s="96"/>
      <c r="J237" s="229">
        <f t="shared" si="12"/>
        <v>0</v>
      </c>
      <c r="K237" s="14"/>
      <c r="L237" s="775"/>
      <c r="M237" s="87"/>
      <c r="N237" s="391" t="s">
        <v>185</v>
      </c>
      <c r="O237" s="136"/>
    </row>
    <row r="238" spans="1:15" x14ac:dyDescent="0.25">
      <c r="A238" s="227" t="str">
        <f t="shared" si="11"/>
        <v/>
      </c>
      <c r="B238" s="228" t="str">
        <f t="shared" si="13"/>
        <v/>
      </c>
      <c r="C238" s="16"/>
      <c r="D238" s="16"/>
      <c r="E238" s="40"/>
      <c r="F238" s="119"/>
      <c r="G238" s="119"/>
      <c r="H238" s="55"/>
      <c r="I238" s="96"/>
      <c r="J238" s="229">
        <f t="shared" si="12"/>
        <v>0</v>
      </c>
      <c r="K238" s="14"/>
      <c r="L238" s="775"/>
      <c r="M238" s="87"/>
      <c r="N238" s="391" t="s">
        <v>185</v>
      </c>
      <c r="O238" s="136"/>
    </row>
    <row r="239" spans="1:15" x14ac:dyDescent="0.25">
      <c r="A239" s="227" t="str">
        <f t="shared" si="11"/>
        <v/>
      </c>
      <c r="B239" s="228" t="str">
        <f t="shared" si="13"/>
        <v/>
      </c>
      <c r="C239" s="16"/>
      <c r="D239" s="16"/>
      <c r="E239" s="40"/>
      <c r="F239" s="119"/>
      <c r="G239" s="119"/>
      <c r="H239" s="55"/>
      <c r="I239" s="96"/>
      <c r="J239" s="229">
        <f t="shared" si="12"/>
        <v>0</v>
      </c>
      <c r="K239" s="14"/>
      <c r="L239" s="775"/>
      <c r="M239" s="87"/>
      <c r="N239" s="391" t="s">
        <v>185</v>
      </c>
      <c r="O239" s="136"/>
    </row>
    <row r="240" spans="1:15" x14ac:dyDescent="0.25">
      <c r="A240" s="227" t="str">
        <f t="shared" si="11"/>
        <v/>
      </c>
      <c r="B240" s="228" t="str">
        <f t="shared" si="13"/>
        <v/>
      </c>
      <c r="C240" s="16"/>
      <c r="D240" s="16"/>
      <c r="E240" s="40"/>
      <c r="F240" s="119"/>
      <c r="G240" s="119"/>
      <c r="H240" s="55"/>
      <c r="I240" s="96"/>
      <c r="J240" s="229">
        <f t="shared" si="12"/>
        <v>0</v>
      </c>
      <c r="K240" s="14"/>
      <c r="L240" s="775"/>
      <c r="M240" s="87"/>
      <c r="N240" s="391" t="s">
        <v>185</v>
      </c>
      <c r="O240" s="136"/>
    </row>
    <row r="241" spans="1:15" x14ac:dyDescent="0.25">
      <c r="A241" s="227" t="str">
        <f t="shared" si="11"/>
        <v/>
      </c>
      <c r="B241" s="228" t="str">
        <f t="shared" si="13"/>
        <v/>
      </c>
      <c r="C241" s="16"/>
      <c r="D241" s="16"/>
      <c r="E241" s="40"/>
      <c r="F241" s="119"/>
      <c r="G241" s="119"/>
      <c r="H241" s="55"/>
      <c r="I241" s="96"/>
      <c r="J241" s="229">
        <f t="shared" si="12"/>
        <v>0</v>
      </c>
      <c r="K241" s="14"/>
      <c r="L241" s="775"/>
      <c r="M241" s="87"/>
      <c r="N241" s="391" t="s">
        <v>185</v>
      </c>
      <c r="O241" s="136"/>
    </row>
    <row r="242" spans="1:15" x14ac:dyDescent="0.25">
      <c r="A242" s="227" t="str">
        <f t="shared" si="11"/>
        <v/>
      </c>
      <c r="B242" s="228" t="str">
        <f t="shared" si="13"/>
        <v/>
      </c>
      <c r="C242" s="16"/>
      <c r="D242" s="16"/>
      <c r="E242" s="40"/>
      <c r="F242" s="119"/>
      <c r="G242" s="119"/>
      <c r="H242" s="55"/>
      <c r="I242" s="96"/>
      <c r="J242" s="229">
        <f t="shared" si="12"/>
        <v>0</v>
      </c>
      <c r="K242" s="14"/>
      <c r="L242" s="775"/>
      <c r="M242" s="87"/>
      <c r="N242" s="391" t="s">
        <v>185</v>
      </c>
      <c r="O242" s="136"/>
    </row>
    <row r="243" spans="1:15" x14ac:dyDescent="0.25">
      <c r="A243" s="227" t="str">
        <f t="shared" si="11"/>
        <v/>
      </c>
      <c r="B243" s="228" t="str">
        <f t="shared" si="13"/>
        <v/>
      </c>
      <c r="C243" s="16"/>
      <c r="D243" s="16"/>
      <c r="E243" s="40"/>
      <c r="F243" s="119"/>
      <c r="G243" s="119"/>
      <c r="H243" s="55"/>
      <c r="I243" s="96"/>
      <c r="J243" s="229">
        <f t="shared" si="12"/>
        <v>0</v>
      </c>
      <c r="K243" s="14"/>
      <c r="L243" s="775"/>
      <c r="M243" s="87"/>
      <c r="N243" s="391" t="s">
        <v>185</v>
      </c>
      <c r="O243" s="136"/>
    </row>
    <row r="244" spans="1:15" x14ac:dyDescent="0.25">
      <c r="A244" s="227" t="str">
        <f t="shared" si="11"/>
        <v/>
      </c>
      <c r="B244" s="228" t="str">
        <f t="shared" si="13"/>
        <v/>
      </c>
      <c r="C244" s="16"/>
      <c r="D244" s="16"/>
      <c r="E244" s="40"/>
      <c r="F244" s="119"/>
      <c r="G244" s="119"/>
      <c r="H244" s="55"/>
      <c r="I244" s="96"/>
      <c r="J244" s="229">
        <f t="shared" si="12"/>
        <v>0</v>
      </c>
      <c r="K244" s="14"/>
      <c r="L244" s="775"/>
      <c r="M244" s="87"/>
      <c r="N244" s="391" t="s">
        <v>185</v>
      </c>
      <c r="O244" s="136"/>
    </row>
    <row r="245" spans="1:15" x14ac:dyDescent="0.25">
      <c r="A245" s="227" t="str">
        <f t="shared" si="11"/>
        <v/>
      </c>
      <c r="B245" s="228" t="str">
        <f t="shared" si="13"/>
        <v/>
      </c>
      <c r="C245" s="16"/>
      <c r="D245" s="16"/>
      <c r="E245" s="40"/>
      <c r="F245" s="119"/>
      <c r="G245" s="119"/>
      <c r="H245" s="55"/>
      <c r="I245" s="96"/>
      <c r="J245" s="229">
        <f t="shared" si="12"/>
        <v>0</v>
      </c>
      <c r="K245" s="14"/>
      <c r="L245" s="775"/>
      <c r="M245" s="87"/>
      <c r="N245" s="391" t="s">
        <v>185</v>
      </c>
      <c r="O245" s="136"/>
    </row>
    <row r="246" spans="1:15" x14ac:dyDescent="0.25">
      <c r="A246" s="227" t="str">
        <f t="shared" si="11"/>
        <v/>
      </c>
      <c r="B246" s="228" t="str">
        <f t="shared" si="13"/>
        <v/>
      </c>
      <c r="C246" s="16"/>
      <c r="D246" s="16"/>
      <c r="E246" s="40"/>
      <c r="F246" s="119"/>
      <c r="G246" s="119"/>
      <c r="H246" s="55"/>
      <c r="I246" s="96"/>
      <c r="J246" s="229">
        <f t="shared" si="12"/>
        <v>0</v>
      </c>
      <c r="K246" s="14"/>
      <c r="L246" s="775"/>
      <c r="M246" s="87"/>
      <c r="N246" s="391" t="s">
        <v>185</v>
      </c>
      <c r="O246" s="136"/>
    </row>
    <row r="247" spans="1:15" x14ac:dyDescent="0.25">
      <c r="A247" s="227" t="str">
        <f t="shared" si="11"/>
        <v/>
      </c>
      <c r="B247" s="228" t="str">
        <f t="shared" si="13"/>
        <v/>
      </c>
      <c r="C247" s="16"/>
      <c r="D247" s="16"/>
      <c r="E247" s="40"/>
      <c r="F247" s="119"/>
      <c r="G247" s="119"/>
      <c r="H247" s="55"/>
      <c r="I247" s="96"/>
      <c r="J247" s="229">
        <f t="shared" si="12"/>
        <v>0</v>
      </c>
      <c r="K247" s="14"/>
      <c r="L247" s="775"/>
      <c r="M247" s="87"/>
      <c r="N247" s="391" t="s">
        <v>185</v>
      </c>
      <c r="O247" s="136"/>
    </row>
    <row r="248" spans="1:15" x14ac:dyDescent="0.25">
      <c r="A248" s="227" t="str">
        <f t="shared" si="11"/>
        <v/>
      </c>
      <c r="B248" s="228" t="str">
        <f t="shared" si="13"/>
        <v/>
      </c>
      <c r="C248" s="16"/>
      <c r="D248" s="16"/>
      <c r="E248" s="40"/>
      <c r="F248" s="119"/>
      <c r="G248" s="119"/>
      <c r="H248" s="55"/>
      <c r="I248" s="96"/>
      <c r="J248" s="229">
        <f t="shared" si="12"/>
        <v>0</v>
      </c>
      <c r="K248" s="14"/>
      <c r="L248" s="775"/>
      <c r="M248" s="87"/>
      <c r="N248" s="391" t="s">
        <v>185</v>
      </c>
      <c r="O248" s="136"/>
    </row>
    <row r="249" spans="1:15" ht="12.75" customHeight="1" x14ac:dyDescent="0.25">
      <c r="A249" s="227" t="str">
        <f t="shared" si="11"/>
        <v/>
      </c>
      <c r="B249" s="228" t="str">
        <f t="shared" si="13"/>
        <v/>
      </c>
      <c r="C249" s="16"/>
      <c r="D249" s="16"/>
      <c r="E249" s="40"/>
      <c r="F249" s="119"/>
      <c r="G249" s="119"/>
      <c r="H249" s="55"/>
      <c r="I249" s="96"/>
      <c r="J249" s="229">
        <f t="shared" si="12"/>
        <v>0</v>
      </c>
      <c r="K249" s="14"/>
      <c r="L249" s="775"/>
      <c r="M249" s="87"/>
      <c r="N249" s="391" t="s">
        <v>185</v>
      </c>
      <c r="O249" s="136"/>
    </row>
    <row r="250" spans="1:15" x14ac:dyDescent="0.25">
      <c r="A250" s="227" t="str">
        <f t="shared" si="11"/>
        <v/>
      </c>
      <c r="B250" s="228" t="str">
        <f t="shared" si="13"/>
        <v/>
      </c>
      <c r="C250" s="16"/>
      <c r="D250" s="16"/>
      <c r="E250" s="40"/>
      <c r="F250" s="119"/>
      <c r="G250" s="119"/>
      <c r="H250" s="55"/>
      <c r="I250" s="96"/>
      <c r="J250" s="229">
        <f t="shared" si="12"/>
        <v>0</v>
      </c>
      <c r="K250" s="14"/>
      <c r="L250" s="775"/>
      <c r="M250" s="87"/>
      <c r="N250" s="391" t="s">
        <v>185</v>
      </c>
      <c r="O250" s="136"/>
    </row>
    <row r="251" spans="1:15" x14ac:dyDescent="0.25">
      <c r="A251" s="227" t="str">
        <f t="shared" si="11"/>
        <v/>
      </c>
      <c r="B251" s="228" t="str">
        <f t="shared" si="13"/>
        <v/>
      </c>
      <c r="C251" s="16"/>
      <c r="D251" s="16"/>
      <c r="E251" s="40"/>
      <c r="F251" s="119"/>
      <c r="G251" s="119"/>
      <c r="H251" s="55"/>
      <c r="I251" s="96"/>
      <c r="J251" s="229">
        <f t="shared" si="12"/>
        <v>0</v>
      </c>
      <c r="K251" s="14"/>
      <c r="L251" s="775"/>
      <c r="M251" s="87"/>
      <c r="N251" s="391" t="s">
        <v>185</v>
      </c>
      <c r="O251" s="136"/>
    </row>
    <row r="252" spans="1:15" x14ac:dyDescent="0.25">
      <c r="A252" s="227" t="str">
        <f t="shared" si="11"/>
        <v/>
      </c>
      <c r="B252" s="228" t="str">
        <f t="shared" si="13"/>
        <v/>
      </c>
      <c r="C252" s="16"/>
      <c r="D252" s="16"/>
      <c r="E252" s="40"/>
      <c r="F252" s="119"/>
      <c r="G252" s="119"/>
      <c r="H252" s="55"/>
      <c r="I252" s="96"/>
      <c r="J252" s="229">
        <f t="shared" si="12"/>
        <v>0</v>
      </c>
      <c r="K252" s="14"/>
      <c r="L252" s="775"/>
      <c r="M252" s="87"/>
      <c r="N252" s="391" t="s">
        <v>185</v>
      </c>
      <c r="O252" s="136"/>
    </row>
    <row r="253" spans="1:15" x14ac:dyDescent="0.25">
      <c r="A253" s="227" t="str">
        <f t="shared" si="11"/>
        <v/>
      </c>
      <c r="B253" s="228" t="str">
        <f t="shared" si="13"/>
        <v/>
      </c>
      <c r="C253" s="16"/>
      <c r="D253" s="16"/>
      <c r="E253" s="40"/>
      <c r="F253" s="119"/>
      <c r="G253" s="119"/>
      <c r="H253" s="55"/>
      <c r="I253" s="96"/>
      <c r="J253" s="229">
        <f t="shared" si="12"/>
        <v>0</v>
      </c>
      <c r="K253" s="14"/>
      <c r="L253" s="775"/>
      <c r="M253" s="87"/>
      <c r="N253" s="391" t="s">
        <v>185</v>
      </c>
      <c r="O253" s="136"/>
    </row>
    <row r="254" spans="1:15" x14ac:dyDescent="0.25">
      <c r="A254" s="227" t="str">
        <f t="shared" si="11"/>
        <v/>
      </c>
      <c r="B254" s="228" t="str">
        <f t="shared" si="13"/>
        <v/>
      </c>
      <c r="C254" s="16"/>
      <c r="D254" s="16"/>
      <c r="E254" s="40"/>
      <c r="F254" s="119"/>
      <c r="G254" s="119"/>
      <c r="H254" s="55"/>
      <c r="I254" s="96"/>
      <c r="J254" s="229">
        <f t="shared" si="12"/>
        <v>0</v>
      </c>
      <c r="K254" s="14"/>
      <c r="L254" s="775"/>
      <c r="M254" s="87"/>
      <c r="N254" s="391" t="s">
        <v>185</v>
      </c>
      <c r="O254" s="136"/>
    </row>
    <row r="255" spans="1:15" x14ac:dyDescent="0.25">
      <c r="A255" s="227" t="str">
        <f t="shared" si="11"/>
        <v/>
      </c>
      <c r="B255" s="228" t="str">
        <f t="shared" si="13"/>
        <v/>
      </c>
      <c r="C255" s="16"/>
      <c r="D255" s="16"/>
      <c r="E255" s="40"/>
      <c r="F255" s="119"/>
      <c r="G255" s="119"/>
      <c r="H255" s="55"/>
      <c r="I255" s="96"/>
      <c r="J255" s="229">
        <f t="shared" si="12"/>
        <v>0</v>
      </c>
      <c r="K255" s="14"/>
      <c r="L255" s="775"/>
      <c r="M255" s="87"/>
      <c r="N255" s="391" t="s">
        <v>185</v>
      </c>
      <c r="O255" s="136"/>
    </row>
    <row r="256" spans="1:15" x14ac:dyDescent="0.25">
      <c r="A256" s="227" t="str">
        <f t="shared" si="11"/>
        <v/>
      </c>
      <c r="B256" s="228" t="str">
        <f t="shared" si="13"/>
        <v/>
      </c>
      <c r="C256" s="16"/>
      <c r="D256" s="16"/>
      <c r="E256" s="40"/>
      <c r="F256" s="119"/>
      <c r="G256" s="119"/>
      <c r="H256" s="55"/>
      <c r="I256" s="96"/>
      <c r="J256" s="229">
        <f t="shared" si="12"/>
        <v>0</v>
      </c>
      <c r="K256" s="14"/>
      <c r="L256" s="775"/>
      <c r="M256" s="87"/>
      <c r="N256" s="391" t="s">
        <v>185</v>
      </c>
      <c r="O256" s="136"/>
    </row>
    <row r="257" spans="1:15" x14ac:dyDescent="0.25">
      <c r="A257" s="227" t="str">
        <f t="shared" si="11"/>
        <v/>
      </c>
      <c r="B257" s="228" t="str">
        <f t="shared" si="13"/>
        <v/>
      </c>
      <c r="C257" s="16"/>
      <c r="D257" s="16"/>
      <c r="E257" s="40"/>
      <c r="F257" s="119"/>
      <c r="G257" s="119"/>
      <c r="H257" s="55"/>
      <c r="I257" s="96"/>
      <c r="J257" s="229">
        <f t="shared" si="12"/>
        <v>0</v>
      </c>
      <c r="K257" s="14"/>
      <c r="L257" s="775"/>
      <c r="M257" s="87"/>
      <c r="N257" s="391" t="s">
        <v>185</v>
      </c>
      <c r="O257" s="136"/>
    </row>
    <row r="258" spans="1:15" x14ac:dyDescent="0.25">
      <c r="A258" s="227" t="str">
        <f t="shared" si="11"/>
        <v/>
      </c>
      <c r="B258" s="228" t="str">
        <f t="shared" si="13"/>
        <v/>
      </c>
      <c r="C258" s="16"/>
      <c r="D258" s="16"/>
      <c r="E258" s="40"/>
      <c r="F258" s="119"/>
      <c r="G258" s="119"/>
      <c r="H258" s="55"/>
      <c r="I258" s="96"/>
      <c r="J258" s="229">
        <f t="shared" si="12"/>
        <v>0</v>
      </c>
      <c r="K258" s="14"/>
      <c r="L258" s="775"/>
      <c r="M258" s="87"/>
      <c r="N258" s="391" t="s">
        <v>185</v>
      </c>
      <c r="O258" s="136"/>
    </row>
    <row r="259" spans="1:15" x14ac:dyDescent="0.25">
      <c r="A259" s="227" t="str">
        <f t="shared" si="11"/>
        <v/>
      </c>
      <c r="B259" s="228" t="str">
        <f t="shared" si="13"/>
        <v/>
      </c>
      <c r="C259" s="16"/>
      <c r="D259" s="16"/>
      <c r="E259" s="40"/>
      <c r="F259" s="119"/>
      <c r="G259" s="119"/>
      <c r="H259" s="55"/>
      <c r="I259" s="96"/>
      <c r="J259" s="229">
        <f t="shared" si="12"/>
        <v>0</v>
      </c>
      <c r="K259" s="14"/>
      <c r="L259" s="775"/>
      <c r="M259" s="87"/>
      <c r="N259" s="391" t="s">
        <v>185</v>
      </c>
      <c r="O259" s="136"/>
    </row>
    <row r="260" spans="1:15" x14ac:dyDescent="0.25">
      <c r="A260" s="227" t="str">
        <f t="shared" si="11"/>
        <v/>
      </c>
      <c r="B260" s="228" t="str">
        <f t="shared" si="13"/>
        <v/>
      </c>
      <c r="C260" s="16"/>
      <c r="D260" s="16"/>
      <c r="E260" s="40"/>
      <c r="F260" s="119"/>
      <c r="G260" s="119"/>
      <c r="H260" s="55"/>
      <c r="I260" s="96"/>
      <c r="J260" s="229">
        <f t="shared" si="12"/>
        <v>0</v>
      </c>
      <c r="K260" s="14"/>
      <c r="L260" s="775"/>
      <c r="M260" s="87"/>
      <c r="N260" s="391" t="s">
        <v>185</v>
      </c>
      <c r="O260" s="136"/>
    </row>
    <row r="261" spans="1:15" x14ac:dyDescent="0.25">
      <c r="A261" s="227" t="str">
        <f t="shared" si="11"/>
        <v/>
      </c>
      <c r="B261" s="228" t="str">
        <f t="shared" si="13"/>
        <v/>
      </c>
      <c r="C261" s="16"/>
      <c r="D261" s="16"/>
      <c r="E261" s="40"/>
      <c r="F261" s="119"/>
      <c r="G261" s="119"/>
      <c r="H261" s="55"/>
      <c r="I261" s="96"/>
      <c r="J261" s="229">
        <f t="shared" si="12"/>
        <v>0</v>
      </c>
      <c r="K261" s="14"/>
      <c r="L261" s="775"/>
      <c r="M261" s="87"/>
      <c r="N261" s="391" t="s">
        <v>185</v>
      </c>
      <c r="O261" s="136"/>
    </row>
    <row r="262" spans="1:15" x14ac:dyDescent="0.25">
      <c r="A262" s="227" t="str">
        <f t="shared" si="11"/>
        <v/>
      </c>
      <c r="B262" s="228" t="str">
        <f t="shared" si="13"/>
        <v/>
      </c>
      <c r="C262" s="16"/>
      <c r="D262" s="16"/>
      <c r="E262" s="40"/>
      <c r="F262" s="119"/>
      <c r="G262" s="119"/>
      <c r="H262" s="55"/>
      <c r="I262" s="96"/>
      <c r="J262" s="229">
        <f t="shared" si="12"/>
        <v>0</v>
      </c>
      <c r="K262" s="14"/>
      <c r="L262" s="775"/>
      <c r="M262" s="87"/>
      <c r="N262" s="391" t="s">
        <v>185</v>
      </c>
      <c r="O262" s="136"/>
    </row>
    <row r="263" spans="1:15" x14ac:dyDescent="0.25">
      <c r="A263" s="227" t="str">
        <f t="shared" si="11"/>
        <v/>
      </c>
      <c r="B263" s="228" t="str">
        <f t="shared" si="13"/>
        <v/>
      </c>
      <c r="C263" s="16"/>
      <c r="D263" s="16"/>
      <c r="E263" s="40"/>
      <c r="F263" s="119"/>
      <c r="G263" s="119"/>
      <c r="H263" s="55"/>
      <c r="I263" s="96"/>
      <c r="J263" s="229">
        <f t="shared" si="12"/>
        <v>0</v>
      </c>
      <c r="K263" s="14"/>
      <c r="L263" s="775"/>
      <c r="M263" s="87"/>
      <c r="N263" s="391" t="s">
        <v>185</v>
      </c>
      <c r="O263" s="136"/>
    </row>
    <row r="264" spans="1:15" x14ac:dyDescent="0.25">
      <c r="A264" s="227" t="str">
        <f t="shared" si="11"/>
        <v/>
      </c>
      <c r="B264" s="228" t="str">
        <f t="shared" si="13"/>
        <v/>
      </c>
      <c r="C264" s="16"/>
      <c r="D264" s="16"/>
      <c r="E264" s="40"/>
      <c r="F264" s="119"/>
      <c r="G264" s="119"/>
      <c r="H264" s="55"/>
      <c r="I264" s="96"/>
      <c r="J264" s="229">
        <f t="shared" si="12"/>
        <v>0</v>
      </c>
      <c r="K264" s="14"/>
      <c r="L264" s="775"/>
      <c r="M264" s="87"/>
      <c r="N264" s="391" t="s">
        <v>185</v>
      </c>
      <c r="O264" s="136"/>
    </row>
    <row r="265" spans="1:15" x14ac:dyDescent="0.25">
      <c r="A265" s="227" t="str">
        <f t="shared" si="11"/>
        <v/>
      </c>
      <c r="B265" s="228" t="str">
        <f t="shared" si="13"/>
        <v/>
      </c>
      <c r="C265" s="16"/>
      <c r="D265" s="16"/>
      <c r="E265" s="40"/>
      <c r="F265" s="119"/>
      <c r="G265" s="119"/>
      <c r="H265" s="55"/>
      <c r="I265" s="96"/>
      <c r="J265" s="229">
        <f t="shared" si="12"/>
        <v>0</v>
      </c>
      <c r="K265" s="14"/>
      <c r="L265" s="775"/>
      <c r="M265" s="87"/>
      <c r="N265" s="391" t="s">
        <v>185</v>
      </c>
      <c r="O265" s="136"/>
    </row>
    <row r="266" spans="1:15" x14ac:dyDescent="0.25">
      <c r="A266" s="227" t="str">
        <f t="shared" si="11"/>
        <v/>
      </c>
      <c r="B266" s="228" t="str">
        <f t="shared" si="13"/>
        <v/>
      </c>
      <c r="C266" s="16"/>
      <c r="D266" s="16"/>
      <c r="E266" s="40"/>
      <c r="F266" s="119"/>
      <c r="G266" s="119"/>
      <c r="H266" s="55"/>
      <c r="I266" s="96"/>
      <c r="J266" s="229">
        <f t="shared" si="12"/>
        <v>0</v>
      </c>
      <c r="K266" s="14"/>
      <c r="L266" s="775"/>
      <c r="M266" s="87"/>
      <c r="N266" s="391" t="s">
        <v>185</v>
      </c>
      <c r="O266" s="136"/>
    </row>
    <row r="267" spans="1:15" ht="12.75" customHeight="1" x14ac:dyDescent="0.25">
      <c r="A267" s="227" t="str">
        <f t="shared" si="11"/>
        <v/>
      </c>
      <c r="B267" s="228" t="str">
        <f t="shared" si="13"/>
        <v/>
      </c>
      <c r="C267" s="16"/>
      <c r="D267" s="16"/>
      <c r="E267" s="40"/>
      <c r="F267" s="119"/>
      <c r="G267" s="119"/>
      <c r="H267" s="55"/>
      <c r="I267" s="96"/>
      <c r="J267" s="229">
        <f t="shared" si="12"/>
        <v>0</v>
      </c>
      <c r="K267" s="14"/>
      <c r="L267" s="775"/>
      <c r="M267" s="87"/>
      <c r="N267" s="391" t="s">
        <v>185</v>
      </c>
      <c r="O267" s="136"/>
    </row>
    <row r="268" spans="1:15" x14ac:dyDescent="0.25">
      <c r="A268" s="227" t="str">
        <f t="shared" si="11"/>
        <v/>
      </c>
      <c r="B268" s="228" t="str">
        <f t="shared" si="13"/>
        <v/>
      </c>
      <c r="C268" s="16"/>
      <c r="D268" s="16"/>
      <c r="E268" s="40"/>
      <c r="F268" s="119"/>
      <c r="G268" s="119"/>
      <c r="H268" s="55"/>
      <c r="I268" s="96"/>
      <c r="J268" s="229">
        <f t="shared" si="12"/>
        <v>0</v>
      </c>
      <c r="K268" s="14"/>
      <c r="L268" s="775"/>
      <c r="M268" s="87"/>
      <c r="N268" s="391" t="s">
        <v>185</v>
      </c>
      <c r="O268" s="136"/>
    </row>
    <row r="269" spans="1:15" x14ac:dyDescent="0.25">
      <c r="A269" s="227" t="str">
        <f t="shared" si="11"/>
        <v/>
      </c>
      <c r="B269" s="228" t="str">
        <f t="shared" si="13"/>
        <v/>
      </c>
      <c r="C269" s="16"/>
      <c r="D269" s="16"/>
      <c r="E269" s="40"/>
      <c r="F269" s="119"/>
      <c r="G269" s="119"/>
      <c r="H269" s="55"/>
      <c r="I269" s="96"/>
      <c r="J269" s="229">
        <f t="shared" si="12"/>
        <v>0</v>
      </c>
      <c r="K269" s="14"/>
      <c r="L269" s="775"/>
      <c r="M269" s="87"/>
      <c r="N269" s="391" t="s">
        <v>185</v>
      </c>
      <c r="O269" s="136"/>
    </row>
    <row r="270" spans="1:15" x14ac:dyDescent="0.25">
      <c r="A270" s="227" t="str">
        <f t="shared" si="11"/>
        <v/>
      </c>
      <c r="B270" s="228" t="str">
        <f t="shared" si="13"/>
        <v/>
      </c>
      <c r="C270" s="16"/>
      <c r="D270" s="16"/>
      <c r="E270" s="40"/>
      <c r="F270" s="119"/>
      <c r="G270" s="119"/>
      <c r="H270" s="55"/>
      <c r="I270" s="96"/>
      <c r="J270" s="229">
        <f t="shared" si="12"/>
        <v>0</v>
      </c>
      <c r="K270" s="14"/>
      <c r="L270" s="775"/>
      <c r="M270" s="87"/>
      <c r="N270" s="391" t="s">
        <v>185</v>
      </c>
      <c r="O270" s="136"/>
    </row>
    <row r="271" spans="1:15" x14ac:dyDescent="0.25">
      <c r="A271" s="227" t="str">
        <f t="shared" si="11"/>
        <v/>
      </c>
      <c r="B271" s="228" t="str">
        <f t="shared" si="13"/>
        <v/>
      </c>
      <c r="C271" s="16"/>
      <c r="D271" s="16"/>
      <c r="E271" s="40"/>
      <c r="F271" s="119"/>
      <c r="G271" s="119"/>
      <c r="H271" s="55"/>
      <c r="I271" s="96"/>
      <c r="J271" s="229">
        <f t="shared" si="12"/>
        <v>0</v>
      </c>
      <c r="K271" s="14"/>
      <c r="L271" s="775"/>
      <c r="M271" s="87"/>
      <c r="N271" s="391" t="s">
        <v>185</v>
      </c>
      <c r="O271" s="136"/>
    </row>
    <row r="272" spans="1:15" x14ac:dyDescent="0.25">
      <c r="A272" s="227" t="str">
        <f t="shared" ref="A272:A306" si="14">IF(C272="","",CONCATENATE("FA / ",B272))</f>
        <v/>
      </c>
      <c r="B272" s="228" t="str">
        <f t="shared" si="13"/>
        <v/>
      </c>
      <c r="C272" s="16"/>
      <c r="D272" s="16"/>
      <c r="E272" s="40"/>
      <c r="F272" s="119"/>
      <c r="G272" s="119"/>
      <c r="H272" s="55"/>
      <c r="I272" s="96"/>
      <c r="J272" s="229">
        <f t="shared" ref="J272:J306" si="15">H272*I272</f>
        <v>0</v>
      </c>
      <c r="K272" s="14"/>
      <c r="L272" s="775"/>
      <c r="M272" s="87"/>
      <c r="N272" s="391" t="s">
        <v>185</v>
      </c>
      <c r="O272" s="136"/>
    </row>
    <row r="273" spans="1:15" x14ac:dyDescent="0.25">
      <c r="A273" s="227" t="str">
        <f t="shared" si="14"/>
        <v/>
      </c>
      <c r="B273" s="228" t="str">
        <f t="shared" ref="B273:B306" si="16">IF(C273="","",B272+1)</f>
        <v/>
      </c>
      <c r="C273" s="16"/>
      <c r="D273" s="16"/>
      <c r="E273" s="40"/>
      <c r="F273" s="119"/>
      <c r="G273" s="119"/>
      <c r="H273" s="55"/>
      <c r="I273" s="96"/>
      <c r="J273" s="229">
        <f t="shared" si="15"/>
        <v>0</v>
      </c>
      <c r="K273" s="14"/>
      <c r="L273" s="775"/>
      <c r="M273" s="87"/>
      <c r="N273" s="391" t="s">
        <v>185</v>
      </c>
      <c r="O273" s="136"/>
    </row>
    <row r="274" spans="1:15" x14ac:dyDescent="0.25">
      <c r="A274" s="227" t="str">
        <f t="shared" si="14"/>
        <v/>
      </c>
      <c r="B274" s="228" t="str">
        <f t="shared" si="16"/>
        <v/>
      </c>
      <c r="C274" s="16"/>
      <c r="D274" s="16"/>
      <c r="E274" s="40"/>
      <c r="F274" s="119"/>
      <c r="G274" s="119"/>
      <c r="H274" s="55"/>
      <c r="I274" s="96"/>
      <c r="J274" s="229">
        <f t="shared" si="15"/>
        <v>0</v>
      </c>
      <c r="K274" s="14"/>
      <c r="L274" s="775"/>
      <c r="M274" s="87"/>
      <c r="N274" s="391" t="s">
        <v>185</v>
      </c>
      <c r="O274" s="136"/>
    </row>
    <row r="275" spans="1:15" x14ac:dyDescent="0.25">
      <c r="A275" s="227" t="str">
        <f t="shared" si="14"/>
        <v/>
      </c>
      <c r="B275" s="228" t="str">
        <f t="shared" si="16"/>
        <v/>
      </c>
      <c r="C275" s="16"/>
      <c r="D275" s="16"/>
      <c r="E275" s="40"/>
      <c r="F275" s="119"/>
      <c r="G275" s="119"/>
      <c r="H275" s="55"/>
      <c r="I275" s="96"/>
      <c r="J275" s="229">
        <f t="shared" si="15"/>
        <v>0</v>
      </c>
      <c r="K275" s="14"/>
      <c r="L275" s="775"/>
      <c r="M275" s="87"/>
      <c r="N275" s="391" t="s">
        <v>185</v>
      </c>
      <c r="O275" s="136"/>
    </row>
    <row r="276" spans="1:15" x14ac:dyDescent="0.25">
      <c r="A276" s="227" t="str">
        <f t="shared" si="14"/>
        <v/>
      </c>
      <c r="B276" s="228" t="str">
        <f t="shared" si="16"/>
        <v/>
      </c>
      <c r="C276" s="16"/>
      <c r="D276" s="16"/>
      <c r="E276" s="40"/>
      <c r="F276" s="119"/>
      <c r="G276" s="119"/>
      <c r="H276" s="55"/>
      <c r="I276" s="96"/>
      <c r="J276" s="229">
        <f t="shared" si="15"/>
        <v>0</v>
      </c>
      <c r="K276" s="14"/>
      <c r="L276" s="775"/>
      <c r="M276" s="87"/>
      <c r="N276" s="391" t="s">
        <v>185</v>
      </c>
      <c r="O276" s="136"/>
    </row>
    <row r="277" spans="1:15" x14ac:dyDescent="0.25">
      <c r="A277" s="227" t="str">
        <f t="shared" si="14"/>
        <v/>
      </c>
      <c r="B277" s="228" t="str">
        <f t="shared" si="16"/>
        <v/>
      </c>
      <c r="C277" s="16"/>
      <c r="D277" s="16"/>
      <c r="E277" s="40"/>
      <c r="F277" s="119"/>
      <c r="G277" s="119"/>
      <c r="H277" s="55"/>
      <c r="I277" s="96"/>
      <c r="J277" s="229">
        <f t="shared" si="15"/>
        <v>0</v>
      </c>
      <c r="K277" s="14"/>
      <c r="L277" s="775"/>
      <c r="M277" s="87"/>
      <c r="N277" s="391" t="s">
        <v>185</v>
      </c>
      <c r="O277" s="136"/>
    </row>
    <row r="278" spans="1:15" x14ac:dyDescent="0.25">
      <c r="A278" s="227" t="str">
        <f t="shared" si="14"/>
        <v/>
      </c>
      <c r="B278" s="228" t="str">
        <f t="shared" si="16"/>
        <v/>
      </c>
      <c r="C278" s="16"/>
      <c r="D278" s="16"/>
      <c r="E278" s="40"/>
      <c r="F278" s="119"/>
      <c r="G278" s="119"/>
      <c r="H278" s="55"/>
      <c r="I278" s="96"/>
      <c r="J278" s="229">
        <f t="shared" si="15"/>
        <v>0</v>
      </c>
      <c r="K278" s="14"/>
      <c r="L278" s="775"/>
      <c r="M278" s="87"/>
      <c r="N278" s="391" t="s">
        <v>185</v>
      </c>
      <c r="O278" s="136"/>
    </row>
    <row r="279" spans="1:15" x14ac:dyDescent="0.25">
      <c r="A279" s="227" t="str">
        <f t="shared" si="14"/>
        <v/>
      </c>
      <c r="B279" s="228" t="str">
        <f t="shared" si="16"/>
        <v/>
      </c>
      <c r="C279" s="16"/>
      <c r="D279" s="16"/>
      <c r="E279" s="40"/>
      <c r="F279" s="119"/>
      <c r="G279" s="119"/>
      <c r="H279" s="55"/>
      <c r="I279" s="96"/>
      <c r="J279" s="229">
        <f t="shared" si="15"/>
        <v>0</v>
      </c>
      <c r="K279" s="14"/>
      <c r="L279" s="775"/>
      <c r="M279" s="87"/>
      <c r="N279" s="391" t="s">
        <v>185</v>
      </c>
      <c r="O279" s="136"/>
    </row>
    <row r="280" spans="1:15" x14ac:dyDescent="0.25">
      <c r="A280" s="227" t="str">
        <f t="shared" si="14"/>
        <v/>
      </c>
      <c r="B280" s="228" t="str">
        <f t="shared" si="16"/>
        <v/>
      </c>
      <c r="C280" s="16"/>
      <c r="D280" s="16"/>
      <c r="E280" s="40"/>
      <c r="F280" s="119"/>
      <c r="G280" s="119"/>
      <c r="H280" s="55"/>
      <c r="I280" s="96"/>
      <c r="J280" s="229">
        <f t="shared" si="15"/>
        <v>0</v>
      </c>
      <c r="K280" s="14"/>
      <c r="L280" s="775"/>
      <c r="M280" s="87"/>
      <c r="N280" s="391" t="s">
        <v>185</v>
      </c>
      <c r="O280" s="136"/>
    </row>
    <row r="281" spans="1:15" x14ac:dyDescent="0.25">
      <c r="A281" s="227" t="str">
        <f t="shared" si="14"/>
        <v/>
      </c>
      <c r="B281" s="228" t="str">
        <f t="shared" si="16"/>
        <v/>
      </c>
      <c r="C281" s="16"/>
      <c r="D281" s="16"/>
      <c r="E281" s="40"/>
      <c r="F281" s="119"/>
      <c r="G281" s="119"/>
      <c r="H281" s="55"/>
      <c r="I281" s="96"/>
      <c r="J281" s="229">
        <f t="shared" si="15"/>
        <v>0</v>
      </c>
      <c r="K281" s="14"/>
      <c r="L281" s="775"/>
      <c r="M281" s="87"/>
      <c r="N281" s="391" t="s">
        <v>185</v>
      </c>
      <c r="O281" s="136"/>
    </row>
    <row r="282" spans="1:15" x14ac:dyDescent="0.25">
      <c r="A282" s="227" t="str">
        <f t="shared" si="14"/>
        <v/>
      </c>
      <c r="B282" s="228" t="str">
        <f t="shared" si="16"/>
        <v/>
      </c>
      <c r="C282" s="16"/>
      <c r="D282" s="16"/>
      <c r="E282" s="40"/>
      <c r="F282" s="119"/>
      <c r="G282" s="119"/>
      <c r="H282" s="55"/>
      <c r="I282" s="96"/>
      <c r="J282" s="229">
        <f t="shared" si="15"/>
        <v>0</v>
      </c>
      <c r="K282" s="14"/>
      <c r="L282" s="775"/>
      <c r="M282" s="87"/>
      <c r="N282" s="391" t="s">
        <v>185</v>
      </c>
      <c r="O282" s="136"/>
    </row>
    <row r="283" spans="1:15" x14ac:dyDescent="0.25">
      <c r="A283" s="227" t="str">
        <f t="shared" si="14"/>
        <v/>
      </c>
      <c r="B283" s="228" t="str">
        <f t="shared" si="16"/>
        <v/>
      </c>
      <c r="C283" s="16"/>
      <c r="D283" s="16"/>
      <c r="E283" s="40"/>
      <c r="F283" s="119"/>
      <c r="G283" s="119"/>
      <c r="H283" s="55"/>
      <c r="I283" s="96"/>
      <c r="J283" s="229">
        <f t="shared" si="15"/>
        <v>0</v>
      </c>
      <c r="K283" s="14"/>
      <c r="L283" s="775"/>
      <c r="M283" s="87"/>
      <c r="N283" s="391" t="s">
        <v>185</v>
      </c>
      <c r="O283" s="136"/>
    </row>
    <row r="284" spans="1:15" x14ac:dyDescent="0.25">
      <c r="A284" s="227" t="str">
        <f t="shared" si="14"/>
        <v/>
      </c>
      <c r="B284" s="228" t="str">
        <f t="shared" si="16"/>
        <v/>
      </c>
      <c r="C284" s="16"/>
      <c r="D284" s="16"/>
      <c r="E284" s="40"/>
      <c r="F284" s="119"/>
      <c r="G284" s="119"/>
      <c r="H284" s="55"/>
      <c r="I284" s="96"/>
      <c r="J284" s="229">
        <f t="shared" si="15"/>
        <v>0</v>
      </c>
      <c r="K284" s="14"/>
      <c r="L284" s="775"/>
      <c r="M284" s="87"/>
      <c r="N284" s="391" t="s">
        <v>185</v>
      </c>
      <c r="O284" s="136"/>
    </row>
    <row r="285" spans="1:15" ht="12.75" customHeight="1" x14ac:dyDescent="0.25">
      <c r="A285" s="227" t="str">
        <f t="shared" si="14"/>
        <v/>
      </c>
      <c r="B285" s="228" t="str">
        <f t="shared" si="16"/>
        <v/>
      </c>
      <c r="C285" s="16"/>
      <c r="D285" s="16"/>
      <c r="E285" s="40"/>
      <c r="F285" s="119"/>
      <c r="G285" s="119"/>
      <c r="H285" s="55"/>
      <c r="I285" s="96"/>
      <c r="J285" s="229">
        <f t="shared" si="15"/>
        <v>0</v>
      </c>
      <c r="K285" s="14"/>
      <c r="L285" s="775"/>
      <c r="M285" s="87"/>
      <c r="N285" s="391" t="s">
        <v>185</v>
      </c>
      <c r="O285" s="136"/>
    </row>
    <row r="286" spans="1:15" x14ac:dyDescent="0.25">
      <c r="A286" s="227" t="str">
        <f t="shared" si="14"/>
        <v/>
      </c>
      <c r="B286" s="228" t="str">
        <f t="shared" si="16"/>
        <v/>
      </c>
      <c r="C286" s="16"/>
      <c r="D286" s="16"/>
      <c r="E286" s="40"/>
      <c r="F286" s="119"/>
      <c r="G286" s="119"/>
      <c r="H286" s="55"/>
      <c r="I286" s="96"/>
      <c r="J286" s="229">
        <f t="shared" si="15"/>
        <v>0</v>
      </c>
      <c r="K286" s="14"/>
      <c r="L286" s="775"/>
      <c r="M286" s="87"/>
      <c r="N286" s="391" t="s">
        <v>185</v>
      </c>
      <c r="O286" s="136"/>
    </row>
    <row r="287" spans="1:15" x14ac:dyDescent="0.25">
      <c r="A287" s="227" t="str">
        <f t="shared" si="14"/>
        <v/>
      </c>
      <c r="B287" s="228" t="str">
        <f t="shared" si="16"/>
        <v/>
      </c>
      <c r="C287" s="16"/>
      <c r="D287" s="16"/>
      <c r="E287" s="40"/>
      <c r="F287" s="119"/>
      <c r="G287" s="119"/>
      <c r="H287" s="55"/>
      <c r="I287" s="96"/>
      <c r="J287" s="229">
        <f t="shared" si="15"/>
        <v>0</v>
      </c>
      <c r="K287" s="14"/>
      <c r="L287" s="775"/>
      <c r="M287" s="87"/>
      <c r="N287" s="391" t="s">
        <v>185</v>
      </c>
      <c r="O287" s="136"/>
    </row>
    <row r="288" spans="1:15" x14ac:dyDescent="0.25">
      <c r="A288" s="227" t="str">
        <f t="shared" si="14"/>
        <v/>
      </c>
      <c r="B288" s="228" t="str">
        <f t="shared" si="16"/>
        <v/>
      </c>
      <c r="C288" s="16"/>
      <c r="D288" s="16"/>
      <c r="E288" s="40"/>
      <c r="F288" s="119"/>
      <c r="G288" s="119"/>
      <c r="H288" s="55"/>
      <c r="I288" s="96"/>
      <c r="J288" s="229">
        <f t="shared" si="15"/>
        <v>0</v>
      </c>
      <c r="K288" s="14"/>
      <c r="L288" s="775"/>
      <c r="M288" s="87"/>
      <c r="N288" s="391" t="s">
        <v>185</v>
      </c>
      <c r="O288" s="136"/>
    </row>
    <row r="289" spans="1:15" x14ac:dyDescent="0.25">
      <c r="A289" s="227" t="str">
        <f t="shared" si="14"/>
        <v/>
      </c>
      <c r="B289" s="228" t="str">
        <f t="shared" si="16"/>
        <v/>
      </c>
      <c r="C289" s="16"/>
      <c r="D289" s="16"/>
      <c r="E289" s="40"/>
      <c r="F289" s="119"/>
      <c r="G289" s="119"/>
      <c r="H289" s="55"/>
      <c r="I289" s="96"/>
      <c r="J289" s="229">
        <f t="shared" si="15"/>
        <v>0</v>
      </c>
      <c r="K289" s="14"/>
      <c r="L289" s="775"/>
      <c r="M289" s="87"/>
      <c r="N289" s="391" t="s">
        <v>185</v>
      </c>
      <c r="O289" s="136"/>
    </row>
    <row r="290" spans="1:15" x14ac:dyDescent="0.25">
      <c r="A290" s="227" t="str">
        <f t="shared" si="14"/>
        <v/>
      </c>
      <c r="B290" s="228" t="str">
        <f t="shared" si="16"/>
        <v/>
      </c>
      <c r="C290" s="16"/>
      <c r="D290" s="16"/>
      <c r="E290" s="40"/>
      <c r="F290" s="119"/>
      <c r="G290" s="119"/>
      <c r="H290" s="55"/>
      <c r="I290" s="96"/>
      <c r="J290" s="229">
        <f t="shared" si="15"/>
        <v>0</v>
      </c>
      <c r="K290" s="14"/>
      <c r="L290" s="775"/>
      <c r="M290" s="87"/>
      <c r="N290" s="391" t="s">
        <v>185</v>
      </c>
      <c r="O290" s="136"/>
    </row>
    <row r="291" spans="1:15" x14ac:dyDescent="0.25">
      <c r="A291" s="227" t="str">
        <f t="shared" si="14"/>
        <v/>
      </c>
      <c r="B291" s="228" t="str">
        <f t="shared" si="16"/>
        <v/>
      </c>
      <c r="C291" s="16"/>
      <c r="D291" s="16"/>
      <c r="E291" s="40"/>
      <c r="F291" s="119"/>
      <c r="G291" s="119"/>
      <c r="H291" s="55"/>
      <c r="I291" s="96"/>
      <c r="J291" s="229">
        <f t="shared" si="15"/>
        <v>0</v>
      </c>
      <c r="K291" s="14"/>
      <c r="L291" s="775"/>
      <c r="M291" s="87"/>
      <c r="N291" s="391" t="s">
        <v>185</v>
      </c>
      <c r="O291" s="136"/>
    </row>
    <row r="292" spans="1:15" x14ac:dyDescent="0.25">
      <c r="A292" s="227" t="str">
        <f t="shared" si="14"/>
        <v/>
      </c>
      <c r="B292" s="228" t="str">
        <f t="shared" si="16"/>
        <v/>
      </c>
      <c r="C292" s="16"/>
      <c r="D292" s="16"/>
      <c r="E292" s="40"/>
      <c r="F292" s="119"/>
      <c r="G292" s="119"/>
      <c r="H292" s="55"/>
      <c r="I292" s="96"/>
      <c r="J292" s="229">
        <f t="shared" si="15"/>
        <v>0</v>
      </c>
      <c r="K292" s="14"/>
      <c r="L292" s="775"/>
      <c r="M292" s="87"/>
      <c r="N292" s="391" t="s">
        <v>185</v>
      </c>
      <c r="O292" s="136"/>
    </row>
    <row r="293" spans="1:15" x14ac:dyDescent="0.25">
      <c r="A293" s="227" t="str">
        <f t="shared" si="14"/>
        <v/>
      </c>
      <c r="B293" s="228" t="str">
        <f t="shared" si="16"/>
        <v/>
      </c>
      <c r="C293" s="16"/>
      <c r="D293" s="16"/>
      <c r="E293" s="40"/>
      <c r="F293" s="119"/>
      <c r="G293" s="119"/>
      <c r="H293" s="55"/>
      <c r="I293" s="96"/>
      <c r="J293" s="229">
        <f t="shared" si="15"/>
        <v>0</v>
      </c>
      <c r="K293" s="14"/>
      <c r="L293" s="775"/>
      <c r="M293" s="87"/>
      <c r="N293" s="391" t="s">
        <v>185</v>
      </c>
      <c r="O293" s="136"/>
    </row>
    <row r="294" spans="1:15" x14ac:dyDescent="0.25">
      <c r="A294" s="227" t="str">
        <f t="shared" si="14"/>
        <v/>
      </c>
      <c r="B294" s="228" t="str">
        <f t="shared" si="16"/>
        <v/>
      </c>
      <c r="C294" s="16"/>
      <c r="D294" s="16"/>
      <c r="E294" s="40"/>
      <c r="F294" s="119"/>
      <c r="G294" s="119"/>
      <c r="H294" s="55"/>
      <c r="I294" s="96"/>
      <c r="J294" s="229">
        <f t="shared" si="15"/>
        <v>0</v>
      </c>
      <c r="K294" s="14"/>
      <c r="L294" s="775"/>
      <c r="M294" s="87"/>
      <c r="N294" s="391" t="s">
        <v>185</v>
      </c>
      <c r="O294" s="136"/>
    </row>
    <row r="295" spans="1:15" x14ac:dyDescent="0.25">
      <c r="A295" s="227" t="str">
        <f t="shared" si="14"/>
        <v/>
      </c>
      <c r="B295" s="228" t="str">
        <f t="shared" si="16"/>
        <v/>
      </c>
      <c r="C295" s="16"/>
      <c r="D295" s="16"/>
      <c r="E295" s="40"/>
      <c r="F295" s="119"/>
      <c r="G295" s="119"/>
      <c r="H295" s="55"/>
      <c r="I295" s="96"/>
      <c r="J295" s="229">
        <f t="shared" si="15"/>
        <v>0</v>
      </c>
      <c r="K295" s="14"/>
      <c r="L295" s="775"/>
      <c r="M295" s="87"/>
      <c r="N295" s="391" t="s">
        <v>185</v>
      </c>
      <c r="O295" s="136"/>
    </row>
    <row r="296" spans="1:15" x14ac:dyDescent="0.25">
      <c r="A296" s="227" t="str">
        <f t="shared" si="14"/>
        <v/>
      </c>
      <c r="B296" s="228" t="str">
        <f t="shared" si="16"/>
        <v/>
      </c>
      <c r="C296" s="16"/>
      <c r="D296" s="16"/>
      <c r="E296" s="40"/>
      <c r="F296" s="119"/>
      <c r="G296" s="119"/>
      <c r="H296" s="55"/>
      <c r="I296" s="96"/>
      <c r="J296" s="229">
        <f t="shared" si="15"/>
        <v>0</v>
      </c>
      <c r="K296" s="14"/>
      <c r="L296" s="775"/>
      <c r="M296" s="87"/>
      <c r="N296" s="391" t="s">
        <v>185</v>
      </c>
      <c r="O296" s="136"/>
    </row>
    <row r="297" spans="1:15" x14ac:dyDescent="0.25">
      <c r="A297" s="227" t="str">
        <f t="shared" si="14"/>
        <v/>
      </c>
      <c r="B297" s="228" t="str">
        <f t="shared" si="16"/>
        <v/>
      </c>
      <c r="C297" s="16"/>
      <c r="D297" s="16"/>
      <c r="E297" s="40"/>
      <c r="F297" s="119"/>
      <c r="G297" s="119"/>
      <c r="H297" s="55"/>
      <c r="I297" s="96"/>
      <c r="J297" s="229">
        <f t="shared" si="15"/>
        <v>0</v>
      </c>
      <c r="K297" s="14"/>
      <c r="L297" s="775"/>
      <c r="M297" s="87"/>
      <c r="N297" s="391" t="s">
        <v>185</v>
      </c>
      <c r="O297" s="136"/>
    </row>
    <row r="298" spans="1:15" x14ac:dyDescent="0.25">
      <c r="A298" s="227" t="str">
        <f t="shared" si="14"/>
        <v/>
      </c>
      <c r="B298" s="228" t="str">
        <f t="shared" si="16"/>
        <v/>
      </c>
      <c r="C298" s="16"/>
      <c r="D298" s="16"/>
      <c r="E298" s="40"/>
      <c r="F298" s="119"/>
      <c r="G298" s="119"/>
      <c r="H298" s="55"/>
      <c r="I298" s="96"/>
      <c r="J298" s="229">
        <f t="shared" si="15"/>
        <v>0</v>
      </c>
      <c r="K298" s="14"/>
      <c r="L298" s="775"/>
      <c r="M298" s="87"/>
      <c r="N298" s="391" t="s">
        <v>185</v>
      </c>
      <c r="O298" s="136"/>
    </row>
    <row r="299" spans="1:15" x14ac:dyDescent="0.25">
      <c r="A299" s="227" t="str">
        <f t="shared" si="14"/>
        <v/>
      </c>
      <c r="B299" s="228" t="str">
        <f t="shared" si="16"/>
        <v/>
      </c>
      <c r="C299" s="16"/>
      <c r="D299" s="16"/>
      <c r="E299" s="40"/>
      <c r="F299" s="119"/>
      <c r="G299" s="119"/>
      <c r="H299" s="55"/>
      <c r="I299" s="96"/>
      <c r="J299" s="229">
        <f t="shared" si="15"/>
        <v>0</v>
      </c>
      <c r="K299" s="14"/>
      <c r="L299" s="775"/>
      <c r="M299" s="87"/>
      <c r="N299" s="391" t="s">
        <v>185</v>
      </c>
      <c r="O299" s="136"/>
    </row>
    <row r="300" spans="1:15" x14ac:dyDescent="0.25">
      <c r="A300" s="227" t="str">
        <f t="shared" si="14"/>
        <v/>
      </c>
      <c r="B300" s="228" t="str">
        <f t="shared" si="16"/>
        <v/>
      </c>
      <c r="C300" s="16"/>
      <c r="D300" s="16"/>
      <c r="E300" s="40"/>
      <c r="F300" s="119"/>
      <c r="G300" s="119"/>
      <c r="H300" s="55"/>
      <c r="I300" s="96"/>
      <c r="J300" s="229">
        <f t="shared" si="15"/>
        <v>0</v>
      </c>
      <c r="K300" s="14"/>
      <c r="L300" s="775"/>
      <c r="M300" s="87"/>
      <c r="N300" s="391" t="s">
        <v>185</v>
      </c>
      <c r="O300" s="136"/>
    </row>
    <row r="301" spans="1:15" x14ac:dyDescent="0.25">
      <c r="A301" s="227" t="str">
        <f t="shared" si="14"/>
        <v/>
      </c>
      <c r="B301" s="228" t="str">
        <f t="shared" si="16"/>
        <v/>
      </c>
      <c r="C301" s="16"/>
      <c r="D301" s="16"/>
      <c r="E301" s="40"/>
      <c r="F301" s="119"/>
      <c r="G301" s="119"/>
      <c r="H301" s="55"/>
      <c r="I301" s="96"/>
      <c r="J301" s="229">
        <f t="shared" si="15"/>
        <v>0</v>
      </c>
      <c r="K301" s="14"/>
      <c r="L301" s="775"/>
      <c r="M301" s="87"/>
      <c r="N301" s="391" t="s">
        <v>185</v>
      </c>
      <c r="O301" s="136"/>
    </row>
    <row r="302" spans="1:15" x14ac:dyDescent="0.25">
      <c r="A302" s="227" t="str">
        <f t="shared" si="14"/>
        <v/>
      </c>
      <c r="B302" s="228" t="str">
        <f t="shared" si="16"/>
        <v/>
      </c>
      <c r="C302" s="16"/>
      <c r="D302" s="16"/>
      <c r="E302" s="40"/>
      <c r="F302" s="119"/>
      <c r="G302" s="119"/>
      <c r="H302" s="55"/>
      <c r="I302" s="96"/>
      <c r="J302" s="229">
        <f t="shared" si="15"/>
        <v>0</v>
      </c>
      <c r="K302" s="14"/>
      <c r="L302" s="775"/>
      <c r="M302" s="87"/>
      <c r="N302" s="391" t="s">
        <v>185</v>
      </c>
      <c r="O302" s="136"/>
    </row>
    <row r="303" spans="1:15" ht="12.75" customHeight="1" x14ac:dyDescent="0.25">
      <c r="A303" s="227" t="str">
        <f t="shared" si="14"/>
        <v/>
      </c>
      <c r="B303" s="228" t="str">
        <f t="shared" si="16"/>
        <v/>
      </c>
      <c r="C303" s="16"/>
      <c r="D303" s="16"/>
      <c r="E303" s="40"/>
      <c r="F303" s="119"/>
      <c r="G303" s="119"/>
      <c r="H303" s="55"/>
      <c r="I303" s="96"/>
      <c r="J303" s="229">
        <f t="shared" si="15"/>
        <v>0</v>
      </c>
      <c r="K303" s="14"/>
      <c r="L303" s="775"/>
      <c r="M303" s="87"/>
      <c r="N303" s="391" t="s">
        <v>185</v>
      </c>
      <c r="O303" s="136"/>
    </row>
    <row r="304" spans="1:15" x14ac:dyDescent="0.25">
      <c r="A304" s="227" t="str">
        <f t="shared" si="14"/>
        <v/>
      </c>
      <c r="B304" s="228" t="str">
        <f t="shared" si="16"/>
        <v/>
      </c>
      <c r="C304" s="16"/>
      <c r="D304" s="16"/>
      <c r="E304" s="40"/>
      <c r="F304" s="119"/>
      <c r="G304" s="119"/>
      <c r="H304" s="55"/>
      <c r="I304" s="96"/>
      <c r="J304" s="229">
        <f t="shared" si="15"/>
        <v>0</v>
      </c>
      <c r="K304" s="14"/>
      <c r="L304" s="775"/>
      <c r="M304" s="87"/>
      <c r="N304" s="391" t="s">
        <v>185</v>
      </c>
      <c r="O304" s="136"/>
    </row>
    <row r="305" spans="1:15" x14ac:dyDescent="0.25">
      <c r="A305" s="227" t="str">
        <f t="shared" si="14"/>
        <v/>
      </c>
      <c r="B305" s="228" t="str">
        <f t="shared" si="16"/>
        <v/>
      </c>
      <c r="C305" s="16"/>
      <c r="D305" s="16"/>
      <c r="E305" s="40"/>
      <c r="F305" s="119"/>
      <c r="G305" s="119"/>
      <c r="H305" s="55"/>
      <c r="I305" s="96"/>
      <c r="J305" s="229">
        <f t="shared" si="15"/>
        <v>0</v>
      </c>
      <c r="K305" s="14"/>
      <c r="L305" s="775"/>
      <c r="M305" s="87"/>
      <c r="N305" s="391" t="s">
        <v>185</v>
      </c>
      <c r="O305" s="136"/>
    </row>
    <row r="306" spans="1:15" x14ac:dyDescent="0.25">
      <c r="A306" s="230" t="str">
        <f t="shared" si="14"/>
        <v/>
      </c>
      <c r="B306" s="231" t="str">
        <f t="shared" si="16"/>
        <v/>
      </c>
      <c r="C306" s="102"/>
      <c r="D306" s="102"/>
      <c r="E306" s="73"/>
      <c r="F306" s="24"/>
      <c r="G306" s="24"/>
      <c r="H306" s="34"/>
      <c r="I306" s="71"/>
      <c r="J306" s="232">
        <f t="shared" si="15"/>
        <v>0</v>
      </c>
      <c r="K306" s="50"/>
      <c r="L306" s="776"/>
      <c r="M306" s="78"/>
      <c r="N306" s="391" t="s">
        <v>185</v>
      </c>
      <c r="O306" s="136"/>
    </row>
  </sheetData>
  <sheetProtection algorithmName="SHA-512" hashValue="DL+yUJrJJJBGXVWIt1482kScB2sYHa0Ha4yYLr+XrZwgFtR7T2Zw4armuVR5z/dtCiaspXXtBc3jySwzN3OYGA==" saltValue="ZeWo0syC3HOSabdle45DAg==" spinCount="100000" sheet="1" objects="1" scenarios="1"/>
  <protectedRanges>
    <protectedRange sqref="C15:I306 K15:K306 M15:M306" name="Bereich1"/>
  </protectedRanges>
  <mergeCells count="3">
    <mergeCell ref="L15:L306"/>
    <mergeCell ref="N12:O12"/>
    <mergeCell ref="A10:O10"/>
  </mergeCells>
  <conditionalFormatting sqref="N15:N306">
    <cfRule type="containsText" dxfId="3603" priority="1" operator="containsText" text="nicht i.O.">
      <formula>NOT(ISERROR(SEARCH("nicht i.O.",N15)))</formula>
    </cfRule>
    <cfRule type="containsText" dxfId="3602" priority="2" operator="containsText" text="in Abklärung">
      <formula>NOT(ISERROR(SEARCH("in Abklärung",N15)))</formula>
    </cfRule>
    <cfRule type="containsText" dxfId="3601" priority="3" operator="containsText" text="i.O.">
      <formula>NOT(ISERROR(SEARCH("i.O.",N15)))</formula>
    </cfRule>
    <cfRule type="containsText" dxfId="3600" priority="4" operator="containsText" text="korrigiert">
      <formula>NOT(ISERROR(SEARCH("korrigiert",N15)))</formula>
    </cfRule>
  </conditionalFormatting>
  <dataValidations count="1">
    <dataValidation type="list" allowBlank="1" showInputMessage="1" showErrorMessage="1" sqref="N15:N306" xr:uid="{00000000-0002-0000-0700-000000000000}">
      <formula1>"',i.O.,in Abklärung,nicht i.O.,korrigiert"</formula1>
    </dataValidation>
  </dataValidations>
  <pageMargins left="0.70866141732283472" right="0.70866141732283472" top="0.78740157480314965" bottom="0.78740157480314965" header="0.31496062992125984" footer="0.31496062992125984"/>
  <pageSetup paperSize="9" scale="76" fitToHeight="0" orientation="landscape" r:id="rId1"/>
  <headerFooter>
    <oddHeader>&amp;LBFE-MP&amp;C &amp;A&amp;R&amp;D</oddHeader>
    <oddFooter>&amp;L&amp;F, &amp;T&amp;RS. &amp;P / &amp;N</oddFooter>
  </headerFooter>
  <customProperties>
    <customPr name="EpmWorksheetKeyString_GUID" r:id="rId2"/>
  </customProperties>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700-000001000000}">
          <x14:formula1>
            <xm:f>Dropdown!$S$7:$S$15</xm:f>
          </x14:formula1>
          <xm:sqref>E15:E306</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9">
    <tabColor theme="9" tint="0.59999389629810485"/>
    <pageSetUpPr fitToPage="1"/>
  </sheetPr>
  <dimension ref="A1:BP67"/>
  <sheetViews>
    <sheetView workbookViewId="0">
      <selection activeCell="C7" sqref="C7"/>
    </sheetView>
  </sheetViews>
  <sheetFormatPr baseColWidth="10" defaultColWidth="11.44140625" defaultRowHeight="13.2" outlineLevelCol="1" x14ac:dyDescent="0.25"/>
  <cols>
    <col min="1" max="1" width="18.33203125" style="114" customWidth="1"/>
    <col min="2" max="2" width="10.5546875" style="114" customWidth="1"/>
    <col min="3" max="12" width="14.5546875" style="114" customWidth="1"/>
    <col min="13" max="27" width="11.44140625" style="114" hidden="1" customWidth="1" outlineLevel="1"/>
    <col min="28" max="28" width="11.44140625" style="114" collapsed="1"/>
    <col min="29" max="16384" width="11.44140625" style="114"/>
  </cols>
  <sheetData>
    <row r="1" spans="1:68" ht="21" x14ac:dyDescent="0.4">
      <c r="A1" s="412" t="str">
        <f ca="1">OFFSET(Sprachen!A331,0,'Allg. Informationen'!$B$4-1,1,1)</f>
        <v>Datenübertrag aus Excel Produktionsprofil "MP 24.xxx GF_E-prod"</v>
      </c>
      <c r="B1" s="59"/>
      <c r="C1" s="59"/>
      <c r="D1" s="59"/>
      <c r="E1" s="59"/>
      <c r="F1" s="59"/>
      <c r="G1" s="59"/>
      <c r="H1" s="59"/>
      <c r="I1" s="59"/>
      <c r="J1" s="59"/>
      <c r="K1" s="59"/>
      <c r="L1" s="59"/>
      <c r="M1" s="59"/>
      <c r="N1" s="59"/>
      <c r="O1" s="59"/>
      <c r="P1" s="59"/>
      <c r="Q1" s="59"/>
      <c r="R1" s="59"/>
      <c r="S1" s="59"/>
      <c r="T1" s="59"/>
      <c r="U1" s="59"/>
      <c r="V1" s="59"/>
      <c r="W1" s="59"/>
      <c r="X1" s="59"/>
      <c r="Y1" s="59"/>
      <c r="Z1" s="59"/>
      <c r="AA1" s="59"/>
    </row>
    <row r="2" spans="1:68" s="45" customFormat="1" ht="13.5" customHeight="1" x14ac:dyDescent="0.4">
      <c r="A2" s="453" t="str">
        <f ca="1">VLOOKUP(_xlfn.SHEET(),Dropdown!$BC$7:$BF$15,'Allg. Informationen'!$B$4+1,FALSE)</f>
        <v>E_prod_Eingabe</v>
      </c>
      <c r="B2" s="35"/>
      <c r="C2" s="35"/>
      <c r="D2" s="35"/>
      <c r="E2" s="35"/>
      <c r="F2" s="35"/>
      <c r="G2" s="35"/>
      <c r="H2" s="35"/>
      <c r="I2" s="35"/>
      <c r="J2" s="35"/>
      <c r="K2" s="35"/>
      <c r="L2" s="63" t="str">
        <f ca="1">CONCATENATE(Gesuchsteller!$A$4,": ",Gesuchsteller!$B$4)</f>
        <v>Gesuchsnummer: MP.24.xxx</v>
      </c>
      <c r="M2" s="35"/>
    </row>
    <row r="3" spans="1:68" s="45" customFormat="1" ht="21" x14ac:dyDescent="0.4">
      <c r="A3" s="45" t="str">
        <f ca="1">OFFSET(Sprachen!A332,0,'Allg. Informationen'!$B$4-1,1,1)</f>
        <v>Hinweis: Nur die Werte sind einzufügen (Rechtsklick -&gt; Inhalte einfügen -&gt; Werte)</v>
      </c>
      <c r="B3" s="35"/>
      <c r="C3" s="35"/>
      <c r="D3" s="35"/>
      <c r="E3" s="35"/>
      <c r="F3" s="35"/>
      <c r="G3" s="35"/>
      <c r="H3" s="35"/>
      <c r="I3" s="63"/>
      <c r="J3" s="63"/>
      <c r="L3" s="63"/>
      <c r="M3" s="63"/>
      <c r="N3" s="63"/>
      <c r="O3" s="63"/>
      <c r="P3" s="63"/>
      <c r="Q3" s="63"/>
    </row>
    <row r="4" spans="1:68" s="45" customFormat="1" ht="10.5" customHeight="1" x14ac:dyDescent="0.4">
      <c r="B4" s="35"/>
      <c r="C4" s="35"/>
      <c r="D4" s="35"/>
      <c r="E4" s="35"/>
      <c r="F4" s="35"/>
      <c r="G4" s="35"/>
      <c r="H4" s="35"/>
      <c r="I4" s="35"/>
      <c r="J4" s="110"/>
      <c r="K4" s="35"/>
      <c r="L4" s="35"/>
      <c r="M4" s="35"/>
    </row>
    <row r="5" spans="1:68" hidden="1" x14ac:dyDescent="0.25">
      <c r="A5" s="114" t="s">
        <v>448</v>
      </c>
      <c r="C5" s="248" t="str">
        <f>C9</f>
        <v>KW1</v>
      </c>
      <c r="D5" s="248" t="str">
        <f t="shared" ref="D5:L5" si="0">D9</f>
        <v>KW2</v>
      </c>
      <c r="E5" s="248" t="str">
        <f t="shared" si="0"/>
        <v>KW3</v>
      </c>
      <c r="F5" s="248" t="str">
        <f t="shared" si="0"/>
        <v>KW4</v>
      </c>
      <c r="G5" s="248" t="str">
        <f t="shared" si="0"/>
        <v>KW5</v>
      </c>
      <c r="H5" s="248" t="str">
        <f t="shared" si="0"/>
        <v>KW6</v>
      </c>
      <c r="I5" s="248" t="str">
        <f t="shared" si="0"/>
        <v>KW7</v>
      </c>
      <c r="J5" s="248" t="str">
        <f t="shared" si="0"/>
        <v>KW8</v>
      </c>
      <c r="K5" s="248" t="str">
        <f t="shared" si="0"/>
        <v>KW9</v>
      </c>
      <c r="L5" s="248" t="str">
        <f t="shared" si="0"/>
        <v>KW10</v>
      </c>
      <c r="M5" s="248" t="str">
        <f t="shared" ref="M5:AA5" si="1">M9</f>
        <v>KW11</v>
      </c>
      <c r="N5" s="248" t="str">
        <f t="shared" si="1"/>
        <v>KW12</v>
      </c>
      <c r="O5" s="248" t="str">
        <f t="shared" si="1"/>
        <v>KW13</v>
      </c>
      <c r="P5" s="248" t="str">
        <f t="shared" si="1"/>
        <v>KW14</v>
      </c>
      <c r="Q5" s="248" t="str">
        <f t="shared" si="1"/>
        <v>KW15</v>
      </c>
      <c r="R5" s="248" t="str">
        <f t="shared" si="1"/>
        <v>KW16</v>
      </c>
      <c r="S5" s="248" t="str">
        <f t="shared" si="1"/>
        <v>KW17</v>
      </c>
      <c r="T5" s="248" t="str">
        <f t="shared" si="1"/>
        <v>KW18</v>
      </c>
      <c r="U5" s="248" t="str">
        <f t="shared" si="1"/>
        <v>KW19</v>
      </c>
      <c r="V5" s="248" t="str">
        <f t="shared" si="1"/>
        <v>KW20</v>
      </c>
      <c r="W5" s="248" t="str">
        <f t="shared" si="1"/>
        <v>KW21</v>
      </c>
      <c r="X5" s="248" t="str">
        <f t="shared" si="1"/>
        <v>KW22</v>
      </c>
      <c r="Y5" s="248" t="str">
        <f t="shared" si="1"/>
        <v>KW23</v>
      </c>
      <c r="Z5" s="248" t="str">
        <f t="shared" si="1"/>
        <v>KW24</v>
      </c>
      <c r="AA5" s="248" t="str">
        <f t="shared" si="1"/>
        <v>KW25</v>
      </c>
    </row>
    <row r="6" spans="1:68" hidden="1" x14ac:dyDescent="0.25">
      <c r="A6" s="114" t="s">
        <v>532</v>
      </c>
      <c r="C6" s="248">
        <v>1</v>
      </c>
      <c r="D6" s="248">
        <f>C6+1</f>
        <v>2</v>
      </c>
      <c r="E6" s="248">
        <f t="shared" ref="E6:AA6" si="2">D6+1</f>
        <v>3</v>
      </c>
      <c r="F6" s="248">
        <f t="shared" si="2"/>
        <v>4</v>
      </c>
      <c r="G6" s="248">
        <f t="shared" si="2"/>
        <v>5</v>
      </c>
      <c r="H6" s="248">
        <f t="shared" si="2"/>
        <v>6</v>
      </c>
      <c r="I6" s="248">
        <f t="shared" si="2"/>
        <v>7</v>
      </c>
      <c r="J6" s="248">
        <f t="shared" si="2"/>
        <v>8</v>
      </c>
      <c r="K6" s="248">
        <f t="shared" si="2"/>
        <v>9</v>
      </c>
      <c r="L6" s="248">
        <f t="shared" si="2"/>
        <v>10</v>
      </c>
      <c r="M6" s="248">
        <f t="shared" si="2"/>
        <v>11</v>
      </c>
      <c r="N6" s="248">
        <f t="shared" si="2"/>
        <v>12</v>
      </c>
      <c r="O6" s="248">
        <f t="shared" si="2"/>
        <v>13</v>
      </c>
      <c r="P6" s="248">
        <f t="shared" si="2"/>
        <v>14</v>
      </c>
      <c r="Q6" s="248">
        <f t="shared" si="2"/>
        <v>15</v>
      </c>
      <c r="R6" s="248">
        <f t="shared" si="2"/>
        <v>16</v>
      </c>
      <c r="S6" s="248">
        <f t="shared" si="2"/>
        <v>17</v>
      </c>
      <c r="T6" s="248">
        <f t="shared" si="2"/>
        <v>18</v>
      </c>
      <c r="U6" s="248">
        <f t="shared" si="2"/>
        <v>19</v>
      </c>
      <c r="V6" s="248">
        <f t="shared" si="2"/>
        <v>20</v>
      </c>
      <c r="W6" s="248">
        <f t="shared" si="2"/>
        <v>21</v>
      </c>
      <c r="X6" s="248">
        <f t="shared" si="2"/>
        <v>22</v>
      </c>
      <c r="Y6" s="248">
        <f t="shared" si="2"/>
        <v>23</v>
      </c>
      <c r="Z6" s="248">
        <f t="shared" si="2"/>
        <v>24</v>
      </c>
      <c r="AA6" s="248">
        <f t="shared" si="2"/>
        <v>25</v>
      </c>
      <c r="AB6" s="248"/>
      <c r="AC6" s="248"/>
      <c r="AD6" s="248"/>
      <c r="AE6" s="248"/>
      <c r="AF6" s="248"/>
      <c r="AG6" s="248"/>
      <c r="AH6" s="248"/>
      <c r="AI6" s="248"/>
      <c r="AJ6" s="248"/>
      <c r="AK6" s="248"/>
      <c r="AL6" s="248"/>
      <c r="AM6" s="248"/>
      <c r="AN6" s="248"/>
      <c r="AO6" s="248"/>
      <c r="AP6" s="248"/>
      <c r="AQ6" s="248"/>
      <c r="AR6" s="248"/>
      <c r="AS6" s="248"/>
      <c r="AT6" s="248"/>
      <c r="AU6" s="248"/>
      <c r="AV6" s="248"/>
      <c r="AW6" s="248"/>
      <c r="AX6" s="248"/>
      <c r="AY6" s="248"/>
      <c r="AZ6" s="248"/>
      <c r="BA6" s="248"/>
      <c r="BB6" s="248"/>
      <c r="BC6" s="248"/>
      <c r="BD6" s="248"/>
      <c r="BE6" s="248"/>
      <c r="BF6" s="248"/>
      <c r="BG6" s="248"/>
      <c r="BH6" s="248"/>
      <c r="BI6" s="248"/>
      <c r="BJ6" s="248"/>
      <c r="BK6" s="248"/>
      <c r="BL6" s="248"/>
      <c r="BM6" s="248"/>
      <c r="BN6" s="248"/>
      <c r="BO6" s="248"/>
      <c r="BP6" s="248"/>
    </row>
    <row r="7" spans="1:68" ht="51.9" customHeight="1" x14ac:dyDescent="0.25">
      <c r="A7" s="523" t="str">
        <f ca="1">OFFSET(Sprachen!A333,0,'Allg. Informationen'!$B$4-1,1,1)</f>
        <v>Kraftwerksname</v>
      </c>
      <c r="B7" s="495"/>
      <c r="C7" s="60"/>
      <c r="D7" s="60"/>
      <c r="E7" s="60"/>
      <c r="F7" s="60"/>
      <c r="G7" s="60"/>
      <c r="H7" s="105"/>
      <c r="I7" s="60"/>
      <c r="J7" s="60"/>
      <c r="K7" s="60"/>
      <c r="L7" s="60"/>
      <c r="M7" s="60"/>
      <c r="N7" s="60"/>
      <c r="O7" s="60"/>
      <c r="P7" s="60"/>
      <c r="Q7" s="60"/>
      <c r="R7" s="60"/>
      <c r="S7" s="60"/>
      <c r="T7" s="60"/>
      <c r="U7" s="60"/>
      <c r="V7" s="60"/>
      <c r="W7" s="60"/>
      <c r="X7" s="60"/>
      <c r="Y7" s="60"/>
      <c r="Z7" s="60"/>
      <c r="AA7" s="60"/>
    </row>
    <row r="8" spans="1:68" x14ac:dyDescent="0.25">
      <c r="A8" s="523" t="str">
        <f ca="1">OFFSET(Sprachen!A334,0,'Allg. Informationen'!$B$4-1,1,1)</f>
        <v>Jahr</v>
      </c>
      <c r="B8" s="495"/>
      <c r="C8" s="420"/>
      <c r="D8" s="420"/>
      <c r="E8" s="420"/>
      <c r="F8" s="420"/>
      <c r="G8" s="420"/>
      <c r="H8" s="421"/>
      <c r="I8" s="420"/>
      <c r="J8" s="420"/>
      <c r="K8" s="420"/>
      <c r="L8" s="420"/>
      <c r="M8" s="420"/>
      <c r="N8" s="420"/>
      <c r="O8" s="420"/>
      <c r="P8" s="420"/>
      <c r="Q8" s="420"/>
      <c r="R8" s="420"/>
      <c r="S8" s="420"/>
      <c r="T8" s="420"/>
      <c r="U8" s="420"/>
      <c r="V8" s="420"/>
      <c r="W8" s="420"/>
      <c r="X8" s="420"/>
      <c r="Y8" s="420"/>
      <c r="Z8" s="420"/>
      <c r="AA8" s="420"/>
    </row>
    <row r="9" spans="1:68" x14ac:dyDescent="0.25">
      <c r="A9" s="496" t="str">
        <f ca="1">OFFSET(Sprachen!A335,0,'Allg. Informationen'!$B$4-1,1,1)</f>
        <v>Zentralennamen</v>
      </c>
      <c r="B9" s="497"/>
      <c r="C9" s="208" t="s">
        <v>960</v>
      </c>
      <c r="D9" s="208" t="s">
        <v>961</v>
      </c>
      <c r="E9" s="208" t="s">
        <v>962</v>
      </c>
      <c r="F9" s="208" t="s">
        <v>963</v>
      </c>
      <c r="G9" s="208" t="s">
        <v>964</v>
      </c>
      <c r="H9" s="208" t="s">
        <v>965</v>
      </c>
      <c r="I9" s="208" t="s">
        <v>966</v>
      </c>
      <c r="J9" s="208" t="s">
        <v>967</v>
      </c>
      <c r="K9" s="208" t="s">
        <v>968</v>
      </c>
      <c r="L9" s="208" t="s">
        <v>969</v>
      </c>
      <c r="M9" s="208" t="s">
        <v>970</v>
      </c>
      <c r="N9" s="208" t="s">
        <v>971</v>
      </c>
      <c r="O9" s="208" t="s">
        <v>972</v>
      </c>
      <c r="P9" s="208" t="s">
        <v>973</v>
      </c>
      <c r="Q9" s="208" t="s">
        <v>974</v>
      </c>
      <c r="R9" s="208" t="s">
        <v>975</v>
      </c>
      <c r="S9" s="208" t="s">
        <v>976</v>
      </c>
      <c r="T9" s="208" t="s">
        <v>977</v>
      </c>
      <c r="U9" s="208" t="s">
        <v>978</v>
      </c>
      <c r="V9" s="208" t="s">
        <v>979</v>
      </c>
      <c r="W9" s="208" t="s">
        <v>980</v>
      </c>
      <c r="X9" s="208" t="s">
        <v>981</v>
      </c>
      <c r="Y9" s="208" t="s">
        <v>982</v>
      </c>
      <c r="Z9" s="208" t="s">
        <v>983</v>
      </c>
      <c r="AA9" s="208" t="s">
        <v>984</v>
      </c>
    </row>
    <row r="10" spans="1:68" x14ac:dyDescent="0.25">
      <c r="A10" s="500" t="str">
        <f ca="1">OFFSET(Sprachen!A336,0,'Allg. Informationen'!$B$4-1,1,1)</f>
        <v>Zentrale 1</v>
      </c>
      <c r="B10" s="498" t="s">
        <v>202</v>
      </c>
      <c r="C10" s="28"/>
      <c r="D10" s="60"/>
      <c r="E10" s="60"/>
      <c r="F10" s="60"/>
      <c r="G10" s="60"/>
      <c r="H10" s="105"/>
      <c r="I10" s="60"/>
      <c r="J10" s="60"/>
      <c r="K10" s="60"/>
      <c r="L10" s="60"/>
      <c r="M10" s="60"/>
      <c r="N10" s="60"/>
      <c r="O10" s="60"/>
      <c r="P10" s="60"/>
      <c r="Q10" s="60"/>
      <c r="R10" s="60"/>
      <c r="S10" s="60"/>
      <c r="T10" s="60"/>
      <c r="U10" s="60"/>
      <c r="V10" s="60"/>
      <c r="W10" s="60"/>
      <c r="X10" s="60"/>
      <c r="Y10" s="60"/>
      <c r="Z10" s="60"/>
      <c r="AA10" s="60"/>
    </row>
    <row r="11" spans="1:68" x14ac:dyDescent="0.25">
      <c r="A11" s="500" t="str">
        <f ca="1">OFFSET(Sprachen!A337,0,'Allg. Informationen'!$B$4-1,1,1)</f>
        <v>Zentrale 2</v>
      </c>
      <c r="B11" s="498" t="s">
        <v>202</v>
      </c>
      <c r="C11" s="636"/>
      <c r="D11" s="60"/>
      <c r="E11" s="60"/>
      <c r="F11" s="60"/>
      <c r="G11" s="60"/>
      <c r="H11" s="105"/>
      <c r="I11" s="60"/>
      <c r="J11" s="60"/>
      <c r="K11" s="60"/>
      <c r="L11" s="60"/>
      <c r="M11" s="60"/>
      <c r="N11" s="60"/>
      <c r="O11" s="60"/>
      <c r="P11" s="60"/>
      <c r="Q11" s="60"/>
      <c r="R11" s="60"/>
      <c r="S11" s="60"/>
      <c r="T11" s="60"/>
      <c r="U11" s="60"/>
      <c r="V11" s="60"/>
      <c r="W11" s="60"/>
      <c r="X11" s="60"/>
      <c r="Y11" s="60"/>
      <c r="Z11" s="60"/>
      <c r="AA11" s="60"/>
    </row>
    <row r="12" spans="1:68" x14ac:dyDescent="0.25">
      <c r="A12" s="500" t="str">
        <f ca="1">OFFSET(Sprachen!A338,0,'Allg. Informationen'!$B$4-1,1,1)</f>
        <v>Zentrale 3</v>
      </c>
      <c r="B12" s="498" t="s">
        <v>202</v>
      </c>
      <c r="C12" s="636"/>
      <c r="D12" s="60"/>
      <c r="E12" s="60"/>
      <c r="F12" s="60"/>
      <c r="G12" s="60"/>
      <c r="H12" s="105"/>
      <c r="I12" s="60"/>
      <c r="J12" s="60"/>
      <c r="K12" s="60"/>
      <c r="L12" s="60"/>
      <c r="M12" s="60"/>
      <c r="N12" s="60"/>
      <c r="O12" s="60"/>
      <c r="P12" s="60"/>
      <c r="Q12" s="60"/>
      <c r="R12" s="60"/>
      <c r="S12" s="60"/>
      <c r="T12" s="60"/>
      <c r="U12" s="60"/>
      <c r="V12" s="60"/>
      <c r="W12" s="60"/>
      <c r="X12" s="60"/>
      <c r="Y12" s="60"/>
      <c r="Z12" s="60"/>
      <c r="AA12" s="60"/>
    </row>
    <row r="13" spans="1:68" x14ac:dyDescent="0.25">
      <c r="A13" s="500" t="str">
        <f ca="1">OFFSET(Sprachen!A339,0,'Allg. Informationen'!$B$4-1,1,1)</f>
        <v>Zentrale 4</v>
      </c>
      <c r="B13" s="498" t="s">
        <v>202</v>
      </c>
      <c r="C13" s="636"/>
      <c r="D13" s="60"/>
      <c r="E13" s="60"/>
      <c r="F13" s="60"/>
      <c r="G13" s="60"/>
      <c r="H13" s="105"/>
      <c r="I13" s="60"/>
      <c r="J13" s="60"/>
      <c r="K13" s="60"/>
      <c r="L13" s="60"/>
      <c r="M13" s="60"/>
      <c r="N13" s="60"/>
      <c r="O13" s="60"/>
      <c r="P13" s="60"/>
      <c r="Q13" s="60"/>
      <c r="R13" s="60"/>
      <c r="S13" s="60"/>
      <c r="T13" s="60"/>
      <c r="U13" s="60"/>
      <c r="V13" s="60"/>
      <c r="W13" s="60"/>
      <c r="X13" s="60"/>
      <c r="Y13" s="60"/>
      <c r="Z13" s="60"/>
      <c r="AA13" s="60"/>
    </row>
    <row r="14" spans="1:68" x14ac:dyDescent="0.25">
      <c r="A14" s="500" t="str">
        <f ca="1">OFFSET(Sprachen!A340,0,'Allg. Informationen'!$B$4-1,1,1)</f>
        <v>Zentrale 5</v>
      </c>
      <c r="B14" s="498" t="s">
        <v>202</v>
      </c>
      <c r="C14" s="636"/>
      <c r="D14" s="60"/>
      <c r="E14" s="60"/>
      <c r="F14" s="60"/>
      <c r="G14" s="60"/>
      <c r="H14" s="105"/>
      <c r="I14" s="60"/>
      <c r="J14" s="60"/>
      <c r="K14" s="60"/>
      <c r="L14" s="60"/>
      <c r="M14" s="60"/>
      <c r="N14" s="60"/>
      <c r="O14" s="60"/>
      <c r="P14" s="60"/>
      <c r="Q14" s="60"/>
      <c r="R14" s="60"/>
      <c r="S14" s="60"/>
      <c r="T14" s="60"/>
      <c r="U14" s="60"/>
      <c r="V14" s="60"/>
      <c r="W14" s="60"/>
      <c r="X14" s="60"/>
      <c r="Y14" s="60"/>
      <c r="Z14" s="60"/>
      <c r="AA14" s="60"/>
    </row>
    <row r="15" spans="1:68" x14ac:dyDescent="0.25">
      <c r="A15" s="500" t="str">
        <f ca="1">OFFSET(Sprachen!A341,0,'Allg. Informationen'!$B$4-1,1,1)</f>
        <v>Zentrale 6</v>
      </c>
      <c r="B15" s="498" t="s">
        <v>202</v>
      </c>
      <c r="C15" s="636"/>
      <c r="D15" s="60"/>
      <c r="E15" s="60"/>
      <c r="F15" s="60"/>
      <c r="G15" s="60"/>
      <c r="H15" s="105"/>
      <c r="I15" s="60"/>
      <c r="J15" s="60"/>
      <c r="K15" s="60"/>
      <c r="L15" s="60"/>
      <c r="M15" s="60"/>
      <c r="N15" s="60"/>
      <c r="O15" s="60"/>
      <c r="P15" s="60"/>
      <c r="Q15" s="60"/>
      <c r="R15" s="60"/>
      <c r="S15" s="60"/>
      <c r="T15" s="60"/>
      <c r="U15" s="60"/>
      <c r="V15" s="60"/>
      <c r="W15" s="60"/>
      <c r="X15" s="60"/>
      <c r="Y15" s="60"/>
      <c r="Z15" s="60"/>
      <c r="AA15" s="60"/>
    </row>
    <row r="16" spans="1:68" x14ac:dyDescent="0.25">
      <c r="A16" s="500" t="str">
        <f ca="1">OFFSET(Sprachen!A342,0,'Allg. Informationen'!$B$4-1,1,1)</f>
        <v>Zentrale 7</v>
      </c>
      <c r="B16" s="498" t="s">
        <v>202</v>
      </c>
      <c r="C16" s="636"/>
      <c r="D16" s="60"/>
      <c r="E16" s="60"/>
      <c r="F16" s="60"/>
      <c r="G16" s="60"/>
      <c r="H16" s="105"/>
      <c r="I16" s="60"/>
      <c r="J16" s="60"/>
      <c r="K16" s="60"/>
      <c r="L16" s="60"/>
      <c r="M16" s="60"/>
      <c r="N16" s="60"/>
      <c r="O16" s="60"/>
      <c r="P16" s="60"/>
      <c r="Q16" s="60"/>
      <c r="R16" s="60"/>
      <c r="S16" s="60"/>
      <c r="T16" s="60"/>
      <c r="U16" s="60"/>
      <c r="V16" s="60"/>
      <c r="W16" s="60"/>
      <c r="X16" s="60"/>
      <c r="Y16" s="60"/>
      <c r="Z16" s="60"/>
      <c r="AA16" s="60"/>
    </row>
    <row r="17" spans="1:27" x14ac:dyDescent="0.25">
      <c r="A17" s="500" t="str">
        <f ca="1">OFFSET(Sprachen!A343,0,'Allg. Informationen'!$B$4-1,1,1)</f>
        <v>Zentrale 8</v>
      </c>
      <c r="B17" s="498" t="s">
        <v>202</v>
      </c>
      <c r="C17" s="636"/>
      <c r="D17" s="60"/>
      <c r="E17" s="60"/>
      <c r="F17" s="60"/>
      <c r="G17" s="60"/>
      <c r="H17" s="105"/>
      <c r="I17" s="60"/>
      <c r="J17" s="60"/>
      <c r="K17" s="60"/>
      <c r="L17" s="60"/>
      <c r="M17" s="60"/>
      <c r="N17" s="60"/>
      <c r="O17" s="60"/>
      <c r="P17" s="60"/>
      <c r="Q17" s="60"/>
      <c r="R17" s="60"/>
      <c r="S17" s="60"/>
      <c r="T17" s="60"/>
      <c r="U17" s="60"/>
      <c r="V17" s="60"/>
      <c r="W17" s="60"/>
      <c r="X17" s="60"/>
      <c r="Y17" s="60"/>
      <c r="Z17" s="60"/>
      <c r="AA17" s="60"/>
    </row>
    <row r="18" spans="1:27" x14ac:dyDescent="0.25">
      <c r="A18" s="500" t="str">
        <f ca="1">OFFSET(Sprachen!A344,0,'Allg. Informationen'!$B$4-1,1,1)</f>
        <v>Zentrale 9</v>
      </c>
      <c r="B18" s="498" t="s">
        <v>202</v>
      </c>
      <c r="C18" s="636"/>
      <c r="D18" s="60"/>
      <c r="E18" s="60"/>
      <c r="F18" s="60"/>
      <c r="G18" s="60"/>
      <c r="H18" s="105"/>
      <c r="I18" s="60"/>
      <c r="J18" s="60"/>
      <c r="K18" s="60"/>
      <c r="L18" s="60"/>
      <c r="M18" s="60"/>
      <c r="N18" s="60"/>
      <c r="O18" s="60"/>
      <c r="P18" s="60"/>
      <c r="Q18" s="60"/>
      <c r="R18" s="60"/>
      <c r="S18" s="60"/>
      <c r="T18" s="60"/>
      <c r="U18" s="60"/>
      <c r="V18" s="60"/>
      <c r="W18" s="60"/>
      <c r="X18" s="60"/>
      <c r="Y18" s="60"/>
      <c r="Z18" s="60"/>
      <c r="AA18" s="60"/>
    </row>
    <row r="19" spans="1:27" x14ac:dyDescent="0.25">
      <c r="A19" s="500" t="str">
        <f ca="1">OFFSET(Sprachen!A345,0,'Allg. Informationen'!$B$4-1,1,1)</f>
        <v>Zentrale 10</v>
      </c>
      <c r="B19" s="499" t="s">
        <v>202</v>
      </c>
      <c r="C19" s="636"/>
      <c r="D19" s="60"/>
      <c r="E19" s="60"/>
      <c r="F19" s="60"/>
      <c r="G19" s="60"/>
      <c r="H19" s="105"/>
      <c r="I19" s="60"/>
      <c r="J19" s="60"/>
      <c r="K19" s="60"/>
      <c r="L19" s="60"/>
      <c r="M19" s="60"/>
      <c r="N19" s="60"/>
      <c r="O19" s="60"/>
      <c r="P19" s="60"/>
      <c r="Q19" s="60"/>
      <c r="R19" s="60"/>
      <c r="S19" s="60"/>
      <c r="T19" s="60"/>
      <c r="U19" s="60"/>
      <c r="V19" s="60"/>
      <c r="W19" s="60"/>
      <c r="X19" s="60"/>
      <c r="Y19" s="60"/>
      <c r="Z19" s="60"/>
      <c r="AA19" s="60"/>
    </row>
    <row r="20" spans="1:27" x14ac:dyDescent="0.25">
      <c r="A20" s="496" t="str">
        <f ca="1">OFFSET(Sprachen!A346,0,'Allg. Informationen'!$B$4-1,1,1)</f>
        <v>Nettoproduktion</v>
      </c>
      <c r="B20" s="497"/>
      <c r="C20" s="208" t="s">
        <v>960</v>
      </c>
      <c r="D20" s="208" t="s">
        <v>961</v>
      </c>
      <c r="E20" s="208" t="s">
        <v>962</v>
      </c>
      <c r="F20" s="208" t="s">
        <v>963</v>
      </c>
      <c r="G20" s="208" t="s">
        <v>964</v>
      </c>
      <c r="H20" s="208" t="s">
        <v>965</v>
      </c>
      <c r="I20" s="208" t="s">
        <v>966</v>
      </c>
      <c r="J20" s="208" t="s">
        <v>967</v>
      </c>
      <c r="K20" s="208" t="s">
        <v>968</v>
      </c>
      <c r="L20" s="208" t="s">
        <v>969</v>
      </c>
      <c r="M20" s="208" t="s">
        <v>970</v>
      </c>
      <c r="N20" s="208" t="s">
        <v>971</v>
      </c>
      <c r="O20" s="208" t="s">
        <v>972</v>
      </c>
      <c r="P20" s="208" t="s">
        <v>973</v>
      </c>
      <c r="Q20" s="208" t="s">
        <v>974</v>
      </c>
      <c r="R20" s="208" t="s">
        <v>975</v>
      </c>
      <c r="S20" s="208" t="s">
        <v>976</v>
      </c>
      <c r="T20" s="208" t="s">
        <v>977</v>
      </c>
      <c r="U20" s="208" t="s">
        <v>978</v>
      </c>
      <c r="V20" s="208" t="s">
        <v>979</v>
      </c>
      <c r="W20" s="208" t="s">
        <v>980</v>
      </c>
      <c r="X20" s="208" t="s">
        <v>981</v>
      </c>
      <c r="Y20" s="208" t="s">
        <v>982</v>
      </c>
      <c r="Z20" s="208" t="s">
        <v>983</v>
      </c>
      <c r="AA20" s="208" t="s">
        <v>984</v>
      </c>
    </row>
    <row r="21" spans="1:27" x14ac:dyDescent="0.25">
      <c r="A21" s="500" t="str">
        <f ca="1">A10</f>
        <v>Zentrale 1</v>
      </c>
      <c r="B21" s="501" t="s">
        <v>8</v>
      </c>
      <c r="C21" s="335"/>
      <c r="D21" s="335"/>
      <c r="E21" s="427"/>
      <c r="F21" s="335"/>
      <c r="G21" s="335"/>
      <c r="H21" s="336"/>
      <c r="I21" s="335"/>
      <c r="J21" s="335"/>
      <c r="K21" s="335"/>
      <c r="L21" s="335"/>
      <c r="M21" s="335"/>
      <c r="N21" s="335"/>
      <c r="O21" s="335"/>
      <c r="P21" s="335"/>
      <c r="Q21" s="335"/>
      <c r="R21" s="335"/>
      <c r="S21" s="335"/>
      <c r="T21" s="335"/>
      <c r="U21" s="335"/>
      <c r="V21" s="335"/>
      <c r="W21" s="335"/>
      <c r="X21" s="335"/>
      <c r="Y21" s="335"/>
      <c r="Z21" s="335"/>
      <c r="AA21" s="335"/>
    </row>
    <row r="22" spans="1:27" x14ac:dyDescent="0.25">
      <c r="A22" s="500" t="str">
        <f t="shared" ref="A22:A30" ca="1" si="3">A11</f>
        <v>Zentrale 2</v>
      </c>
      <c r="B22" s="501" t="s">
        <v>8</v>
      </c>
      <c r="C22" s="335"/>
      <c r="D22" s="335"/>
      <c r="E22" s="427"/>
      <c r="F22" s="335"/>
      <c r="G22" s="335"/>
      <c r="H22" s="336"/>
      <c r="I22" s="335"/>
      <c r="J22" s="335"/>
      <c r="K22" s="335"/>
      <c r="L22" s="335"/>
      <c r="M22" s="335"/>
      <c r="N22" s="335"/>
      <c r="O22" s="335"/>
      <c r="P22" s="335"/>
      <c r="Q22" s="335"/>
      <c r="R22" s="335"/>
      <c r="S22" s="335"/>
      <c r="T22" s="335"/>
      <c r="U22" s="335"/>
      <c r="V22" s="335"/>
      <c r="W22" s="335"/>
      <c r="X22" s="335"/>
      <c r="Y22" s="335"/>
      <c r="Z22" s="335"/>
      <c r="AA22" s="335"/>
    </row>
    <row r="23" spans="1:27" x14ac:dyDescent="0.25">
      <c r="A23" s="500" t="str">
        <f t="shared" ca="1" si="3"/>
        <v>Zentrale 3</v>
      </c>
      <c r="B23" s="501" t="s">
        <v>8</v>
      </c>
      <c r="C23" s="335"/>
      <c r="D23" s="335"/>
      <c r="E23" s="427"/>
      <c r="F23" s="335"/>
      <c r="G23" s="335"/>
      <c r="H23" s="336"/>
      <c r="I23" s="335"/>
      <c r="J23" s="335"/>
      <c r="K23" s="335"/>
      <c r="L23" s="335"/>
      <c r="M23" s="335"/>
      <c r="N23" s="335"/>
      <c r="O23" s="335"/>
      <c r="P23" s="335"/>
      <c r="Q23" s="335"/>
      <c r="R23" s="335"/>
      <c r="S23" s="335"/>
      <c r="T23" s="335"/>
      <c r="U23" s="335"/>
      <c r="V23" s="335"/>
      <c r="W23" s="335"/>
      <c r="X23" s="335"/>
      <c r="Y23" s="335"/>
      <c r="Z23" s="335"/>
      <c r="AA23" s="335"/>
    </row>
    <row r="24" spans="1:27" x14ac:dyDescent="0.25">
      <c r="A24" s="500" t="str">
        <f t="shared" ca="1" si="3"/>
        <v>Zentrale 4</v>
      </c>
      <c r="B24" s="501" t="s">
        <v>8</v>
      </c>
      <c r="C24" s="335"/>
      <c r="D24" s="335"/>
      <c r="E24" s="427"/>
      <c r="F24" s="335"/>
      <c r="G24" s="335"/>
      <c r="H24" s="336"/>
      <c r="I24" s="335"/>
      <c r="J24" s="335"/>
      <c r="K24" s="335"/>
      <c r="L24" s="335"/>
      <c r="M24" s="335"/>
      <c r="N24" s="335"/>
      <c r="O24" s="335"/>
      <c r="P24" s="335"/>
      <c r="Q24" s="335"/>
      <c r="R24" s="335"/>
      <c r="S24" s="335"/>
      <c r="T24" s="335"/>
      <c r="U24" s="335"/>
      <c r="V24" s="335"/>
      <c r="W24" s="335"/>
      <c r="X24" s="335"/>
      <c r="Y24" s="335"/>
      <c r="Z24" s="335"/>
      <c r="AA24" s="335"/>
    </row>
    <row r="25" spans="1:27" x14ac:dyDescent="0.25">
      <c r="A25" s="500" t="str">
        <f t="shared" ca="1" si="3"/>
        <v>Zentrale 5</v>
      </c>
      <c r="B25" s="501" t="s">
        <v>8</v>
      </c>
      <c r="C25" s="335"/>
      <c r="D25" s="335"/>
      <c r="E25" s="427"/>
      <c r="F25" s="335"/>
      <c r="G25" s="335"/>
      <c r="H25" s="336"/>
      <c r="I25" s="335"/>
      <c r="J25" s="335"/>
      <c r="K25" s="335"/>
      <c r="L25" s="335"/>
      <c r="M25" s="335"/>
      <c r="N25" s="335"/>
      <c r="O25" s="335"/>
      <c r="P25" s="335"/>
      <c r="Q25" s="335"/>
      <c r="R25" s="335"/>
      <c r="S25" s="335"/>
      <c r="T25" s="335"/>
      <c r="U25" s="335"/>
      <c r="V25" s="335"/>
      <c r="W25" s="335"/>
      <c r="X25" s="335"/>
      <c r="Y25" s="335"/>
      <c r="Z25" s="335"/>
      <c r="AA25" s="335"/>
    </row>
    <row r="26" spans="1:27" x14ac:dyDescent="0.25">
      <c r="A26" s="500" t="str">
        <f t="shared" ca="1" si="3"/>
        <v>Zentrale 6</v>
      </c>
      <c r="B26" s="501" t="s">
        <v>8</v>
      </c>
      <c r="C26" s="335"/>
      <c r="D26" s="335"/>
      <c r="E26" s="427"/>
      <c r="F26" s="335"/>
      <c r="G26" s="335"/>
      <c r="H26" s="336"/>
      <c r="I26" s="335"/>
      <c r="J26" s="335"/>
      <c r="K26" s="335"/>
      <c r="L26" s="335"/>
      <c r="M26" s="335"/>
      <c r="N26" s="335"/>
      <c r="O26" s="335"/>
      <c r="P26" s="335"/>
      <c r="Q26" s="335"/>
      <c r="R26" s="335"/>
      <c r="S26" s="335"/>
      <c r="T26" s="335"/>
      <c r="U26" s="335"/>
      <c r="V26" s="335"/>
      <c r="W26" s="335"/>
      <c r="X26" s="335"/>
      <c r="Y26" s="335"/>
      <c r="Z26" s="335"/>
      <c r="AA26" s="335"/>
    </row>
    <row r="27" spans="1:27" x14ac:dyDescent="0.25">
      <c r="A27" s="500" t="str">
        <f t="shared" ca="1" si="3"/>
        <v>Zentrale 7</v>
      </c>
      <c r="B27" s="501" t="s">
        <v>8</v>
      </c>
      <c r="C27" s="335"/>
      <c r="D27" s="335"/>
      <c r="E27" s="427"/>
      <c r="F27" s="335"/>
      <c r="G27" s="335"/>
      <c r="H27" s="336"/>
      <c r="I27" s="335"/>
      <c r="J27" s="335"/>
      <c r="K27" s="335"/>
      <c r="L27" s="335"/>
      <c r="M27" s="335"/>
      <c r="N27" s="335"/>
      <c r="O27" s="335"/>
      <c r="P27" s="335"/>
      <c r="Q27" s="335"/>
      <c r="R27" s="335"/>
      <c r="S27" s="335"/>
      <c r="T27" s="335"/>
      <c r="U27" s="335"/>
      <c r="V27" s="335"/>
      <c r="W27" s="335"/>
      <c r="X27" s="335"/>
      <c r="Y27" s="335"/>
      <c r="Z27" s="335"/>
      <c r="AA27" s="335"/>
    </row>
    <row r="28" spans="1:27" x14ac:dyDescent="0.25">
      <c r="A28" s="500" t="str">
        <f t="shared" ca="1" si="3"/>
        <v>Zentrale 8</v>
      </c>
      <c r="B28" s="501" t="s">
        <v>8</v>
      </c>
      <c r="C28" s="335"/>
      <c r="D28" s="335"/>
      <c r="E28" s="427"/>
      <c r="F28" s="335"/>
      <c r="G28" s="335"/>
      <c r="H28" s="336"/>
      <c r="I28" s="335"/>
      <c r="J28" s="335"/>
      <c r="K28" s="335"/>
      <c r="L28" s="335"/>
      <c r="M28" s="335"/>
      <c r="N28" s="335"/>
      <c r="O28" s="335"/>
      <c r="P28" s="335"/>
      <c r="Q28" s="335"/>
      <c r="R28" s="335"/>
      <c r="S28" s="335"/>
      <c r="T28" s="335"/>
      <c r="U28" s="335"/>
      <c r="V28" s="335"/>
      <c r="W28" s="335"/>
      <c r="X28" s="335"/>
      <c r="Y28" s="335"/>
      <c r="Z28" s="335"/>
      <c r="AA28" s="335"/>
    </row>
    <row r="29" spans="1:27" x14ac:dyDescent="0.25">
      <c r="A29" s="500" t="str">
        <f t="shared" ca="1" si="3"/>
        <v>Zentrale 9</v>
      </c>
      <c r="B29" s="501" t="s">
        <v>8</v>
      </c>
      <c r="C29" s="335"/>
      <c r="D29" s="335"/>
      <c r="E29" s="427"/>
      <c r="F29" s="335"/>
      <c r="G29" s="335"/>
      <c r="H29" s="336"/>
      <c r="I29" s="335"/>
      <c r="J29" s="335"/>
      <c r="K29" s="335"/>
      <c r="L29" s="335"/>
      <c r="M29" s="335"/>
      <c r="N29" s="335"/>
      <c r="O29" s="335"/>
      <c r="P29" s="335"/>
      <c r="Q29" s="335"/>
      <c r="R29" s="335"/>
      <c r="S29" s="335"/>
      <c r="T29" s="335"/>
      <c r="U29" s="335"/>
      <c r="V29" s="335"/>
      <c r="W29" s="335"/>
      <c r="X29" s="335"/>
      <c r="Y29" s="335"/>
      <c r="Z29" s="335"/>
      <c r="AA29" s="335"/>
    </row>
    <row r="30" spans="1:27" x14ac:dyDescent="0.25">
      <c r="A30" s="500" t="str">
        <f t="shared" ca="1" si="3"/>
        <v>Zentrale 10</v>
      </c>
      <c r="B30" s="501" t="s">
        <v>8</v>
      </c>
      <c r="C30" s="335"/>
      <c r="D30" s="335"/>
      <c r="E30" s="427"/>
      <c r="F30" s="335"/>
      <c r="G30" s="335"/>
      <c r="H30" s="336"/>
      <c r="I30" s="335"/>
      <c r="J30" s="335"/>
      <c r="K30" s="335"/>
      <c r="L30" s="335"/>
      <c r="M30" s="335"/>
      <c r="N30" s="335"/>
      <c r="O30" s="335"/>
      <c r="P30" s="335"/>
      <c r="Q30" s="335"/>
      <c r="R30" s="335"/>
      <c r="S30" s="335"/>
      <c r="T30" s="335"/>
      <c r="U30" s="335"/>
      <c r="V30" s="335"/>
      <c r="W30" s="335"/>
      <c r="X30" s="335"/>
      <c r="Y30" s="335"/>
      <c r="Z30" s="335"/>
      <c r="AA30" s="335"/>
    </row>
    <row r="31" spans="1:27" x14ac:dyDescent="0.25">
      <c r="A31" s="509" t="str">
        <f ca="1">OFFSET(Sprachen!A347,0,'Allg. Informationen'!$B$4-1,1,1)</f>
        <v>Total</v>
      </c>
      <c r="B31" s="501" t="s">
        <v>8</v>
      </c>
      <c r="C31" s="335"/>
      <c r="D31" s="335"/>
      <c r="E31" s="427"/>
      <c r="F31" s="335"/>
      <c r="G31" s="335"/>
      <c r="H31" s="336"/>
      <c r="I31" s="335"/>
      <c r="J31" s="335"/>
      <c r="K31" s="335"/>
      <c r="L31" s="335"/>
      <c r="M31" s="335"/>
      <c r="N31" s="335"/>
      <c r="O31" s="335"/>
      <c r="P31" s="335"/>
      <c r="Q31" s="335"/>
      <c r="R31" s="335"/>
      <c r="S31" s="335"/>
      <c r="T31" s="335"/>
      <c r="U31" s="335"/>
      <c r="V31" s="335"/>
      <c r="W31" s="335"/>
      <c r="X31" s="335"/>
      <c r="Y31" s="335"/>
      <c r="Z31" s="335"/>
      <c r="AA31" s="335"/>
    </row>
    <row r="32" spans="1:27" x14ac:dyDescent="0.25">
      <c r="A32" s="496" t="str">
        <f ca="1">OFFSET(Sprachen!A348,0,'Allg. Informationen'!$B$4-1,1,1)</f>
        <v>Referenzerlös (brutto)</v>
      </c>
      <c r="B32" s="502"/>
      <c r="C32" s="208" t="s">
        <v>960</v>
      </c>
      <c r="D32" s="208" t="s">
        <v>961</v>
      </c>
      <c r="E32" s="208" t="s">
        <v>962</v>
      </c>
      <c r="F32" s="208" t="s">
        <v>963</v>
      </c>
      <c r="G32" s="208" t="s">
        <v>964</v>
      </c>
      <c r="H32" s="208" t="s">
        <v>965</v>
      </c>
      <c r="I32" s="208" t="s">
        <v>966</v>
      </c>
      <c r="J32" s="208" t="s">
        <v>967</v>
      </c>
      <c r="K32" s="208" t="s">
        <v>968</v>
      </c>
      <c r="L32" s="208" t="s">
        <v>969</v>
      </c>
      <c r="M32" s="208" t="s">
        <v>970</v>
      </c>
      <c r="N32" s="208" t="s">
        <v>971</v>
      </c>
      <c r="O32" s="208" t="s">
        <v>972</v>
      </c>
      <c r="P32" s="208" t="s">
        <v>973</v>
      </c>
      <c r="Q32" s="208" t="s">
        <v>974</v>
      </c>
      <c r="R32" s="208" t="s">
        <v>975</v>
      </c>
      <c r="S32" s="208" t="s">
        <v>976</v>
      </c>
      <c r="T32" s="208" t="s">
        <v>977</v>
      </c>
      <c r="U32" s="208" t="s">
        <v>978</v>
      </c>
      <c r="V32" s="208" t="s">
        <v>979</v>
      </c>
      <c r="W32" s="208" t="s">
        <v>980</v>
      </c>
      <c r="X32" s="208" t="s">
        <v>981</v>
      </c>
      <c r="Y32" s="208" t="s">
        <v>982</v>
      </c>
      <c r="Z32" s="208" t="s">
        <v>983</v>
      </c>
      <c r="AA32" s="208" t="s">
        <v>984</v>
      </c>
    </row>
    <row r="33" spans="1:27" x14ac:dyDescent="0.25">
      <c r="A33" s="500" t="str">
        <f ca="1">A21</f>
        <v>Zentrale 1</v>
      </c>
      <c r="B33" s="501" t="s">
        <v>24</v>
      </c>
      <c r="C33" s="91"/>
      <c r="D33" s="91"/>
      <c r="E33" s="427"/>
      <c r="F33" s="91"/>
      <c r="G33" s="91"/>
      <c r="H33" s="72"/>
      <c r="I33" s="91"/>
      <c r="J33" s="91"/>
      <c r="K33" s="91"/>
      <c r="L33" s="91"/>
      <c r="M33" s="91"/>
      <c r="N33" s="91"/>
      <c r="O33" s="91"/>
      <c r="P33" s="91"/>
      <c r="Q33" s="91"/>
      <c r="R33" s="91"/>
      <c r="S33" s="91"/>
      <c r="T33" s="91"/>
      <c r="U33" s="91"/>
      <c r="V33" s="91"/>
      <c r="W33" s="91"/>
      <c r="X33" s="91"/>
      <c r="Y33" s="91"/>
      <c r="Z33" s="91"/>
      <c r="AA33" s="91"/>
    </row>
    <row r="34" spans="1:27" x14ac:dyDescent="0.25">
      <c r="A34" s="500" t="str">
        <f t="shared" ref="A34:A42" ca="1" si="4">A22</f>
        <v>Zentrale 2</v>
      </c>
      <c r="B34" s="501" t="s">
        <v>24</v>
      </c>
      <c r="C34" s="91"/>
      <c r="D34" s="91"/>
      <c r="E34" s="427"/>
      <c r="F34" s="91"/>
      <c r="G34" s="91"/>
      <c r="H34" s="72"/>
      <c r="I34" s="91"/>
      <c r="J34" s="91"/>
      <c r="K34" s="91"/>
      <c r="L34" s="91"/>
      <c r="M34" s="91"/>
      <c r="N34" s="91"/>
      <c r="O34" s="91"/>
      <c r="P34" s="91"/>
      <c r="Q34" s="91"/>
      <c r="R34" s="91"/>
      <c r="S34" s="91"/>
      <c r="T34" s="91"/>
      <c r="U34" s="91"/>
      <c r="V34" s="91"/>
      <c r="W34" s="91"/>
      <c r="X34" s="91"/>
      <c r="Y34" s="91"/>
      <c r="Z34" s="91"/>
      <c r="AA34" s="91"/>
    </row>
    <row r="35" spans="1:27" x14ac:dyDescent="0.25">
      <c r="A35" s="500" t="str">
        <f t="shared" ca="1" si="4"/>
        <v>Zentrale 3</v>
      </c>
      <c r="B35" s="501" t="s">
        <v>24</v>
      </c>
      <c r="C35" s="91"/>
      <c r="D35" s="91"/>
      <c r="E35" s="427"/>
      <c r="F35" s="91"/>
      <c r="G35" s="91"/>
      <c r="H35" s="72"/>
      <c r="I35" s="91"/>
      <c r="J35" s="91"/>
      <c r="K35" s="91"/>
      <c r="L35" s="91"/>
      <c r="M35" s="91"/>
      <c r="N35" s="91"/>
      <c r="O35" s="91"/>
      <c r="P35" s="91"/>
      <c r="Q35" s="91"/>
      <c r="R35" s="91"/>
      <c r="S35" s="91"/>
      <c r="T35" s="91"/>
      <c r="U35" s="91"/>
      <c r="V35" s="91"/>
      <c r="W35" s="91"/>
      <c r="X35" s="91"/>
      <c r="Y35" s="91"/>
      <c r="Z35" s="91"/>
      <c r="AA35" s="91"/>
    </row>
    <row r="36" spans="1:27" x14ac:dyDescent="0.25">
      <c r="A36" s="500" t="str">
        <f t="shared" ca="1" si="4"/>
        <v>Zentrale 4</v>
      </c>
      <c r="B36" s="501" t="s">
        <v>24</v>
      </c>
      <c r="C36" s="91"/>
      <c r="D36" s="91"/>
      <c r="E36" s="427"/>
      <c r="F36" s="91"/>
      <c r="G36" s="91"/>
      <c r="H36" s="72"/>
      <c r="I36" s="91"/>
      <c r="J36" s="91"/>
      <c r="K36" s="91"/>
      <c r="L36" s="91"/>
      <c r="M36" s="91"/>
      <c r="N36" s="91"/>
      <c r="O36" s="91"/>
      <c r="P36" s="91"/>
      <c r="Q36" s="91"/>
      <c r="R36" s="91"/>
      <c r="S36" s="91"/>
      <c r="T36" s="91"/>
      <c r="U36" s="91"/>
      <c r="V36" s="91"/>
      <c r="W36" s="91"/>
      <c r="X36" s="91"/>
      <c r="Y36" s="91"/>
      <c r="Z36" s="91"/>
      <c r="AA36" s="91"/>
    </row>
    <row r="37" spans="1:27" x14ac:dyDescent="0.25">
      <c r="A37" s="500" t="str">
        <f t="shared" ca="1" si="4"/>
        <v>Zentrale 5</v>
      </c>
      <c r="B37" s="501" t="s">
        <v>24</v>
      </c>
      <c r="C37" s="91"/>
      <c r="D37" s="91"/>
      <c r="E37" s="427"/>
      <c r="F37" s="91"/>
      <c r="G37" s="91"/>
      <c r="H37" s="72"/>
      <c r="I37" s="91"/>
      <c r="J37" s="91"/>
      <c r="K37" s="91"/>
      <c r="L37" s="91"/>
      <c r="M37" s="91"/>
      <c r="N37" s="91"/>
      <c r="O37" s="91"/>
      <c r="P37" s="91"/>
      <c r="Q37" s="91"/>
      <c r="R37" s="91"/>
      <c r="S37" s="91"/>
      <c r="T37" s="91"/>
      <c r="U37" s="91"/>
      <c r="V37" s="91"/>
      <c r="W37" s="91"/>
      <c r="X37" s="91"/>
      <c r="Y37" s="91"/>
      <c r="Z37" s="91"/>
      <c r="AA37" s="91"/>
    </row>
    <row r="38" spans="1:27" x14ac:dyDescent="0.25">
      <c r="A38" s="500" t="str">
        <f t="shared" ca="1" si="4"/>
        <v>Zentrale 6</v>
      </c>
      <c r="B38" s="501" t="s">
        <v>24</v>
      </c>
      <c r="C38" s="91"/>
      <c r="D38" s="91"/>
      <c r="E38" s="427"/>
      <c r="F38" s="91"/>
      <c r="G38" s="91"/>
      <c r="H38" s="72"/>
      <c r="I38" s="91"/>
      <c r="J38" s="91"/>
      <c r="K38" s="91"/>
      <c r="L38" s="91"/>
      <c r="M38" s="91"/>
      <c r="N38" s="91"/>
      <c r="O38" s="91"/>
      <c r="P38" s="91"/>
      <c r="Q38" s="91"/>
      <c r="R38" s="91"/>
      <c r="S38" s="91"/>
      <c r="T38" s="91"/>
      <c r="U38" s="91"/>
      <c r="V38" s="91"/>
      <c r="W38" s="91"/>
      <c r="X38" s="91"/>
      <c r="Y38" s="91"/>
      <c r="Z38" s="91"/>
      <c r="AA38" s="91"/>
    </row>
    <row r="39" spans="1:27" x14ac:dyDescent="0.25">
      <c r="A39" s="500" t="str">
        <f t="shared" ca="1" si="4"/>
        <v>Zentrale 7</v>
      </c>
      <c r="B39" s="501" t="s">
        <v>24</v>
      </c>
      <c r="C39" s="91"/>
      <c r="D39" s="91"/>
      <c r="E39" s="427"/>
      <c r="F39" s="91"/>
      <c r="G39" s="91"/>
      <c r="H39" s="72"/>
      <c r="I39" s="91"/>
      <c r="J39" s="91"/>
      <c r="K39" s="91"/>
      <c r="L39" s="91"/>
      <c r="M39" s="91"/>
      <c r="N39" s="91"/>
      <c r="O39" s="91"/>
      <c r="P39" s="91"/>
      <c r="Q39" s="91"/>
      <c r="R39" s="91"/>
      <c r="S39" s="91"/>
      <c r="T39" s="91"/>
      <c r="U39" s="91"/>
      <c r="V39" s="91"/>
      <c r="W39" s="91"/>
      <c r="X39" s="91"/>
      <c r="Y39" s="91"/>
      <c r="Z39" s="91"/>
      <c r="AA39" s="91"/>
    </row>
    <row r="40" spans="1:27" x14ac:dyDescent="0.25">
      <c r="A40" s="500" t="str">
        <f t="shared" ca="1" si="4"/>
        <v>Zentrale 8</v>
      </c>
      <c r="B40" s="501" t="s">
        <v>24</v>
      </c>
      <c r="C40" s="91"/>
      <c r="D40" s="91"/>
      <c r="E40" s="427"/>
      <c r="F40" s="91"/>
      <c r="G40" s="91"/>
      <c r="H40" s="72"/>
      <c r="I40" s="91"/>
      <c r="J40" s="91"/>
      <c r="K40" s="91"/>
      <c r="L40" s="91"/>
      <c r="M40" s="91"/>
      <c r="N40" s="91"/>
      <c r="O40" s="91"/>
      <c r="P40" s="91"/>
      <c r="Q40" s="91"/>
      <c r="R40" s="91"/>
      <c r="S40" s="91"/>
      <c r="T40" s="91"/>
      <c r="U40" s="91"/>
      <c r="V40" s="91"/>
      <c r="W40" s="91"/>
      <c r="X40" s="91"/>
      <c r="Y40" s="91"/>
      <c r="Z40" s="91"/>
      <c r="AA40" s="91"/>
    </row>
    <row r="41" spans="1:27" x14ac:dyDescent="0.25">
      <c r="A41" s="500" t="str">
        <f t="shared" ca="1" si="4"/>
        <v>Zentrale 9</v>
      </c>
      <c r="B41" s="501" t="s">
        <v>24</v>
      </c>
      <c r="C41" s="91"/>
      <c r="D41" s="91"/>
      <c r="E41" s="427"/>
      <c r="F41" s="91"/>
      <c r="G41" s="91"/>
      <c r="H41" s="72"/>
      <c r="I41" s="91"/>
      <c r="J41" s="91"/>
      <c r="K41" s="91"/>
      <c r="L41" s="91"/>
      <c r="M41" s="91"/>
      <c r="N41" s="91"/>
      <c r="O41" s="91"/>
      <c r="P41" s="91"/>
      <c r="Q41" s="91"/>
      <c r="R41" s="91"/>
      <c r="S41" s="91"/>
      <c r="T41" s="91"/>
      <c r="U41" s="91"/>
      <c r="V41" s="91"/>
      <c r="W41" s="91"/>
      <c r="X41" s="91"/>
      <c r="Y41" s="91"/>
      <c r="Z41" s="91"/>
      <c r="AA41" s="91"/>
    </row>
    <row r="42" spans="1:27" x14ac:dyDescent="0.25">
      <c r="A42" s="500" t="str">
        <f t="shared" ca="1" si="4"/>
        <v>Zentrale 10</v>
      </c>
      <c r="B42" s="501" t="s">
        <v>24</v>
      </c>
      <c r="C42" s="91"/>
      <c r="D42" s="91"/>
      <c r="E42" s="427"/>
      <c r="F42" s="91"/>
      <c r="G42" s="91"/>
      <c r="H42" s="72"/>
      <c r="I42" s="91"/>
      <c r="J42" s="91"/>
      <c r="K42" s="91"/>
      <c r="L42" s="91"/>
      <c r="M42" s="91"/>
      <c r="N42" s="91"/>
      <c r="O42" s="91"/>
      <c r="P42" s="91"/>
      <c r="Q42" s="91"/>
      <c r="R42" s="91"/>
      <c r="S42" s="91"/>
      <c r="T42" s="91"/>
      <c r="U42" s="91"/>
      <c r="V42" s="91"/>
      <c r="W42" s="91"/>
      <c r="X42" s="91"/>
      <c r="Y42" s="91"/>
      <c r="Z42" s="91"/>
      <c r="AA42" s="91"/>
    </row>
    <row r="43" spans="1:27" x14ac:dyDescent="0.25">
      <c r="A43" s="509" t="str">
        <f ca="1">OFFSET(Sprachen!A347,0,'Allg. Informationen'!$B$4-1,1,1)</f>
        <v>Total</v>
      </c>
      <c r="B43" s="501" t="s">
        <v>24</v>
      </c>
      <c r="C43" s="91"/>
      <c r="D43" s="91"/>
      <c r="E43" s="427"/>
      <c r="F43" s="91"/>
      <c r="G43" s="91"/>
      <c r="H43" s="72"/>
      <c r="I43" s="91"/>
      <c r="J43" s="91"/>
      <c r="K43" s="91"/>
      <c r="L43" s="91"/>
      <c r="M43" s="91"/>
      <c r="N43" s="91"/>
      <c r="O43" s="91"/>
      <c r="P43" s="91"/>
      <c r="Q43" s="91"/>
      <c r="R43" s="91"/>
      <c r="S43" s="91"/>
      <c r="T43" s="91"/>
      <c r="U43" s="91"/>
      <c r="V43" s="91"/>
      <c r="W43" s="91"/>
      <c r="X43" s="91"/>
      <c r="Y43" s="91"/>
      <c r="Z43" s="91"/>
      <c r="AA43" s="91"/>
    </row>
    <row r="44" spans="1:27" x14ac:dyDescent="0.25">
      <c r="A44" s="496" t="str">
        <f ca="1">OFFSET(Sprachen!A349,0,'Allg. Informationen'!$B$4-1,1,1)</f>
        <v>Pumpenergie</v>
      </c>
      <c r="B44" s="497"/>
      <c r="C44" s="208" t="s">
        <v>960</v>
      </c>
      <c r="D44" s="208" t="s">
        <v>961</v>
      </c>
      <c r="E44" s="208" t="s">
        <v>962</v>
      </c>
      <c r="F44" s="208" t="s">
        <v>963</v>
      </c>
      <c r="G44" s="208" t="s">
        <v>964</v>
      </c>
      <c r="H44" s="208" t="s">
        <v>965</v>
      </c>
      <c r="I44" s="208" t="s">
        <v>966</v>
      </c>
      <c r="J44" s="208" t="s">
        <v>967</v>
      </c>
      <c r="K44" s="208" t="s">
        <v>968</v>
      </c>
      <c r="L44" s="208" t="s">
        <v>969</v>
      </c>
      <c r="M44" s="208" t="s">
        <v>970</v>
      </c>
      <c r="N44" s="208" t="s">
        <v>971</v>
      </c>
      <c r="O44" s="208" t="s">
        <v>972</v>
      </c>
      <c r="P44" s="208" t="s">
        <v>973</v>
      </c>
      <c r="Q44" s="208" t="s">
        <v>974</v>
      </c>
      <c r="R44" s="208" t="s">
        <v>975</v>
      </c>
      <c r="S44" s="208" t="s">
        <v>976</v>
      </c>
      <c r="T44" s="208" t="s">
        <v>977</v>
      </c>
      <c r="U44" s="208" t="s">
        <v>978</v>
      </c>
      <c r="V44" s="208" t="s">
        <v>979</v>
      </c>
      <c r="W44" s="208" t="s">
        <v>980</v>
      </c>
      <c r="X44" s="208" t="s">
        <v>981</v>
      </c>
      <c r="Y44" s="208" t="s">
        <v>982</v>
      </c>
      <c r="Z44" s="208" t="s">
        <v>983</v>
      </c>
      <c r="AA44" s="208" t="s">
        <v>984</v>
      </c>
    </row>
    <row r="45" spans="1:27" x14ac:dyDescent="0.25">
      <c r="A45" s="500" t="str">
        <f ca="1">A33</f>
        <v>Zentrale 1</v>
      </c>
      <c r="B45" s="498" t="s">
        <v>8</v>
      </c>
      <c r="C45" s="335"/>
      <c r="D45" s="335"/>
      <c r="E45" s="335">
        <v>0</v>
      </c>
      <c r="F45" s="335"/>
      <c r="G45" s="335"/>
      <c r="H45" s="336"/>
      <c r="I45" s="335"/>
      <c r="J45" s="335"/>
      <c r="K45" s="335"/>
      <c r="L45" s="335"/>
      <c r="M45" s="335"/>
      <c r="N45" s="335"/>
      <c r="O45" s="335"/>
      <c r="P45" s="335"/>
      <c r="Q45" s="335"/>
      <c r="R45" s="335"/>
      <c r="S45" s="335"/>
      <c r="T45" s="335"/>
      <c r="U45" s="335"/>
      <c r="V45" s="335"/>
      <c r="W45" s="335"/>
      <c r="X45" s="335"/>
      <c r="Y45" s="335"/>
      <c r="Z45" s="335"/>
      <c r="AA45" s="335"/>
    </row>
    <row r="46" spans="1:27" x14ac:dyDescent="0.25">
      <c r="A46" s="500" t="str">
        <f t="shared" ref="A46:A54" ca="1" si="5">A34</f>
        <v>Zentrale 2</v>
      </c>
      <c r="B46" s="498" t="s">
        <v>8</v>
      </c>
      <c r="C46" s="335"/>
      <c r="D46" s="335"/>
      <c r="E46" s="335">
        <v>0</v>
      </c>
      <c r="F46" s="335"/>
      <c r="G46" s="335"/>
      <c r="H46" s="336"/>
      <c r="I46" s="335"/>
      <c r="J46" s="335"/>
      <c r="K46" s="335"/>
      <c r="L46" s="335"/>
      <c r="M46" s="335"/>
      <c r="N46" s="335"/>
      <c r="O46" s="335"/>
      <c r="P46" s="335"/>
      <c r="Q46" s="335"/>
      <c r="R46" s="335"/>
      <c r="S46" s="335"/>
      <c r="T46" s="335"/>
      <c r="U46" s="335"/>
      <c r="V46" s="335"/>
      <c r="W46" s="335"/>
      <c r="X46" s="335"/>
      <c r="Y46" s="335"/>
      <c r="Z46" s="335"/>
      <c r="AA46" s="335"/>
    </row>
    <row r="47" spans="1:27" x14ac:dyDescent="0.25">
      <c r="A47" s="500" t="str">
        <f t="shared" ca="1" si="5"/>
        <v>Zentrale 3</v>
      </c>
      <c r="B47" s="498" t="s">
        <v>8</v>
      </c>
      <c r="C47" s="335"/>
      <c r="D47" s="335"/>
      <c r="E47" s="335">
        <v>0</v>
      </c>
      <c r="F47" s="335"/>
      <c r="G47" s="335"/>
      <c r="H47" s="336"/>
      <c r="I47" s="335"/>
      <c r="J47" s="335"/>
      <c r="K47" s="335"/>
      <c r="L47" s="335"/>
      <c r="M47" s="335"/>
      <c r="N47" s="335"/>
      <c r="O47" s="335"/>
      <c r="P47" s="335"/>
      <c r="Q47" s="335"/>
      <c r="R47" s="335"/>
      <c r="S47" s="335"/>
      <c r="T47" s="335"/>
      <c r="U47" s="335"/>
      <c r="V47" s="335"/>
      <c r="W47" s="335"/>
      <c r="X47" s="335"/>
      <c r="Y47" s="335"/>
      <c r="Z47" s="335"/>
      <c r="AA47" s="335"/>
    </row>
    <row r="48" spans="1:27" x14ac:dyDescent="0.25">
      <c r="A48" s="500" t="str">
        <f t="shared" ca="1" si="5"/>
        <v>Zentrale 4</v>
      </c>
      <c r="B48" s="498" t="s">
        <v>8</v>
      </c>
      <c r="C48" s="335"/>
      <c r="D48" s="335"/>
      <c r="E48" s="335">
        <v>0</v>
      </c>
      <c r="F48" s="335"/>
      <c r="G48" s="335"/>
      <c r="H48" s="336"/>
      <c r="I48" s="335"/>
      <c r="J48" s="335"/>
      <c r="K48" s="335"/>
      <c r="L48" s="335"/>
      <c r="M48" s="335"/>
      <c r="N48" s="335"/>
      <c r="O48" s="335"/>
      <c r="P48" s="335"/>
      <c r="Q48" s="335"/>
      <c r="R48" s="335"/>
      <c r="S48" s="335"/>
      <c r="T48" s="335"/>
      <c r="U48" s="335"/>
      <c r="V48" s="335"/>
      <c r="W48" s="335"/>
      <c r="X48" s="335"/>
      <c r="Y48" s="335"/>
      <c r="Z48" s="335"/>
      <c r="AA48" s="335"/>
    </row>
    <row r="49" spans="1:27" x14ac:dyDescent="0.25">
      <c r="A49" s="500" t="str">
        <f t="shared" ca="1" si="5"/>
        <v>Zentrale 5</v>
      </c>
      <c r="B49" s="498" t="s">
        <v>8</v>
      </c>
      <c r="C49" s="335"/>
      <c r="D49" s="335"/>
      <c r="E49" s="335">
        <v>0</v>
      </c>
      <c r="F49" s="335"/>
      <c r="G49" s="335"/>
      <c r="H49" s="336"/>
      <c r="I49" s="335"/>
      <c r="J49" s="335"/>
      <c r="K49" s="335"/>
      <c r="L49" s="335"/>
      <c r="M49" s="335"/>
      <c r="N49" s="335"/>
      <c r="O49" s="335"/>
      <c r="P49" s="335"/>
      <c r="Q49" s="335"/>
      <c r="R49" s="335"/>
      <c r="S49" s="335"/>
      <c r="T49" s="335"/>
      <c r="U49" s="335"/>
      <c r="V49" s="335"/>
      <c r="W49" s="335"/>
      <c r="X49" s="335"/>
      <c r="Y49" s="335"/>
      <c r="Z49" s="335"/>
      <c r="AA49" s="335"/>
    </row>
    <row r="50" spans="1:27" x14ac:dyDescent="0.25">
      <c r="A50" s="500" t="str">
        <f t="shared" ca="1" si="5"/>
        <v>Zentrale 6</v>
      </c>
      <c r="B50" s="498" t="s">
        <v>8</v>
      </c>
      <c r="C50" s="335"/>
      <c r="D50" s="335"/>
      <c r="E50" s="335">
        <v>0</v>
      </c>
      <c r="F50" s="335"/>
      <c r="G50" s="335"/>
      <c r="H50" s="336"/>
      <c r="I50" s="335"/>
      <c r="J50" s="335"/>
      <c r="K50" s="335"/>
      <c r="L50" s="335"/>
      <c r="M50" s="335"/>
      <c r="N50" s="335"/>
      <c r="O50" s="335"/>
      <c r="P50" s="335"/>
      <c r="Q50" s="335"/>
      <c r="R50" s="335"/>
      <c r="S50" s="335"/>
      <c r="T50" s="335"/>
      <c r="U50" s="335"/>
      <c r="V50" s="335"/>
      <c r="W50" s="335"/>
      <c r="X50" s="335"/>
      <c r="Y50" s="335"/>
      <c r="Z50" s="335"/>
      <c r="AA50" s="335"/>
    </row>
    <row r="51" spans="1:27" x14ac:dyDescent="0.25">
      <c r="A51" s="500" t="str">
        <f t="shared" ca="1" si="5"/>
        <v>Zentrale 7</v>
      </c>
      <c r="B51" s="498" t="s">
        <v>8</v>
      </c>
      <c r="C51" s="335"/>
      <c r="D51" s="335"/>
      <c r="E51" s="335">
        <v>0</v>
      </c>
      <c r="F51" s="335"/>
      <c r="G51" s="335"/>
      <c r="H51" s="336"/>
      <c r="I51" s="335"/>
      <c r="J51" s="335"/>
      <c r="K51" s="335"/>
      <c r="L51" s="335"/>
      <c r="M51" s="335"/>
      <c r="N51" s="335"/>
      <c r="O51" s="335"/>
      <c r="P51" s="335"/>
      <c r="Q51" s="335"/>
      <c r="R51" s="335"/>
      <c r="S51" s="335"/>
      <c r="T51" s="335"/>
      <c r="U51" s="335"/>
      <c r="V51" s="335"/>
      <c r="W51" s="335"/>
      <c r="X51" s="335"/>
      <c r="Y51" s="335"/>
      <c r="Z51" s="335"/>
      <c r="AA51" s="335"/>
    </row>
    <row r="52" spans="1:27" x14ac:dyDescent="0.25">
      <c r="A52" s="500" t="str">
        <f t="shared" ca="1" si="5"/>
        <v>Zentrale 8</v>
      </c>
      <c r="B52" s="498" t="s">
        <v>8</v>
      </c>
      <c r="C52" s="335"/>
      <c r="D52" s="335"/>
      <c r="E52" s="335">
        <v>0</v>
      </c>
      <c r="F52" s="335"/>
      <c r="G52" s="335"/>
      <c r="H52" s="336"/>
      <c r="I52" s="335"/>
      <c r="J52" s="335"/>
      <c r="K52" s="335"/>
      <c r="L52" s="335"/>
      <c r="M52" s="335"/>
      <c r="N52" s="335"/>
      <c r="O52" s="335"/>
      <c r="P52" s="335"/>
      <c r="Q52" s="335"/>
      <c r="R52" s="335"/>
      <c r="S52" s="335"/>
      <c r="T52" s="335"/>
      <c r="U52" s="335"/>
      <c r="V52" s="335"/>
      <c r="W52" s="335"/>
      <c r="X52" s="335"/>
      <c r="Y52" s="335"/>
      <c r="Z52" s="335"/>
      <c r="AA52" s="335"/>
    </row>
    <row r="53" spans="1:27" x14ac:dyDescent="0.25">
      <c r="A53" s="500" t="str">
        <f t="shared" ca="1" si="5"/>
        <v>Zentrale 9</v>
      </c>
      <c r="B53" s="498" t="s">
        <v>8</v>
      </c>
      <c r="C53" s="335"/>
      <c r="D53" s="335"/>
      <c r="E53" s="335">
        <v>0</v>
      </c>
      <c r="F53" s="335"/>
      <c r="G53" s="335"/>
      <c r="H53" s="336"/>
      <c r="I53" s="335"/>
      <c r="J53" s="335"/>
      <c r="K53" s="335"/>
      <c r="L53" s="335"/>
      <c r="M53" s="335"/>
      <c r="N53" s="335"/>
      <c r="O53" s="335"/>
      <c r="P53" s="335"/>
      <c r="Q53" s="335"/>
      <c r="R53" s="335"/>
      <c r="S53" s="335"/>
      <c r="T53" s="335"/>
      <c r="U53" s="335"/>
      <c r="V53" s="335"/>
      <c r="W53" s="335"/>
      <c r="X53" s="335"/>
      <c r="Y53" s="335"/>
      <c r="Z53" s="335"/>
      <c r="AA53" s="335"/>
    </row>
    <row r="54" spans="1:27" x14ac:dyDescent="0.25">
      <c r="A54" s="500" t="str">
        <f t="shared" ca="1" si="5"/>
        <v>Zentrale 10</v>
      </c>
      <c r="B54" s="498" t="s">
        <v>8</v>
      </c>
      <c r="C54" s="335"/>
      <c r="D54" s="335"/>
      <c r="E54" s="335">
        <v>0</v>
      </c>
      <c r="F54" s="335"/>
      <c r="G54" s="335"/>
      <c r="H54" s="336"/>
      <c r="I54" s="335"/>
      <c r="J54" s="335"/>
      <c r="K54" s="335"/>
      <c r="L54" s="335"/>
      <c r="M54" s="335"/>
      <c r="N54" s="335"/>
      <c r="O54" s="335"/>
      <c r="P54" s="335"/>
      <c r="Q54" s="335"/>
      <c r="R54" s="335"/>
      <c r="S54" s="335"/>
      <c r="T54" s="335"/>
      <c r="U54" s="335"/>
      <c r="V54" s="335"/>
      <c r="W54" s="335"/>
      <c r="X54" s="335"/>
      <c r="Y54" s="335"/>
      <c r="Z54" s="335"/>
      <c r="AA54" s="335"/>
    </row>
    <row r="55" spans="1:27" x14ac:dyDescent="0.25">
      <c r="A55" s="509" t="str">
        <f ca="1">OFFSET(Sprachen!A347,0,'Allg. Informationen'!$B$4-1,1,1)</f>
        <v>Total</v>
      </c>
      <c r="B55" s="498" t="s">
        <v>8</v>
      </c>
      <c r="C55" s="335"/>
      <c r="D55" s="335"/>
      <c r="E55" s="335">
        <v>0</v>
      </c>
      <c r="F55" s="335"/>
      <c r="G55" s="335"/>
      <c r="H55" s="336"/>
      <c r="I55" s="335"/>
      <c r="J55" s="335"/>
      <c r="K55" s="335"/>
      <c r="L55" s="335"/>
      <c r="M55" s="335"/>
      <c r="N55" s="335"/>
      <c r="O55" s="335"/>
      <c r="P55" s="335"/>
      <c r="Q55" s="335"/>
      <c r="R55" s="335"/>
      <c r="S55" s="335"/>
      <c r="T55" s="335"/>
      <c r="U55" s="335"/>
      <c r="V55" s="335"/>
      <c r="W55" s="335"/>
      <c r="X55" s="335"/>
      <c r="Y55" s="335"/>
      <c r="Z55" s="335"/>
      <c r="AA55" s="335"/>
    </row>
    <row r="56" spans="1:27" ht="27.6" customHeight="1" x14ac:dyDescent="0.25">
      <c r="A56" s="779" t="str">
        <f ca="1">OFFSET(Sprachen!A350,0,'Allg. Informationen'!$B$4-1,1,1)</f>
        <v>Pumpenergie zu Marktpreisen</v>
      </c>
      <c r="B56" s="780"/>
      <c r="C56" s="208" t="s">
        <v>960</v>
      </c>
      <c r="D56" s="208" t="s">
        <v>961</v>
      </c>
      <c r="E56" s="208" t="s">
        <v>962</v>
      </c>
      <c r="F56" s="208" t="s">
        <v>963</v>
      </c>
      <c r="G56" s="208" t="s">
        <v>964</v>
      </c>
      <c r="H56" s="208" t="s">
        <v>965</v>
      </c>
      <c r="I56" s="208" t="s">
        <v>966</v>
      </c>
      <c r="J56" s="208" t="s">
        <v>967</v>
      </c>
      <c r="K56" s="208" t="s">
        <v>968</v>
      </c>
      <c r="L56" s="208" t="s">
        <v>969</v>
      </c>
      <c r="M56" s="208" t="s">
        <v>970</v>
      </c>
      <c r="N56" s="208" t="s">
        <v>971</v>
      </c>
      <c r="O56" s="208" t="s">
        <v>972</v>
      </c>
      <c r="P56" s="208" t="s">
        <v>973</v>
      </c>
      <c r="Q56" s="208" t="s">
        <v>974</v>
      </c>
      <c r="R56" s="208" t="s">
        <v>975</v>
      </c>
      <c r="S56" s="208" t="s">
        <v>976</v>
      </c>
      <c r="T56" s="208" t="s">
        <v>977</v>
      </c>
      <c r="U56" s="208" t="s">
        <v>978</v>
      </c>
      <c r="V56" s="208" t="s">
        <v>979</v>
      </c>
      <c r="W56" s="208" t="s">
        <v>980</v>
      </c>
      <c r="X56" s="208" t="s">
        <v>981</v>
      </c>
      <c r="Y56" s="208" t="s">
        <v>982</v>
      </c>
      <c r="Z56" s="208" t="s">
        <v>983</v>
      </c>
      <c r="AA56" s="208" t="s">
        <v>984</v>
      </c>
    </row>
    <row r="57" spans="1:27" x14ac:dyDescent="0.25">
      <c r="A57" s="500" t="str">
        <f ca="1">A45</f>
        <v>Zentrale 1</v>
      </c>
      <c r="B57" s="498" t="s">
        <v>24</v>
      </c>
      <c r="C57" s="91"/>
      <c r="D57" s="91"/>
      <c r="E57" s="335">
        <v>0</v>
      </c>
      <c r="F57" s="91"/>
      <c r="G57" s="91"/>
      <c r="H57" s="72"/>
      <c r="I57" s="91"/>
      <c r="J57" s="91"/>
      <c r="K57" s="91"/>
      <c r="L57" s="91"/>
      <c r="M57" s="91"/>
      <c r="N57" s="91"/>
      <c r="O57" s="91"/>
      <c r="P57" s="91"/>
      <c r="Q57" s="91"/>
      <c r="R57" s="91"/>
      <c r="S57" s="91"/>
      <c r="T57" s="91"/>
      <c r="U57" s="91"/>
      <c r="V57" s="91"/>
      <c r="W57" s="91"/>
      <c r="X57" s="91"/>
      <c r="Y57" s="91"/>
      <c r="Z57" s="91"/>
      <c r="AA57" s="91"/>
    </row>
    <row r="58" spans="1:27" x14ac:dyDescent="0.25">
      <c r="A58" s="500" t="str">
        <f t="shared" ref="A58:A66" ca="1" si="6">A46</f>
        <v>Zentrale 2</v>
      </c>
      <c r="B58" s="498" t="s">
        <v>24</v>
      </c>
      <c r="C58" s="91"/>
      <c r="D58" s="91"/>
      <c r="E58" s="335">
        <v>0</v>
      </c>
      <c r="F58" s="91"/>
      <c r="G58" s="91"/>
      <c r="H58" s="72"/>
      <c r="I58" s="91"/>
      <c r="J58" s="91"/>
      <c r="K58" s="91"/>
      <c r="L58" s="91"/>
      <c r="M58" s="91"/>
      <c r="N58" s="91"/>
      <c r="O58" s="91"/>
      <c r="P58" s="91"/>
      <c r="Q58" s="91"/>
      <c r="R58" s="91"/>
      <c r="S58" s="91"/>
      <c r="T58" s="91"/>
      <c r="U58" s="91"/>
      <c r="V58" s="91"/>
      <c r="W58" s="91"/>
      <c r="X58" s="91"/>
      <c r="Y58" s="91"/>
      <c r="Z58" s="91"/>
      <c r="AA58" s="91"/>
    </row>
    <row r="59" spans="1:27" x14ac:dyDescent="0.25">
      <c r="A59" s="500" t="str">
        <f t="shared" ca="1" si="6"/>
        <v>Zentrale 3</v>
      </c>
      <c r="B59" s="498" t="s">
        <v>24</v>
      </c>
      <c r="C59" s="91"/>
      <c r="D59" s="91"/>
      <c r="E59" s="335">
        <v>0</v>
      </c>
      <c r="F59" s="91"/>
      <c r="G59" s="91"/>
      <c r="H59" s="72"/>
      <c r="I59" s="91"/>
      <c r="J59" s="91"/>
      <c r="K59" s="91"/>
      <c r="L59" s="91"/>
      <c r="M59" s="91"/>
      <c r="N59" s="91"/>
      <c r="O59" s="91"/>
      <c r="P59" s="91"/>
      <c r="Q59" s="91"/>
      <c r="R59" s="91"/>
      <c r="S59" s="91"/>
      <c r="T59" s="91"/>
      <c r="U59" s="91"/>
      <c r="V59" s="91"/>
      <c r="W59" s="91"/>
      <c r="X59" s="91"/>
      <c r="Y59" s="91"/>
      <c r="Z59" s="91"/>
      <c r="AA59" s="91"/>
    </row>
    <row r="60" spans="1:27" x14ac:dyDescent="0.25">
      <c r="A60" s="500" t="str">
        <f t="shared" ca="1" si="6"/>
        <v>Zentrale 4</v>
      </c>
      <c r="B60" s="498" t="s">
        <v>24</v>
      </c>
      <c r="C60" s="91"/>
      <c r="D60" s="91"/>
      <c r="E60" s="335">
        <v>0</v>
      </c>
      <c r="F60" s="91"/>
      <c r="G60" s="91"/>
      <c r="H60" s="72"/>
      <c r="I60" s="91"/>
      <c r="J60" s="91"/>
      <c r="K60" s="91"/>
      <c r="L60" s="91"/>
      <c r="M60" s="91"/>
      <c r="N60" s="91"/>
      <c r="O60" s="91"/>
      <c r="P60" s="91"/>
      <c r="Q60" s="91"/>
      <c r="R60" s="91"/>
      <c r="S60" s="91"/>
      <c r="T60" s="91"/>
      <c r="U60" s="91"/>
      <c r="V60" s="91"/>
      <c r="W60" s="91"/>
      <c r="X60" s="91"/>
      <c r="Y60" s="91"/>
      <c r="Z60" s="91"/>
      <c r="AA60" s="91"/>
    </row>
    <row r="61" spans="1:27" x14ac:dyDescent="0.25">
      <c r="A61" s="500" t="str">
        <f t="shared" ca="1" si="6"/>
        <v>Zentrale 5</v>
      </c>
      <c r="B61" s="498" t="s">
        <v>24</v>
      </c>
      <c r="C61" s="91"/>
      <c r="D61" s="91"/>
      <c r="E61" s="335">
        <v>0</v>
      </c>
      <c r="F61" s="91"/>
      <c r="G61" s="91"/>
      <c r="H61" s="72"/>
      <c r="I61" s="91"/>
      <c r="J61" s="91"/>
      <c r="K61" s="91"/>
      <c r="L61" s="91"/>
      <c r="M61" s="91"/>
      <c r="N61" s="91"/>
      <c r="O61" s="91"/>
      <c r="P61" s="91"/>
      <c r="Q61" s="91"/>
      <c r="R61" s="91"/>
      <c r="S61" s="91"/>
      <c r="T61" s="91"/>
      <c r="U61" s="91"/>
      <c r="V61" s="91"/>
      <c r="W61" s="91"/>
      <c r="X61" s="91"/>
      <c r="Y61" s="91"/>
      <c r="Z61" s="91"/>
      <c r="AA61" s="91"/>
    </row>
    <row r="62" spans="1:27" x14ac:dyDescent="0.25">
      <c r="A62" s="500" t="str">
        <f t="shared" ca="1" si="6"/>
        <v>Zentrale 6</v>
      </c>
      <c r="B62" s="498" t="s">
        <v>24</v>
      </c>
      <c r="C62" s="91"/>
      <c r="D62" s="91"/>
      <c r="E62" s="335">
        <v>0</v>
      </c>
      <c r="F62" s="91"/>
      <c r="G62" s="91"/>
      <c r="H62" s="72"/>
      <c r="I62" s="91"/>
      <c r="J62" s="91"/>
      <c r="K62" s="91"/>
      <c r="L62" s="91"/>
      <c r="M62" s="91"/>
      <c r="N62" s="91"/>
      <c r="O62" s="91"/>
      <c r="P62" s="91"/>
      <c r="Q62" s="91"/>
      <c r="R62" s="91"/>
      <c r="S62" s="91"/>
      <c r="T62" s="91"/>
      <c r="U62" s="91"/>
      <c r="V62" s="91"/>
      <c r="W62" s="91"/>
      <c r="X62" s="91"/>
      <c r="Y62" s="91"/>
      <c r="Z62" s="91"/>
      <c r="AA62" s="91"/>
    </row>
    <row r="63" spans="1:27" x14ac:dyDescent="0.25">
      <c r="A63" s="500" t="str">
        <f t="shared" ca="1" si="6"/>
        <v>Zentrale 7</v>
      </c>
      <c r="B63" s="498" t="s">
        <v>24</v>
      </c>
      <c r="C63" s="91"/>
      <c r="D63" s="91"/>
      <c r="E63" s="335">
        <v>0</v>
      </c>
      <c r="F63" s="91"/>
      <c r="G63" s="91"/>
      <c r="H63" s="72"/>
      <c r="I63" s="91"/>
      <c r="J63" s="91"/>
      <c r="K63" s="91"/>
      <c r="L63" s="91"/>
      <c r="M63" s="91"/>
      <c r="N63" s="91"/>
      <c r="O63" s="91"/>
      <c r="P63" s="91"/>
      <c r="Q63" s="91"/>
      <c r="R63" s="91"/>
      <c r="S63" s="91"/>
      <c r="T63" s="91"/>
      <c r="U63" s="91"/>
      <c r="V63" s="91"/>
      <c r="W63" s="91"/>
      <c r="X63" s="91"/>
      <c r="Y63" s="91"/>
      <c r="Z63" s="91"/>
      <c r="AA63" s="91"/>
    </row>
    <row r="64" spans="1:27" x14ac:dyDescent="0.25">
      <c r="A64" s="500" t="str">
        <f t="shared" ca="1" si="6"/>
        <v>Zentrale 8</v>
      </c>
      <c r="B64" s="498" t="s">
        <v>24</v>
      </c>
      <c r="C64" s="91"/>
      <c r="D64" s="91"/>
      <c r="E64" s="335">
        <v>0</v>
      </c>
      <c r="F64" s="91"/>
      <c r="G64" s="91"/>
      <c r="H64" s="72"/>
      <c r="I64" s="91"/>
      <c r="J64" s="91"/>
      <c r="K64" s="91"/>
      <c r="L64" s="91"/>
      <c r="M64" s="91"/>
      <c r="N64" s="91"/>
      <c r="O64" s="91"/>
      <c r="P64" s="91"/>
      <c r="Q64" s="91"/>
      <c r="R64" s="91"/>
      <c r="S64" s="91"/>
      <c r="T64" s="91"/>
      <c r="U64" s="91"/>
      <c r="V64" s="91"/>
      <c r="W64" s="91"/>
      <c r="X64" s="91"/>
      <c r="Y64" s="91"/>
      <c r="Z64" s="91"/>
      <c r="AA64" s="91"/>
    </row>
    <row r="65" spans="1:27" x14ac:dyDescent="0.25">
      <c r="A65" s="500" t="str">
        <f t="shared" ca="1" si="6"/>
        <v>Zentrale 9</v>
      </c>
      <c r="B65" s="498" t="s">
        <v>24</v>
      </c>
      <c r="C65" s="91"/>
      <c r="D65" s="91"/>
      <c r="E65" s="335">
        <v>0</v>
      </c>
      <c r="F65" s="91"/>
      <c r="G65" s="91"/>
      <c r="H65" s="72"/>
      <c r="I65" s="91"/>
      <c r="J65" s="91"/>
      <c r="K65" s="91"/>
      <c r="L65" s="91"/>
      <c r="M65" s="91"/>
      <c r="N65" s="91"/>
      <c r="O65" s="91"/>
      <c r="P65" s="91"/>
      <c r="Q65" s="91"/>
      <c r="R65" s="91"/>
      <c r="S65" s="91"/>
      <c r="T65" s="91"/>
      <c r="U65" s="91"/>
      <c r="V65" s="91"/>
      <c r="W65" s="91"/>
      <c r="X65" s="91"/>
      <c r="Y65" s="91"/>
      <c r="Z65" s="91"/>
      <c r="AA65" s="91"/>
    </row>
    <row r="66" spans="1:27" x14ac:dyDescent="0.25">
      <c r="A66" s="500" t="str">
        <f t="shared" ca="1" si="6"/>
        <v>Zentrale 10</v>
      </c>
      <c r="B66" s="503" t="s">
        <v>24</v>
      </c>
      <c r="C66" s="91"/>
      <c r="D66" s="91"/>
      <c r="E66" s="335">
        <v>0</v>
      </c>
      <c r="F66" s="91"/>
      <c r="G66" s="91"/>
      <c r="H66" s="72"/>
      <c r="I66" s="91"/>
      <c r="J66" s="91"/>
      <c r="K66" s="91"/>
      <c r="L66" s="91"/>
      <c r="M66" s="91"/>
      <c r="N66" s="91"/>
      <c r="O66" s="91"/>
      <c r="P66" s="91"/>
      <c r="Q66" s="91"/>
      <c r="R66" s="91"/>
      <c r="S66" s="91"/>
      <c r="T66" s="91"/>
      <c r="U66" s="91"/>
      <c r="V66" s="91"/>
      <c r="W66" s="91"/>
      <c r="X66" s="91"/>
      <c r="Y66" s="91"/>
      <c r="Z66" s="91"/>
      <c r="AA66" s="91"/>
    </row>
    <row r="67" spans="1:27" x14ac:dyDescent="0.25">
      <c r="A67" s="509" t="str">
        <f ca="1">OFFSET(Sprachen!A347,0,'Allg. Informationen'!$B$4-1,1,1)</f>
        <v>Total</v>
      </c>
      <c r="B67" s="499" t="s">
        <v>24</v>
      </c>
      <c r="C67" s="91"/>
      <c r="D67" s="91"/>
      <c r="E67" s="335">
        <v>0</v>
      </c>
      <c r="F67" s="91"/>
      <c r="G67" s="91"/>
      <c r="H67" s="72"/>
      <c r="I67" s="91"/>
      <c r="J67" s="91"/>
      <c r="K67" s="91"/>
      <c r="L67" s="91"/>
      <c r="M67" s="91"/>
      <c r="N67" s="91"/>
      <c r="O67" s="91"/>
      <c r="P67" s="91"/>
      <c r="Q67" s="91"/>
      <c r="R67" s="91"/>
      <c r="S67" s="91"/>
      <c r="T67" s="91"/>
      <c r="U67" s="91"/>
      <c r="V67" s="91"/>
      <c r="W67" s="91"/>
      <c r="X67" s="91"/>
      <c r="Y67" s="91"/>
      <c r="Z67" s="91"/>
      <c r="AA67" s="91"/>
    </row>
  </sheetData>
  <sheetProtection algorithmName="SHA-512" hashValue="8nB7mKkW2tTf9gBAs2eVtOJn4PFtzyHbQAHqaEaI6tVGAXYlsl3rpUpp7jGBOIM1X0lxyrhsyrGQqB+Y7AUAcg==" saltValue="BQZwJJdGN2mzdpplI6mdyQ==" spinCount="100000" sheet="1" objects="1" scenarios="1"/>
  <protectedRanges>
    <protectedRange sqref="C7:L67" name="Bereich1"/>
  </protectedRanges>
  <mergeCells count="1">
    <mergeCell ref="A56:B56"/>
  </mergeCells>
  <phoneticPr fontId="15" type="noConversion"/>
  <pageMargins left="0.70866141732283472" right="0.70866141732283472" top="0.78740157480314965" bottom="0.78740157480314965" header="0.31496062992125984" footer="0.31496062992125984"/>
  <pageSetup paperSize="9" scale="76" fitToHeight="0" orientation="landscape" r:id="rId1"/>
  <headerFooter>
    <oddHeader>&amp;LBFE-MP&amp;C &amp;A&amp;R&amp;D</oddHeader>
    <oddFooter>&amp;L&amp;F, &amp;T&amp;RS. &amp;P / &amp;N</oddFooter>
  </headerFooter>
  <customProperties>
    <customPr name="EpmWorksheetKeyString_GUID" r:id="rId2"/>
  </customPropertie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f:fields xmlns:f="http://schemas.fabasoft.com/folio/2007/fields">
  <f:record ref="">
    <f:field ref="objname" par="" edit="true" text="MP_19.xxx_Gesuchformular_2019_v2.0"/>
    <f:field ref="objsubject" par="" edit="true" text=""/>
    <f:field ref="objcreatedby" par="" text="Bühlmann, Christian (BFE - buc)"/>
    <f:field ref="objcreatedat" par="" text="12.03.2019 10:27:51"/>
    <f:field ref="objchangedby" par="" text="Bühlmann, Christian (BFE - buc)"/>
    <f:field ref="objmodifiedat" par="" text="15.03.2019 09:37:47"/>
    <f:field ref="doc_FSCFOLIO_1_1001_FieldDocumentNumber" par="" text=""/>
    <f:field ref="doc_FSCFOLIO_1_1001_FieldSubject" par="" edit="true" text=""/>
    <f:field ref="FSCFOLIO_1_1001_FieldCurrentUser" par="" text="Christian Bühlmann"/>
    <f:field ref="CCAPRECONFIG_15_1001_Objektname" par="" edit="true" text="MP_19.xxx_Gesuchformular_2019_v2.0"/>
    <f:field ref="CHPRECONFIG_1_1001_Objektname" par="" edit="true" text="MP_19.xxx_Gesuchformular_2019_v2.0"/>
  </f:record>
  <f:record inx="1" ref="">
    <f:field ref="CCAPRECONFIG_15_1001_Anrede" par="" edit="true" text=""/>
    <f:field ref="CCAPRECONFIG_15_1001_Anrede_Briefkopf" par="" text=""/>
    <f:field ref="CCAPRECONFIG_15_1001_Geschlecht_Anrede" par="" text=""/>
    <f:field ref="CCAPRECONFIG_15_1001_Titel" par="" edit="true" text=""/>
    <f:field ref="CCAPRECONFIG_15_1001_Nachgestellter_Titel" par="" edit="true" text=""/>
    <f:field ref="CCAPRECONFIG_15_1001_Vorname" par="" edit="true" text=""/>
    <f:field ref="CCAPRECONFIG_15_1001_Nachname" par="" edit="true" text=""/>
    <f:field ref="CCAPRECONFIG_15_1001_zH" par="" edit="true" text=""/>
    <f:field ref="CCAPRECONFIG_15_1001_Geschlecht" par="" text=""/>
    <f:field ref="CCAPRECONFIG_15_1001_Strasse" par="" text=""/>
    <f:field ref="CCAPRECONFIG_15_1001_Hausnummer" par="" text=""/>
    <f:field ref="CCAPRECONFIG_15_1001_Stiege" par="" text=""/>
    <f:field ref="CCAPRECONFIG_15_1001_Stock" par="" text=""/>
    <f:field ref="CCAPRECONFIG_15_1001_Tuer" par="" text=""/>
    <f:field ref="CCAPRECONFIG_15_1001_Postfach" par="" text=""/>
    <f:field ref="CCAPRECONFIG_15_1001_Postleitzahl" par="" text=""/>
    <f:field ref="CCAPRECONFIG_15_1001_Ort" par="" text=""/>
    <f:field ref="CCAPRECONFIG_15_1001_Land" par="" text=""/>
    <f:field ref="CCAPRECONFIG_15_1001_Email" par="" text=""/>
    <f:field ref="CCAPRECONFIG_15_1001_Postalische_Adresse" par="" text=""/>
    <f:field ref="CCAPRECONFIG_15_1001_Adresse" par="" text=""/>
    <f:field ref="CCAPRECONFIG_15_1001_Fax" par="" text=""/>
    <f:field ref="CCAPRECONFIG_15_1001_Telefon" par="" text=""/>
    <f:field ref="CCAPRECONFIG_15_1001_Geburtsdatum" par="" text=""/>
    <f:field ref="CCAPRECONFIG_15_1001_Sozialversicherungsnummer" par="" text=""/>
    <f:field ref="CCAPRECONFIG_15_1001_Berufstitel" par="" text=""/>
    <f:field ref="CCAPRECONFIG_15_1001_Funktionsbezeichnung" par="" text=""/>
    <f:field ref="CCAPRECONFIG_15_1001_Organisationsname" par="" text=""/>
    <f:field ref="CCAPRECONFIG_15_1001_Organisationskurzname" par="" text=""/>
    <f:field ref="CCAPRECONFIG_15_1001_Abschriftsbemerkung" par="" text=""/>
    <f:field ref="CCAPRECONFIG_15_1001_Name_Zeile_2" par="" text=""/>
    <f:field ref="CCAPRECONFIG_15_1001_Name_Zeile_3" par="" text=""/>
    <f:field ref="CCAPRECONFIG_15_1001_Firmenbuchnummer" par="" text=""/>
    <f:field ref="CCAPRECONFIG_15_1001_Versandart" par="" text="B-Post"/>
    <f:field ref="CCAPRECONFIG_15_1001_Kategorie" par="" text="Empfänger/in"/>
    <f:field ref="CCAPRECONFIG_15_1001_Rechtsform" par="" text=""/>
    <f:field ref="CCAPRECONFIG_15_1001_Ziel" par="" text=""/>
    <f:field ref="CHPRECONFIG_1_1001_Anrede" par="" edit="true" text=""/>
    <f:field ref="CHPRECONFIG_1_1001_Titel" par="" edit="true" text=""/>
    <f:field ref="CHPRECONFIG_1_1001_Vorname" par="" edit="true" text=""/>
    <f:field ref="CHPRECONFIG_1_1001_Nachname" par="" edit="true" text=""/>
    <f:field ref="CHPRECONFIG_1_1001_Strasse" par="" text=""/>
    <f:field ref="CHPRECONFIG_1_1001_Postleitzahl" par="" text=""/>
    <f:field ref="CHPRECONFIG_1_1001_Ort" par="" text=""/>
    <f:field ref="CHPRECONFIG_1_1001_EMailAdresse" par="" text=""/>
    <f:field ref="UVEKCFG_15_1700_Personal" par="" text=""/>
    <f:field ref="UVEKCFG_15_1700_Geschlecht" par="" text=""/>
    <f:field ref="UVEKCFG_15_1700_GebDatum" par="" text=""/>
    <f:field ref="UVEKCFG_15_1700_Beruf" par="" text=""/>
    <f:field ref="UVEKCFG_15_1700_Familienstand" par="" text=""/>
    <f:field ref="UVEKCFG_15_1700_Muttersprache" par="" text=""/>
    <f:field ref="UVEKCFG_15_1700_Geboren_in" par="" text=""/>
    <f:field ref="UVEKCFG_15_1700_Briefanrede" par="" text=""/>
    <f:field ref="UVEKCFG_15_1700_Kommunikationssprache" par="" text=""/>
    <f:field ref="UVEKCFG_15_1700_Webseite" par="" text=""/>
    <f:field ref="UVEKCFG_15_1700_TelNr_Business" par="" text=""/>
    <f:field ref="UVEKCFG_15_1700_TelNr_Private" par="" text=""/>
    <f:field ref="UVEKCFG_15_1700_TelNr_Mobile" par="" text=""/>
    <f:field ref="UVEKCFG_15_1700_TelNr_Other" par="" text=""/>
    <f:field ref="UVEKCFG_15_1700_TelNr_Fax" par="" text=""/>
    <f:field ref="UVEKCFG_15_1700_EMail1" par="" text=""/>
    <f:field ref="UVEKCFG_15_1700_EMail2" par="" text=""/>
    <f:field ref="UVEKCFG_15_1700_EMail3" par="" text=""/>
    <f:field ref="UVEKCFG_15_1700_UID" par="" text=""/>
    <f:field ref="UVEKCFG_15_1700_Klassifizierung" par="" text=""/>
    <f:field ref="UVEKCFG_15_1700_Gruendungsjahr" par="" text=""/>
    <f:field ref="UVEKCFG_15_1700_Versandart" par="" text="B-Post"/>
    <f:field ref="UVEKCFG_15_1700_Versandvermek" par="" text=""/>
    <f:field ref="UVEKCFG_15_1700_Kurzbezeichnung" par="" text=""/>
    <f:field ref="UVEKCFG_15_1700_Strasse2" par="" text=""/>
    <f:field ref="UVEKCFG_15_1700_Hausnummer_Zusatz" par="" text=""/>
    <f:field ref="UVEKCFG_15_1700_Land" par="" text=""/>
    <f:field ref="UVEKCFG_15_1700_Serienbrieffeld_1" par="" text=""/>
    <f:field ref="UVEKCFG_15_1700_Serienbrieffeld_2" par="" text=""/>
    <f:field ref="UVEKCFG_15_1700_Serienbrieffeld_3" par="" text=""/>
    <f:field ref="UVEKCFG_15_1700_Serienbrieffeld_4" par="" text=""/>
    <f:field ref="UVEKCFG_15_1700_Serienbrieffeld_5" par="" text=""/>
    <f:field ref="UVEKCFG_15_1700_Adresszeile_1" par="" text=""/>
    <f:field ref="UVEKCFG_15_1700_Adresszeile_2" par="" text=""/>
    <f:field ref="UVEKCFG_15_1700_Adresszeile_3" par="" text=""/>
    <f:field ref="UVEKCFG_15_1700_Adresszeile_4" par="" text=""/>
    <f:field ref="UVEKCFG_15_1700_Adresszeile_5" par="" text=""/>
    <f:field ref="UVEKCFG_15_1700_Adresszeile_6" par="" text=""/>
    <f:field ref="UVEKCFG_15_1700_Adresszeile_7" par="" text=""/>
    <f:field ref="UVEKCFG_15_1700_Adresszeile_8" par="" text=""/>
    <f:field ref="UVEKCFG_15_1700_Adresszeile_9" par="" text=""/>
    <f:field ref="UVEKCFG_15_1700_Adresszeile_10" par="" text=""/>
    <f:field ref="BAVCFG_15_1700_Adresse1" par="" edit="true" text=""/>
    <f:field ref="BAVCFG_15_1700_Firma" par="" text=""/>
    <f:field ref="BAVCFG_15_1700_ZustellungAm" par="" text=""/>
    <f:field ref="BAVCFG_15_1700_ForeignNumber" par="" text=""/>
    <f:field ref="BAVCFG_15_1700_AnredePartner" par="" edit="true" text=""/>
    <f:field ref="BAVCFG_15_1700_Anrede_Adresse" par="" edit="true" text=""/>
    <f:field ref="BAVCFG_15_1700_Zusatzzeile1" par="" edit="true" text=""/>
    <f:field ref="BAVCFG_15_1700_Zusatzzeile2" par="" edit="true" text=""/>
    <f:field ref="BAVCFG_15_1700_Strasse2" par="" edit="true" text=""/>
    <f:field ref="BAVCFG_15_1700_Firma_Kurz" par="" text=""/>
    <f:field ref="BAVCFG_15_1700_Posfach" par="" text=""/>
    <f:field ref="BAVCFG_15_1700_Vorname_AP" par="" text=""/>
    <f:field ref="BAVCFG_15_1700_Nachname_AP" par="" text=""/>
    <f:field ref="BAVCFG_15_1700_Adresse1_AP" par="" text=""/>
    <f:field ref="BAVCFG_15_1700_Strasse_AP" par="" text=""/>
    <f:field ref="BAVCFG_15_1700_Postleitzahl_AP" par="" text=""/>
    <f:field ref="BAVCFG_15_1700_Ort_AP" par="" text=""/>
    <f:field ref="BAVCFG_15_1700_EMail_AP" par="" text=""/>
    <f:field ref="BAVCFG_15_1700_Firma_AP" par="" text=""/>
    <f:field ref="BAVCFG_15_1700_AnredePartner_AP" par="" text=""/>
    <f:field ref="BAVCFG_15_1700_Titel_AP" par="" text=""/>
    <f:field ref="BAVCFG_15_1700_Fax_AP" par="" text=""/>
    <f:field ref="BAVCFG_15_1700_Anrede_Adresse_AP" par="" text=""/>
    <f:field ref="BAVCFG_15_1700_Zusatzzeile1_AP" par="" text=""/>
    <f:field ref="BAVCFG_15_1700_Zusatzzeile2_AP" par="" text=""/>
    <f:field ref="BAVCFG_15_1700_Strasse2_AP" par="" text=""/>
    <f:field ref="BAVCFG_15_1700_FirmaKurz_AP" par="" text=""/>
    <f:field ref="BAVCFG_15_1700_Posfach_AP" par="" text=""/>
  </f:record>
  <f:display par="" text="...">
    <f:field ref="FSCFOLIO_1_1001_FieldCurrentUser" text="Aktueller Benutzer"/>
    <f:field ref="objsubject" text="Betreff (einzeilig)"/>
    <f:field ref="objcreatedat" text="Erzeugt am/um"/>
    <f:field ref="objcreatedby" text="Erzeugt von"/>
    <f:field ref="objmodifiedat" text="Letzte Änderung am/um"/>
    <f:field ref="objchangedby" text="Letzte Änderung von"/>
    <f:field ref="objname" text="Name"/>
    <f:field ref="CCAPRECONFIG_15_1001_Objektname" text="Objektname"/>
    <f:field ref="CHPRECONFIG_1_1001_Objektname" text="Objektname"/>
  </f:display>
  <f:display par="" text="&gt; Adressat/innen">
    <f:field ref="UVEKCFG_15_1700_Personal" text=""/>
    <f:field ref="UVEKCFG_15_1700_Geschlecht" text=""/>
    <f:field ref="UVEKCFG_15_1700_GebDatum" text=""/>
    <f:field ref="UVEKCFG_15_1700_Beruf" text=""/>
    <f:field ref="UVEKCFG_15_1700_Familienstand" text=""/>
    <f:field ref="UVEKCFG_15_1700_Muttersprache" text=""/>
    <f:field ref="UVEKCFG_15_1700_Geboren_in" text=""/>
    <f:field ref="UVEKCFG_15_1700_Briefanrede" text=""/>
    <f:field ref="UVEKCFG_15_1700_Kommunikationssprache" text=""/>
    <f:field ref="UVEKCFG_15_1700_Webseite" text=""/>
    <f:field ref="UVEKCFG_15_1700_TelNr_Business" text=""/>
    <f:field ref="UVEKCFG_15_1700_TelNr_Private" text=""/>
    <f:field ref="UVEKCFG_15_1700_TelNr_Mobile" text=""/>
    <f:field ref="UVEKCFG_15_1700_TelNr_Other" text=""/>
    <f:field ref="UVEKCFG_15_1700_TelNr_Fax" text=""/>
    <f:field ref="UVEKCFG_15_1700_EMail1" text=""/>
    <f:field ref="UVEKCFG_15_1700_EMail2" text=""/>
    <f:field ref="UVEKCFG_15_1700_EMail3" text=""/>
    <f:field ref="UVEKCFG_15_1700_UID" text=""/>
    <f:field ref="UVEKCFG_15_1700_Klassifizierung" text=""/>
    <f:field ref="UVEKCFG_15_1700_Gruendungsjahr" text=""/>
    <f:field ref="UVEKCFG_15_1700_Versandart" text=""/>
    <f:field ref="UVEKCFG_15_1700_Versandvermek" text=""/>
    <f:field ref="UVEKCFG_15_1700_Kurzbezeichnung" text=""/>
    <f:field ref="UVEKCFG_15_1700_Strasse2" text=""/>
    <f:field ref="UVEKCFG_15_1700_Hausnummer_Zusatz" text=""/>
    <f:field ref="UVEKCFG_15_1700_Land" text=""/>
    <f:field ref="UVEKCFG_15_1700_Serienbrieffeld_1" text=""/>
    <f:field ref="UVEKCFG_15_1700_Serienbrieffeld_2" text=""/>
    <f:field ref="UVEKCFG_15_1700_Serienbrieffeld_3" text=""/>
    <f:field ref="UVEKCFG_15_1700_Serienbrieffeld_4" text=""/>
    <f:field ref="UVEKCFG_15_1700_Serienbrieffeld_5" text=""/>
    <f:field ref="UVEKCFG_15_1700_Adresszeile_1" text=""/>
    <f:field ref="UVEKCFG_15_1700_Adresszeile_2" text=""/>
    <f:field ref="UVEKCFG_15_1700_Adresszeile_3" text=""/>
    <f:field ref="UVEKCFG_15_1700_Adresszeile_4" text=""/>
    <f:field ref="UVEKCFG_15_1700_Adresszeile_5" text=""/>
    <f:field ref="UVEKCFG_15_1700_Adresszeile_6" text=""/>
    <f:field ref="UVEKCFG_15_1700_Adresszeile_7" text=""/>
    <f:field ref="UVEKCFG_15_1700_Adresszeile_8" text=""/>
    <f:field ref="UVEKCFG_15_1700_Adresszeile_9" text=""/>
    <f:field ref="UVEKCFG_15_1700_Adresszeile_10" text=""/>
    <f:field ref="BAVCFG_15_1700_AnredePartner" text=""/>
    <f:field ref="CCAPRECONFIG_15_1001_Abschriftsbemerkung" text="Abschriftsbemerkung"/>
    <f:field ref="CCAPRECONFIG_15_1001_Adresse" text="Adresse"/>
    <f:field ref="BAVCFG_15_1700_Adresse1" text="Adresse1"/>
    <f:field ref="BAVCFG_15_1700_Adresse1_AP" text="Adresse1_AP"/>
    <f:field ref="CCAPRECONFIG_15_1001_Anrede" text="Anrede"/>
    <f:field ref="CHPRECONFIG_1_1001_Anrede" text="Anrede"/>
    <f:field ref="BAVCFG_15_1700_Anrede_Adresse" text="Anrede Adresse"/>
    <f:field ref="BAVCFG_15_1700_Anrede_Adresse_AP" text="Anrede Adresse_AP"/>
    <f:field ref="CCAPRECONFIG_15_1001_Anrede_Briefkopf" text="Anrede_Briefkopf"/>
    <f:field ref="BAVCFG_15_1700_AnredePartner_AP" text="AnredePartner_AP"/>
    <f:field ref="CCAPRECONFIG_15_1001_Berufstitel" text="Berufstitel"/>
    <f:field ref="CHPRECONFIG_1_1001_EMailAdresse" text="E-Mail Adresse"/>
    <f:field ref="BAVCFG_15_1700_EMail_AP" text="E-Mail_AP"/>
    <f:field ref="CCAPRECONFIG_15_1001_Email" text="Email"/>
    <f:field ref="CCAPRECONFIG_15_1001_Fax" text="Fax"/>
    <f:field ref="BAVCFG_15_1700_Fax_AP" text="Fax_AP"/>
    <f:field ref="BAVCFG_15_1700_Firma" text="Firma"/>
    <f:field ref="BAVCFG_15_1700_Firma_Kurz" text="Firma Kurz"/>
    <f:field ref="BAVCFG_15_1700_FirmaKurz_AP" text="Firma Kurz_AP"/>
    <f:field ref="BAVCFG_15_1700_Firma_AP" text="Firma_AP"/>
    <f:field ref="CCAPRECONFIG_15_1001_Firmenbuchnummer" text="Firmenbuchnummer"/>
    <f:field ref="BAVCFG_15_1700_ForeignNumber" text="Fremdaktenzeichen"/>
    <f:field ref="CCAPRECONFIG_15_1001_Funktionsbezeichnung" text="Funktionsbezeichnung"/>
    <f:field ref="CCAPRECONFIG_15_1001_Geburtsdatum" text="Geburtsdatum"/>
    <f:field ref="CCAPRECONFIG_15_1001_Geschlecht" text="Geschlecht"/>
    <f:field ref="CCAPRECONFIG_15_1001_Geschlecht_Anrede" text="Geschlecht_Anrede"/>
    <f:field ref="CCAPRECONFIG_15_1001_Hausnummer" text="Hausnummer"/>
    <f:field ref="CCAPRECONFIG_15_1001_Kategorie" text="Kategorie"/>
    <f:field ref="CCAPRECONFIG_15_1001_Land" text="Land"/>
    <f:field ref="CCAPRECONFIG_15_1001_Nachgestellter_Titel" text="Nachgestellter_Titel"/>
    <f:field ref="CCAPRECONFIG_15_1001_Nachname" text="Nachname"/>
    <f:field ref="CHPRECONFIG_1_1001_Nachname" text="Nachname"/>
    <f:field ref="BAVCFG_15_1700_Nachname_AP" text="Nachname_AP"/>
    <f:field ref="CCAPRECONFIG_15_1001_Name_Zeile_2" text="Name_Zeile_2"/>
    <f:field ref="CCAPRECONFIG_15_1001_Name_Zeile_3" text="Name_Zeile_3"/>
    <f:field ref="CCAPRECONFIG_15_1001_Organisationskurzname" text="Organisationskurzname"/>
    <f:field ref="CCAPRECONFIG_15_1001_Organisationsname" text="Organisationsname"/>
    <f:field ref="CCAPRECONFIG_15_1001_Ort" text="Ort"/>
    <f:field ref="CHPRECONFIG_1_1001_Ort" text="Ort"/>
    <f:field ref="BAVCFG_15_1700_Ort_AP" text="Ort_AP"/>
    <f:field ref="BAVCFG_15_1700_Posfach" text="Posfach"/>
    <f:field ref="BAVCFG_15_1700_Posfach_AP" text="Posfach_AP"/>
    <f:field ref="CCAPRECONFIG_15_1001_Postalische_Adresse" text="Postalische_Adresse"/>
    <f:field ref="CCAPRECONFIG_15_1001_Postfach" text="Postfach"/>
    <f:field ref="CCAPRECONFIG_15_1001_Postleitzahl" text="Postleitzahl"/>
    <f:field ref="CHPRECONFIG_1_1001_Postleitzahl" text="Postleitzahl"/>
    <f:field ref="BAVCFG_15_1700_Postleitzahl_AP" text="Postleitzahl_AP"/>
    <f:field ref="CCAPRECONFIG_15_1001_Rechtsform" text="Rechtsform"/>
    <f:field ref="CCAPRECONFIG_15_1001_Sozialversicherungsnummer" text="Sozialversicherungsnummer"/>
    <f:field ref="CCAPRECONFIG_15_1001_Stiege" text="Stiege"/>
    <f:field ref="CCAPRECONFIG_15_1001_Stock" text="Stock"/>
    <f:field ref="CCAPRECONFIG_15_1001_Strasse" text="Strasse"/>
    <f:field ref="CHPRECONFIG_1_1001_Strasse" text="Strasse"/>
    <f:field ref="BAVCFG_15_1700_Strasse2" text="Strasse2"/>
    <f:field ref="BAVCFG_15_1700_Strasse2_AP" text="Strasse2_AP"/>
    <f:field ref="BAVCFG_15_1700_Strasse_AP" text="Strasse_AP"/>
    <f:field ref="CCAPRECONFIG_15_1001_Telefon" text="Telefon"/>
    <f:field ref="CCAPRECONFIG_15_1001_Titel" text="Titel"/>
    <f:field ref="CHPRECONFIG_1_1001_Titel" text="Titel"/>
    <f:field ref="BAVCFG_15_1700_Titel_AP" text="Titel_AP"/>
    <f:field ref="CCAPRECONFIG_15_1001_Tuer" text="Tuer"/>
    <f:field ref="CCAPRECONFIG_15_1001_Versandart" text="Versandart"/>
    <f:field ref="CHPRECONFIG_1_1001_Vorname" text="Vorname"/>
    <f:field ref="CCAPRECONFIG_15_1001_Vorname" text="Vorname"/>
    <f:field ref="BAVCFG_15_1700_Vorname_AP" text="Vorname_AP"/>
    <f:field ref="CCAPRECONFIG_15_1001_zH" text="zH"/>
    <f:field ref="CCAPRECONFIG_15_1001_Ziel" text="Ziel"/>
    <f:field ref="BAVCFG_15_1700_Zusatzzeile1" text="Zusatzzeile1"/>
    <f:field ref="BAVCFG_15_1700_Zusatzzeile1_AP" text="Zusatzzeile1_AP"/>
    <f:field ref="BAVCFG_15_1700_Zusatzzeile2" text="Zusatzzeile2"/>
    <f:field ref="BAVCFG_15_1700_Zusatzzeile2_AP" text="Zusatzzeile2_AP"/>
    <f:field ref="BAVCFG_15_1700_ZustellungAm" text="ZustellungAm"/>
  </f:display>
  <f:display par="" text="Serienbrief">
    <f:field ref="doc_FSCFOLIO_1_1001_FieldSubject" text="Betreff"/>
    <f:field ref="doc_FSCFOLIO_1_1001_FieldDocumentNumber" text="Dokument Nummer"/>
  </f:display>
</f:field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ct:contentTypeSchema xmlns:ct="http://schemas.microsoft.com/office/2006/metadata/contentType" xmlns:ma="http://schemas.microsoft.com/office/2006/metadata/properties/metaAttributes" ct:_="" ma:_="" ma:contentTypeName="Dokument" ma:contentTypeID="0x01010020E74BB94D2E5741B8F9EF74CA6F7403" ma:contentTypeVersion="0" ma:contentTypeDescription="Ein neues Dokument erstellen." ma:contentTypeScope="" ma:versionID="422635dcfb587b3c456bed4530ce16d1">
  <xsd:schema xmlns:xsd="http://www.w3.org/2001/XMLSchema" xmlns:xs="http://www.w3.org/2001/XMLSchema" xmlns:p="http://schemas.microsoft.com/office/2006/metadata/properties" targetNamespace="http://schemas.microsoft.com/office/2006/metadata/properties" ma:root="true" ma:fieldsID="8cd928c1667397ff43957b11881e2a22">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BF60B14-C81F-453F-BC5E-F1B7C8772405}">
  <ds:schemaRefs>
    <ds:schemaRef ds:uri="http://schemas.openxmlformats.org/package/2006/metadata/core-properties"/>
    <ds:schemaRef ds:uri="http://purl.org/dc/dcmitype/"/>
    <ds:schemaRef ds:uri="http://schemas.microsoft.com/office/infopath/2007/PartnerControls"/>
    <ds:schemaRef ds:uri="http://purl.org/dc/terms/"/>
    <ds:schemaRef ds:uri="http://schemas.microsoft.com/office/2006/metadata/properties"/>
    <ds:schemaRef ds:uri="http://schemas.microsoft.com/office/2006/documentManagement/types"/>
    <ds:schemaRef ds:uri="http://purl.org/dc/elements/1.1/"/>
    <ds:schemaRef ds:uri="0411d891-8427-4cdd-9590-7ddd61e1c2b0"/>
    <ds:schemaRef ds:uri="a65731d6-97d8-4ced-b895-1c604c929502"/>
    <ds:schemaRef ds:uri="http://www.w3.org/XML/1998/namespace"/>
  </ds:schemaRefs>
</ds:datastoreItem>
</file>

<file path=customXml/itemProps2.xml><?xml version="1.0" encoding="utf-8"?>
<ds:datastoreItem xmlns:ds="http://schemas.openxmlformats.org/officeDocument/2006/customXml" ds:itemID="{4E8A9591-F074-446B-902F-511FF79C122F}">
  <ds:schemaRefs>
    <ds:schemaRef ds:uri="http://schemas.fabasoft.com/folio/2007/fields"/>
  </ds:schemaRefs>
</ds:datastoreItem>
</file>

<file path=customXml/itemProps3.xml><?xml version="1.0" encoding="utf-8"?>
<ds:datastoreItem xmlns:ds="http://schemas.openxmlformats.org/officeDocument/2006/customXml" ds:itemID="{1E73CC9E-C901-4743-997C-C4BA767527C8}">
  <ds:schemaRefs>
    <ds:schemaRef ds:uri="http://schemas.microsoft.com/sharepoint/v3/contenttype/forms"/>
  </ds:schemaRefs>
</ds:datastoreItem>
</file>

<file path=customXml/itemProps4.xml><?xml version="1.0" encoding="utf-8"?>
<ds:datastoreItem xmlns:ds="http://schemas.openxmlformats.org/officeDocument/2006/customXml" ds:itemID="{9BC480CA-BAF4-413F-9AA8-9B0638C7D0C7}"/>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36</vt:i4>
      </vt:variant>
      <vt:variant>
        <vt:lpstr>Benannte Bereiche</vt:lpstr>
      </vt:variant>
      <vt:variant>
        <vt:i4>59</vt:i4>
      </vt:variant>
    </vt:vector>
  </HeadingPairs>
  <TitlesOfParts>
    <vt:vector size="95" baseType="lpstr">
      <vt:lpstr>Allg. Informationen</vt:lpstr>
      <vt:lpstr>Gesuchsteller</vt:lpstr>
      <vt:lpstr>Freigabeerklärung</vt:lpstr>
      <vt:lpstr>Anhänge</vt:lpstr>
      <vt:lpstr>Übersicht</vt:lpstr>
      <vt:lpstr>Grundversorgung</vt:lpstr>
      <vt:lpstr>Eigene EE</vt:lpstr>
      <vt:lpstr>Fremde EE</vt:lpstr>
      <vt:lpstr>E_prod_Eingabe</vt:lpstr>
      <vt:lpstr>KW1</vt:lpstr>
      <vt:lpstr>KW2</vt:lpstr>
      <vt:lpstr>KW3</vt:lpstr>
      <vt:lpstr>KW4</vt:lpstr>
      <vt:lpstr>KW5</vt:lpstr>
      <vt:lpstr>KW6</vt:lpstr>
      <vt:lpstr>KW7</vt:lpstr>
      <vt:lpstr>KW8</vt:lpstr>
      <vt:lpstr>KW9</vt:lpstr>
      <vt:lpstr>KW10</vt:lpstr>
      <vt:lpstr>KW11</vt:lpstr>
      <vt:lpstr>KW12</vt:lpstr>
      <vt:lpstr>KW13</vt:lpstr>
      <vt:lpstr>KW14</vt:lpstr>
      <vt:lpstr>KW15</vt:lpstr>
      <vt:lpstr>KW16</vt:lpstr>
      <vt:lpstr>KW17</vt:lpstr>
      <vt:lpstr>KW18</vt:lpstr>
      <vt:lpstr>KW19</vt:lpstr>
      <vt:lpstr>KW20</vt:lpstr>
      <vt:lpstr>KW21</vt:lpstr>
      <vt:lpstr>KW22</vt:lpstr>
      <vt:lpstr>KW23</vt:lpstr>
      <vt:lpstr>KW24</vt:lpstr>
      <vt:lpstr>KW25</vt:lpstr>
      <vt:lpstr>Dropdown</vt:lpstr>
      <vt:lpstr>Sprachen</vt:lpstr>
      <vt:lpstr>'Allg. Informationen'!Druckbereich</vt:lpstr>
      <vt:lpstr>Anhänge!Druckbereich</vt:lpstr>
      <vt:lpstr>E_prod_Eingabe!Druckbereich</vt:lpstr>
      <vt:lpstr>'Eigene EE'!Druckbereich</vt:lpstr>
      <vt:lpstr>Freigabeerklärung!Druckbereich</vt:lpstr>
      <vt:lpstr>'Fremde EE'!Druckbereich</vt:lpstr>
      <vt:lpstr>Gesuchsteller!Druckbereich</vt:lpstr>
      <vt:lpstr>Grundversorgung!Druckbereich</vt:lpstr>
      <vt:lpstr>'KW1'!Druckbereich</vt:lpstr>
      <vt:lpstr>'KW10'!Druckbereich</vt:lpstr>
      <vt:lpstr>'KW11'!Druckbereich</vt:lpstr>
      <vt:lpstr>'KW12'!Druckbereich</vt:lpstr>
      <vt:lpstr>'KW13'!Druckbereich</vt:lpstr>
      <vt:lpstr>'KW14'!Druckbereich</vt:lpstr>
      <vt:lpstr>'KW15'!Druckbereich</vt:lpstr>
      <vt:lpstr>'KW16'!Druckbereich</vt:lpstr>
      <vt:lpstr>'KW17'!Druckbereich</vt:lpstr>
      <vt:lpstr>'KW18'!Druckbereich</vt:lpstr>
      <vt:lpstr>'KW19'!Druckbereich</vt:lpstr>
      <vt:lpstr>'KW2'!Druckbereich</vt:lpstr>
      <vt:lpstr>'KW20'!Druckbereich</vt:lpstr>
      <vt:lpstr>'KW21'!Druckbereich</vt:lpstr>
      <vt:lpstr>'KW22'!Druckbereich</vt:lpstr>
      <vt:lpstr>'KW23'!Druckbereich</vt:lpstr>
      <vt:lpstr>'KW24'!Druckbereich</vt:lpstr>
      <vt:lpstr>'KW25'!Druckbereich</vt:lpstr>
      <vt:lpstr>'KW3'!Druckbereich</vt:lpstr>
      <vt:lpstr>'KW4'!Druckbereich</vt:lpstr>
      <vt:lpstr>'KW5'!Druckbereich</vt:lpstr>
      <vt:lpstr>'KW6'!Druckbereich</vt:lpstr>
      <vt:lpstr>'KW7'!Druckbereich</vt:lpstr>
      <vt:lpstr>'KW8'!Druckbereich</vt:lpstr>
      <vt:lpstr>'KW9'!Druckbereich</vt:lpstr>
      <vt:lpstr>Übersicht!Druckbereich</vt:lpstr>
      <vt:lpstr>'KW1'!Drucktitel</vt:lpstr>
      <vt:lpstr>'KW10'!Drucktitel</vt:lpstr>
      <vt:lpstr>'KW11'!Drucktitel</vt:lpstr>
      <vt:lpstr>'KW12'!Drucktitel</vt:lpstr>
      <vt:lpstr>'KW13'!Drucktitel</vt:lpstr>
      <vt:lpstr>'KW14'!Drucktitel</vt:lpstr>
      <vt:lpstr>'KW15'!Drucktitel</vt:lpstr>
      <vt:lpstr>'KW16'!Drucktitel</vt:lpstr>
      <vt:lpstr>'KW17'!Drucktitel</vt:lpstr>
      <vt:lpstr>'KW18'!Drucktitel</vt:lpstr>
      <vt:lpstr>'KW19'!Drucktitel</vt:lpstr>
      <vt:lpstr>'KW2'!Drucktitel</vt:lpstr>
      <vt:lpstr>'KW20'!Drucktitel</vt:lpstr>
      <vt:lpstr>'KW21'!Drucktitel</vt:lpstr>
      <vt:lpstr>'KW22'!Drucktitel</vt:lpstr>
      <vt:lpstr>'KW23'!Drucktitel</vt:lpstr>
      <vt:lpstr>'KW24'!Drucktitel</vt:lpstr>
      <vt:lpstr>'KW25'!Drucktitel</vt:lpstr>
      <vt:lpstr>'KW3'!Drucktitel</vt:lpstr>
      <vt:lpstr>'KW4'!Drucktitel</vt:lpstr>
      <vt:lpstr>'KW5'!Drucktitel</vt:lpstr>
      <vt:lpstr>'KW6'!Drucktitel</vt:lpstr>
      <vt:lpstr>'KW7'!Drucktitel</vt:lpstr>
      <vt:lpstr>'KW8'!Drucktitel</vt:lpstr>
      <vt:lpstr>'KW9'!Drucktitel</vt:lpstr>
    </vt:vector>
  </TitlesOfParts>
  <Company>Bundesverwaltung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Cramer Stefan</dc:creator>
  <cp:lastModifiedBy>Stefan Cramer</cp:lastModifiedBy>
  <cp:lastPrinted>2023-02-28T19:58:33Z</cp:lastPrinted>
  <dcterms:created xsi:type="dcterms:W3CDTF">2017-11-07T12:28:18Z</dcterms:created>
  <dcterms:modified xsi:type="dcterms:W3CDTF">2024-03-01T12:45:42Z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FSC#UVEKCFG@15.1700:Function">
    <vt:lpwstr/>
  </property>
  <property fmtid="{D5CDD505-2E9C-101B-9397-08002B2CF9AE}" pid="3" name="FSC#UVEKCFG@15.1700:FileRespOrg">
    <vt:lpwstr>Abteilung Energiewirtschaft</vt:lpwstr>
  </property>
  <property fmtid="{D5CDD505-2E9C-101B-9397-08002B2CF9AE}" pid="4" name="FSC#UVEKCFG@15.1700:DefaultGroupFileResponsible">
    <vt:lpwstr/>
  </property>
  <property fmtid="{D5CDD505-2E9C-101B-9397-08002B2CF9AE}" pid="5" name="FSC#UVEKCFG@15.1700:FileRespFunction">
    <vt:lpwstr/>
  </property>
  <property fmtid="{D5CDD505-2E9C-101B-9397-08002B2CF9AE}" pid="6" name="FSC#UVEKCFG@15.1700:AssignedClassification">
    <vt:lpwstr/>
  </property>
  <property fmtid="{D5CDD505-2E9C-101B-9397-08002B2CF9AE}" pid="7" name="FSC#UVEKCFG@15.1700:AssignedClassificationCode">
    <vt:lpwstr>COO.1.1001.1.137854</vt:lpwstr>
  </property>
  <property fmtid="{D5CDD505-2E9C-101B-9397-08002B2CF9AE}" pid="8" name="FSC#UVEKCFG@15.1700:FileResponsible">
    <vt:lpwstr/>
  </property>
  <property fmtid="{D5CDD505-2E9C-101B-9397-08002B2CF9AE}" pid="9" name="FSC#UVEKCFG@15.1700:FileResponsibleTel">
    <vt:lpwstr/>
  </property>
  <property fmtid="{D5CDD505-2E9C-101B-9397-08002B2CF9AE}" pid="10" name="FSC#UVEKCFG@15.1700:FileResponsibleEmail">
    <vt:lpwstr/>
  </property>
  <property fmtid="{D5CDD505-2E9C-101B-9397-08002B2CF9AE}" pid="11" name="FSC#UVEKCFG@15.1700:FileResponsibleFax">
    <vt:lpwstr/>
  </property>
  <property fmtid="{D5CDD505-2E9C-101B-9397-08002B2CF9AE}" pid="12" name="FSC#UVEKCFG@15.1700:FileResponsibleAddress">
    <vt:lpwstr/>
  </property>
  <property fmtid="{D5CDD505-2E9C-101B-9397-08002B2CF9AE}" pid="13" name="FSC#UVEKCFG@15.1700:FileResponsibleStreet">
    <vt:lpwstr/>
  </property>
  <property fmtid="{D5CDD505-2E9C-101B-9397-08002B2CF9AE}" pid="14" name="FSC#UVEKCFG@15.1700:FileResponsiblezipcode">
    <vt:lpwstr/>
  </property>
  <property fmtid="{D5CDD505-2E9C-101B-9397-08002B2CF9AE}" pid="15" name="FSC#UVEKCFG@15.1700:FileResponsiblecity">
    <vt:lpwstr/>
  </property>
  <property fmtid="{D5CDD505-2E9C-101B-9397-08002B2CF9AE}" pid="16" name="FSC#UVEKCFG@15.1700:FileResponsibleAbbreviation">
    <vt:lpwstr/>
  </property>
  <property fmtid="{D5CDD505-2E9C-101B-9397-08002B2CF9AE}" pid="17" name="FSC#UVEKCFG@15.1700:FileRespOrgHome">
    <vt:lpwstr>Mühlestrasse 4, 3003 Bern</vt:lpwstr>
  </property>
  <property fmtid="{D5CDD505-2E9C-101B-9397-08002B2CF9AE}" pid="18" name="FSC#UVEKCFG@15.1700:CurrUserAbbreviation">
    <vt:lpwstr>buc</vt:lpwstr>
  </property>
  <property fmtid="{D5CDD505-2E9C-101B-9397-08002B2CF9AE}" pid="19" name="FSC#UVEKCFG@15.1700:CategoryReference">
    <vt:lpwstr>414</vt:lpwstr>
  </property>
  <property fmtid="{D5CDD505-2E9C-101B-9397-08002B2CF9AE}" pid="20" name="FSC#UVEKCFG@15.1700:cooAddress">
    <vt:lpwstr>COO.2207.110.3.1773983</vt:lpwstr>
  </property>
  <property fmtid="{D5CDD505-2E9C-101B-9397-08002B2CF9AE}" pid="21" name="FSC#UVEKCFG@15.1700:sleeveFileReference">
    <vt:lpwstr/>
  </property>
  <property fmtid="{D5CDD505-2E9C-101B-9397-08002B2CF9AE}" pid="22" name="FSC#UVEKCFG@15.1700:BureauName">
    <vt:lpwstr/>
  </property>
  <property fmtid="{D5CDD505-2E9C-101B-9397-08002B2CF9AE}" pid="23" name="FSC#UVEKCFG@15.1700:BureauShortName">
    <vt:lpwstr>BFE</vt:lpwstr>
  </property>
  <property fmtid="{D5CDD505-2E9C-101B-9397-08002B2CF9AE}" pid="24" name="FSC#UVEKCFG@15.1700:BureauWebsite">
    <vt:lpwstr/>
  </property>
  <property fmtid="{D5CDD505-2E9C-101B-9397-08002B2CF9AE}" pid="25" name="FSC#UVEKCFG@15.1700:SubFileTitle">
    <vt:lpwstr>MP_19.xxx_Gesuchformular_2019_v2.0</vt:lpwstr>
  </property>
  <property fmtid="{D5CDD505-2E9C-101B-9397-08002B2CF9AE}" pid="26" name="FSC#UVEKCFG@15.1700:ForeignNumber">
    <vt:lpwstr/>
  </property>
  <property fmtid="{D5CDD505-2E9C-101B-9397-08002B2CF9AE}" pid="27" name="FSC#UVEKCFG@15.1700:Amtstitel">
    <vt:lpwstr/>
  </property>
  <property fmtid="{D5CDD505-2E9C-101B-9397-08002B2CF9AE}" pid="28" name="FSC#UVEKCFG@15.1700:ZusendungAm">
    <vt:lpwstr/>
  </property>
  <property fmtid="{D5CDD505-2E9C-101B-9397-08002B2CF9AE}" pid="29" name="FSC#UVEKCFG@15.1700:SignerLeft">
    <vt:lpwstr/>
  </property>
  <property fmtid="{D5CDD505-2E9C-101B-9397-08002B2CF9AE}" pid="30" name="FSC#UVEKCFG@15.1700:SignerRight">
    <vt:lpwstr/>
  </property>
  <property fmtid="{D5CDD505-2E9C-101B-9397-08002B2CF9AE}" pid="31" name="FSC#UVEKCFG@15.1700:SignerLeftJobTitle">
    <vt:lpwstr/>
  </property>
  <property fmtid="{D5CDD505-2E9C-101B-9397-08002B2CF9AE}" pid="32" name="FSC#UVEKCFG@15.1700:SignerRightJobTitle">
    <vt:lpwstr/>
  </property>
  <property fmtid="{D5CDD505-2E9C-101B-9397-08002B2CF9AE}" pid="33" name="FSC#UVEKCFG@15.1700:SignerLeftFunction">
    <vt:lpwstr/>
  </property>
  <property fmtid="{D5CDD505-2E9C-101B-9397-08002B2CF9AE}" pid="34" name="FSC#UVEKCFG@15.1700:SignerRightFunction">
    <vt:lpwstr/>
  </property>
  <property fmtid="{D5CDD505-2E9C-101B-9397-08002B2CF9AE}" pid="35" name="FSC#UVEKCFG@15.1700:SignerLeftUserRoleGroup">
    <vt:lpwstr/>
  </property>
  <property fmtid="{D5CDD505-2E9C-101B-9397-08002B2CF9AE}" pid="36" name="FSC#UVEKCFG@15.1700:SignerRightUserRoleGroup">
    <vt:lpwstr/>
  </property>
  <property fmtid="{D5CDD505-2E9C-101B-9397-08002B2CF9AE}" pid="37" name="FSC#UVEKCFG@15.1700:DocumentNumber">
    <vt:lpwstr>2019-03-12-0145</vt:lpwstr>
  </property>
  <property fmtid="{D5CDD505-2E9C-101B-9397-08002B2CF9AE}" pid="38" name="FSC#UVEKCFG@15.1700:AssignmentNumber">
    <vt:lpwstr/>
  </property>
  <property fmtid="{D5CDD505-2E9C-101B-9397-08002B2CF9AE}" pid="39" name="FSC#UVEKCFG@15.1700:EM_Personal">
    <vt:lpwstr/>
  </property>
  <property fmtid="{D5CDD505-2E9C-101B-9397-08002B2CF9AE}" pid="40" name="FSC#UVEKCFG@15.1700:EM_Geschlecht">
    <vt:lpwstr/>
  </property>
  <property fmtid="{D5CDD505-2E9C-101B-9397-08002B2CF9AE}" pid="41" name="FSC#UVEKCFG@15.1700:EM_GebDatum">
    <vt:lpwstr/>
  </property>
  <property fmtid="{D5CDD505-2E9C-101B-9397-08002B2CF9AE}" pid="42" name="FSC#UVEKCFG@15.1700:EM_Funktion">
    <vt:lpwstr/>
  </property>
  <property fmtid="{D5CDD505-2E9C-101B-9397-08002B2CF9AE}" pid="43" name="FSC#UVEKCFG@15.1700:EM_Beruf">
    <vt:lpwstr/>
  </property>
  <property fmtid="{D5CDD505-2E9C-101B-9397-08002B2CF9AE}" pid="44" name="FSC#UVEKCFG@15.1700:EM_SVNR">
    <vt:lpwstr/>
  </property>
  <property fmtid="{D5CDD505-2E9C-101B-9397-08002B2CF9AE}" pid="45" name="FSC#UVEKCFG@15.1700:EM_Familienstand">
    <vt:lpwstr/>
  </property>
  <property fmtid="{D5CDD505-2E9C-101B-9397-08002B2CF9AE}" pid="46" name="FSC#UVEKCFG@15.1700:EM_Muttersprache">
    <vt:lpwstr/>
  </property>
  <property fmtid="{D5CDD505-2E9C-101B-9397-08002B2CF9AE}" pid="47" name="FSC#UVEKCFG@15.1700:EM_Geboren_in">
    <vt:lpwstr/>
  </property>
  <property fmtid="{D5CDD505-2E9C-101B-9397-08002B2CF9AE}" pid="48" name="FSC#UVEKCFG@15.1700:EM_Briefanrede">
    <vt:lpwstr/>
  </property>
  <property fmtid="{D5CDD505-2E9C-101B-9397-08002B2CF9AE}" pid="49" name="FSC#UVEKCFG@15.1700:EM_Kommunikationssprache">
    <vt:lpwstr/>
  </property>
  <property fmtid="{D5CDD505-2E9C-101B-9397-08002B2CF9AE}" pid="50" name="FSC#UVEKCFG@15.1700:EM_Webseite">
    <vt:lpwstr/>
  </property>
  <property fmtid="{D5CDD505-2E9C-101B-9397-08002B2CF9AE}" pid="51" name="FSC#UVEKCFG@15.1700:EM_TelNr_Business">
    <vt:lpwstr/>
  </property>
  <property fmtid="{D5CDD505-2E9C-101B-9397-08002B2CF9AE}" pid="52" name="FSC#UVEKCFG@15.1700:EM_TelNr_Private">
    <vt:lpwstr/>
  </property>
  <property fmtid="{D5CDD505-2E9C-101B-9397-08002B2CF9AE}" pid="53" name="FSC#UVEKCFG@15.1700:EM_TelNr_Mobile">
    <vt:lpwstr/>
  </property>
  <property fmtid="{D5CDD505-2E9C-101B-9397-08002B2CF9AE}" pid="54" name="FSC#UVEKCFG@15.1700:EM_TelNr_Other">
    <vt:lpwstr/>
  </property>
  <property fmtid="{D5CDD505-2E9C-101B-9397-08002B2CF9AE}" pid="55" name="FSC#UVEKCFG@15.1700:EM_TelNr_Fax">
    <vt:lpwstr/>
  </property>
  <property fmtid="{D5CDD505-2E9C-101B-9397-08002B2CF9AE}" pid="56" name="FSC#UVEKCFG@15.1700:EM_EMail1">
    <vt:lpwstr/>
  </property>
  <property fmtid="{D5CDD505-2E9C-101B-9397-08002B2CF9AE}" pid="57" name="FSC#UVEKCFG@15.1700:EM_EMail2">
    <vt:lpwstr/>
  </property>
  <property fmtid="{D5CDD505-2E9C-101B-9397-08002B2CF9AE}" pid="58" name="FSC#UVEKCFG@15.1700:EM_EMail3">
    <vt:lpwstr/>
  </property>
  <property fmtid="{D5CDD505-2E9C-101B-9397-08002B2CF9AE}" pid="59" name="FSC#UVEKCFG@15.1700:EM_Name">
    <vt:lpwstr/>
  </property>
  <property fmtid="{D5CDD505-2E9C-101B-9397-08002B2CF9AE}" pid="60" name="FSC#UVEKCFG@15.1700:EM_UID">
    <vt:lpwstr/>
  </property>
  <property fmtid="{D5CDD505-2E9C-101B-9397-08002B2CF9AE}" pid="61" name="FSC#UVEKCFG@15.1700:EM_Rechtsform">
    <vt:lpwstr/>
  </property>
  <property fmtid="{D5CDD505-2E9C-101B-9397-08002B2CF9AE}" pid="62" name="FSC#UVEKCFG@15.1700:EM_Klassifizierung">
    <vt:lpwstr/>
  </property>
  <property fmtid="{D5CDD505-2E9C-101B-9397-08002B2CF9AE}" pid="63" name="FSC#UVEKCFG@15.1700:EM_Gruendungsjahr">
    <vt:lpwstr/>
  </property>
  <property fmtid="{D5CDD505-2E9C-101B-9397-08002B2CF9AE}" pid="64" name="FSC#UVEKCFG@15.1700:EM_Versandart">
    <vt:lpwstr>B-Post</vt:lpwstr>
  </property>
  <property fmtid="{D5CDD505-2E9C-101B-9397-08002B2CF9AE}" pid="65" name="FSC#UVEKCFG@15.1700:EM_Versandvermek">
    <vt:lpwstr/>
  </property>
  <property fmtid="{D5CDD505-2E9C-101B-9397-08002B2CF9AE}" pid="66" name="FSC#UVEKCFG@15.1700:EM_Anrede">
    <vt:lpwstr/>
  </property>
  <property fmtid="{D5CDD505-2E9C-101B-9397-08002B2CF9AE}" pid="67" name="FSC#UVEKCFG@15.1700:EM_Titel">
    <vt:lpwstr/>
  </property>
  <property fmtid="{D5CDD505-2E9C-101B-9397-08002B2CF9AE}" pid="68" name="FSC#UVEKCFG@15.1700:EM_Nachgestellter_Titel">
    <vt:lpwstr/>
  </property>
  <property fmtid="{D5CDD505-2E9C-101B-9397-08002B2CF9AE}" pid="69" name="FSC#UVEKCFG@15.1700:EM_Vorname">
    <vt:lpwstr/>
  </property>
  <property fmtid="{D5CDD505-2E9C-101B-9397-08002B2CF9AE}" pid="70" name="FSC#UVEKCFG@15.1700:EM_Nachname">
    <vt:lpwstr/>
  </property>
  <property fmtid="{D5CDD505-2E9C-101B-9397-08002B2CF9AE}" pid="71" name="FSC#UVEKCFG@15.1700:EM_Kurzbezeichnung">
    <vt:lpwstr/>
  </property>
  <property fmtid="{D5CDD505-2E9C-101B-9397-08002B2CF9AE}" pid="72" name="FSC#UVEKCFG@15.1700:EM_Organisations_Zeile_1">
    <vt:lpwstr/>
  </property>
  <property fmtid="{D5CDD505-2E9C-101B-9397-08002B2CF9AE}" pid="73" name="FSC#UVEKCFG@15.1700:EM_Organisations_Zeile_2">
    <vt:lpwstr/>
  </property>
  <property fmtid="{D5CDD505-2E9C-101B-9397-08002B2CF9AE}" pid="74" name="FSC#UVEKCFG@15.1700:EM_Organisations_Zeile_3">
    <vt:lpwstr/>
  </property>
  <property fmtid="{D5CDD505-2E9C-101B-9397-08002B2CF9AE}" pid="75" name="FSC#UVEKCFG@15.1700:EM_Strasse">
    <vt:lpwstr/>
  </property>
  <property fmtid="{D5CDD505-2E9C-101B-9397-08002B2CF9AE}" pid="76" name="FSC#UVEKCFG@15.1700:EM_Hausnummer">
    <vt:lpwstr/>
  </property>
  <property fmtid="{D5CDD505-2E9C-101B-9397-08002B2CF9AE}" pid="77" name="FSC#UVEKCFG@15.1700:EM_Strasse2">
    <vt:lpwstr/>
  </property>
  <property fmtid="{D5CDD505-2E9C-101B-9397-08002B2CF9AE}" pid="78" name="FSC#UVEKCFG@15.1700:EM_Hausnummer_Zusatz">
    <vt:lpwstr/>
  </property>
  <property fmtid="{D5CDD505-2E9C-101B-9397-08002B2CF9AE}" pid="79" name="FSC#UVEKCFG@15.1700:EM_Postfach">
    <vt:lpwstr/>
  </property>
  <property fmtid="{D5CDD505-2E9C-101B-9397-08002B2CF9AE}" pid="80" name="FSC#UVEKCFG@15.1700:EM_PLZ">
    <vt:lpwstr/>
  </property>
  <property fmtid="{D5CDD505-2E9C-101B-9397-08002B2CF9AE}" pid="81" name="FSC#UVEKCFG@15.1700:EM_Ort">
    <vt:lpwstr/>
  </property>
  <property fmtid="{D5CDD505-2E9C-101B-9397-08002B2CF9AE}" pid="82" name="FSC#UVEKCFG@15.1700:EM_Land">
    <vt:lpwstr/>
  </property>
  <property fmtid="{D5CDD505-2E9C-101B-9397-08002B2CF9AE}" pid="83" name="FSC#UVEKCFG@15.1700:EM_E_Mail_Adresse">
    <vt:lpwstr/>
  </property>
  <property fmtid="{D5CDD505-2E9C-101B-9397-08002B2CF9AE}" pid="84" name="FSC#UVEKCFG@15.1700:EM_Funktionsbezeichnung">
    <vt:lpwstr/>
  </property>
  <property fmtid="{D5CDD505-2E9C-101B-9397-08002B2CF9AE}" pid="85" name="FSC#UVEKCFG@15.1700:EM_Serienbrieffeld_1">
    <vt:lpwstr/>
  </property>
  <property fmtid="{D5CDD505-2E9C-101B-9397-08002B2CF9AE}" pid="86" name="FSC#UVEKCFG@15.1700:EM_Serienbrieffeld_2">
    <vt:lpwstr/>
  </property>
  <property fmtid="{D5CDD505-2E9C-101B-9397-08002B2CF9AE}" pid="87" name="FSC#UVEKCFG@15.1700:EM_Serienbrieffeld_3">
    <vt:lpwstr/>
  </property>
  <property fmtid="{D5CDD505-2E9C-101B-9397-08002B2CF9AE}" pid="88" name="FSC#UVEKCFG@15.1700:EM_Serienbrieffeld_4">
    <vt:lpwstr/>
  </property>
  <property fmtid="{D5CDD505-2E9C-101B-9397-08002B2CF9AE}" pid="89" name="FSC#UVEKCFG@15.1700:EM_Serienbrieffeld_5">
    <vt:lpwstr/>
  </property>
  <property fmtid="{D5CDD505-2E9C-101B-9397-08002B2CF9AE}" pid="90" name="FSC#UVEKCFG@15.1700:EM_Address">
    <vt:lpwstr/>
  </property>
  <property fmtid="{D5CDD505-2E9C-101B-9397-08002B2CF9AE}" pid="91" name="FSC#UVEKCFG@15.1700:Abs_Nachname">
    <vt:lpwstr/>
  </property>
  <property fmtid="{D5CDD505-2E9C-101B-9397-08002B2CF9AE}" pid="92" name="FSC#UVEKCFG@15.1700:Abs_Vorname">
    <vt:lpwstr/>
  </property>
  <property fmtid="{D5CDD505-2E9C-101B-9397-08002B2CF9AE}" pid="93" name="FSC#UVEKCFG@15.1700:Abs_Zeichen">
    <vt:lpwstr/>
  </property>
  <property fmtid="{D5CDD505-2E9C-101B-9397-08002B2CF9AE}" pid="94" name="FSC#UVEKCFG@15.1700:Anrede">
    <vt:lpwstr/>
  </property>
  <property fmtid="{D5CDD505-2E9C-101B-9397-08002B2CF9AE}" pid="95" name="FSC#UVEKCFG@15.1700:EM_Versandartspez">
    <vt:lpwstr/>
  </property>
  <property fmtid="{D5CDD505-2E9C-101B-9397-08002B2CF9AE}" pid="96" name="FSC#UVEKCFG@15.1700:Briefdatum">
    <vt:lpwstr>15.03.2019</vt:lpwstr>
  </property>
  <property fmtid="{D5CDD505-2E9C-101B-9397-08002B2CF9AE}" pid="97" name="FSC#UVEKCFG@15.1700:Empf_Zeichen">
    <vt:lpwstr/>
  </property>
  <property fmtid="{D5CDD505-2E9C-101B-9397-08002B2CF9AE}" pid="98" name="FSC#UVEKCFG@15.1700:FilialePLZ">
    <vt:lpwstr/>
  </property>
  <property fmtid="{D5CDD505-2E9C-101B-9397-08002B2CF9AE}" pid="99" name="FSC#UVEKCFG@15.1700:Gegenstand">
    <vt:lpwstr>MP_19.xxx_Gesuchformular_2019_v2.0</vt:lpwstr>
  </property>
  <property fmtid="{D5CDD505-2E9C-101B-9397-08002B2CF9AE}" pid="100" name="FSC#UVEKCFG@15.1700:Nummer">
    <vt:lpwstr>2019-03-12-0145</vt:lpwstr>
  </property>
  <property fmtid="{D5CDD505-2E9C-101B-9397-08002B2CF9AE}" pid="101" name="FSC#UVEKCFG@15.1700:Unterschrift_Nachname">
    <vt:lpwstr/>
  </property>
  <property fmtid="{D5CDD505-2E9C-101B-9397-08002B2CF9AE}" pid="102" name="FSC#UVEKCFG@15.1700:Unterschrift_Vorname">
    <vt:lpwstr/>
  </property>
  <property fmtid="{D5CDD505-2E9C-101B-9397-08002B2CF9AE}" pid="103" name="FSC#UVEKCFG@15.1700:FileResponsibleStreetPostal">
    <vt:lpwstr/>
  </property>
  <property fmtid="{D5CDD505-2E9C-101B-9397-08002B2CF9AE}" pid="104" name="FSC#UVEKCFG@15.1700:FileResponsiblezipcodePostal">
    <vt:lpwstr/>
  </property>
  <property fmtid="{D5CDD505-2E9C-101B-9397-08002B2CF9AE}" pid="105" name="FSC#UVEKCFG@15.1700:FileResponsiblecityPostal">
    <vt:lpwstr/>
  </property>
  <property fmtid="{D5CDD505-2E9C-101B-9397-08002B2CF9AE}" pid="106" name="FSC#UVEKCFG@15.1700:FileResponsibleStreetInvoice">
    <vt:lpwstr/>
  </property>
  <property fmtid="{D5CDD505-2E9C-101B-9397-08002B2CF9AE}" pid="107" name="FSC#UVEKCFG@15.1700:FileResponsiblezipcodeInvoice">
    <vt:lpwstr/>
  </property>
  <property fmtid="{D5CDD505-2E9C-101B-9397-08002B2CF9AE}" pid="108" name="FSC#UVEKCFG@15.1700:FileResponsiblecityInvoice">
    <vt:lpwstr/>
  </property>
  <property fmtid="{D5CDD505-2E9C-101B-9397-08002B2CF9AE}" pid="109" name="FSC#UVEKCFG@15.1700:ResponsibleDefaultRoleOrg">
    <vt:lpwstr/>
  </property>
  <property fmtid="{D5CDD505-2E9C-101B-9397-08002B2CF9AE}" pid="110" name="FSC#UVEKCFG@15.1700:SL_HStufe1">
    <vt:lpwstr/>
  </property>
  <property fmtid="{D5CDD505-2E9C-101B-9397-08002B2CF9AE}" pid="111" name="FSC#UVEKCFG@15.1700:SL_FStufe1">
    <vt:lpwstr/>
  </property>
  <property fmtid="{D5CDD505-2E9C-101B-9397-08002B2CF9AE}" pid="112" name="FSC#UVEKCFG@15.1700:SL_HStufe2">
    <vt:lpwstr/>
  </property>
  <property fmtid="{D5CDD505-2E9C-101B-9397-08002B2CF9AE}" pid="113" name="FSC#UVEKCFG@15.1700:SL_FStufe2">
    <vt:lpwstr/>
  </property>
  <property fmtid="{D5CDD505-2E9C-101B-9397-08002B2CF9AE}" pid="114" name="FSC#UVEKCFG@15.1700:SL_HStufe3">
    <vt:lpwstr/>
  </property>
  <property fmtid="{D5CDD505-2E9C-101B-9397-08002B2CF9AE}" pid="115" name="FSC#UVEKCFG@15.1700:SL_FStufe3">
    <vt:lpwstr/>
  </property>
  <property fmtid="{D5CDD505-2E9C-101B-9397-08002B2CF9AE}" pid="116" name="FSC#UVEKCFG@15.1700:SL_HStufe4">
    <vt:lpwstr/>
  </property>
  <property fmtid="{D5CDD505-2E9C-101B-9397-08002B2CF9AE}" pid="117" name="FSC#UVEKCFG@15.1700:SL_FStufe4">
    <vt:lpwstr/>
  </property>
  <property fmtid="{D5CDD505-2E9C-101B-9397-08002B2CF9AE}" pid="118" name="FSC#UVEKCFG@15.1700:SR_HStufe1">
    <vt:lpwstr/>
  </property>
  <property fmtid="{D5CDD505-2E9C-101B-9397-08002B2CF9AE}" pid="119" name="FSC#UVEKCFG@15.1700:SR_FStufe1">
    <vt:lpwstr/>
  </property>
  <property fmtid="{D5CDD505-2E9C-101B-9397-08002B2CF9AE}" pid="120" name="FSC#UVEKCFG@15.1700:SR_HStufe2">
    <vt:lpwstr/>
  </property>
  <property fmtid="{D5CDD505-2E9C-101B-9397-08002B2CF9AE}" pid="121" name="FSC#UVEKCFG@15.1700:SR_FStufe2">
    <vt:lpwstr/>
  </property>
  <property fmtid="{D5CDD505-2E9C-101B-9397-08002B2CF9AE}" pid="122" name="FSC#UVEKCFG@15.1700:SR_HStufe3">
    <vt:lpwstr/>
  </property>
  <property fmtid="{D5CDD505-2E9C-101B-9397-08002B2CF9AE}" pid="123" name="FSC#UVEKCFG@15.1700:SR_FStufe3">
    <vt:lpwstr/>
  </property>
  <property fmtid="{D5CDD505-2E9C-101B-9397-08002B2CF9AE}" pid="124" name="FSC#UVEKCFG@15.1700:SR_HStufe4">
    <vt:lpwstr/>
  </property>
  <property fmtid="{D5CDD505-2E9C-101B-9397-08002B2CF9AE}" pid="125" name="FSC#UVEKCFG@15.1700:SR_FStufe4">
    <vt:lpwstr/>
  </property>
  <property fmtid="{D5CDD505-2E9C-101B-9397-08002B2CF9AE}" pid="126" name="FSC#UVEKCFG@15.1700:FileResp_HStufe1">
    <vt:lpwstr/>
  </property>
  <property fmtid="{D5CDD505-2E9C-101B-9397-08002B2CF9AE}" pid="127" name="FSC#UVEKCFG@15.1700:FileResp_FStufe1">
    <vt:lpwstr/>
  </property>
  <property fmtid="{D5CDD505-2E9C-101B-9397-08002B2CF9AE}" pid="128" name="FSC#UVEKCFG@15.1700:FileResp_HStufe2">
    <vt:lpwstr/>
  </property>
  <property fmtid="{D5CDD505-2E9C-101B-9397-08002B2CF9AE}" pid="129" name="FSC#UVEKCFG@15.1700:FileResp_FStufe2">
    <vt:lpwstr/>
  </property>
  <property fmtid="{D5CDD505-2E9C-101B-9397-08002B2CF9AE}" pid="130" name="FSC#UVEKCFG@15.1700:FileResp_HStufe3">
    <vt:lpwstr/>
  </property>
  <property fmtid="{D5CDD505-2E9C-101B-9397-08002B2CF9AE}" pid="131" name="FSC#UVEKCFG@15.1700:FileResp_FStufe3">
    <vt:lpwstr/>
  </property>
  <property fmtid="{D5CDD505-2E9C-101B-9397-08002B2CF9AE}" pid="132" name="FSC#UVEKCFG@15.1700:FileResp_HStufe4">
    <vt:lpwstr/>
  </property>
  <property fmtid="{D5CDD505-2E9C-101B-9397-08002B2CF9AE}" pid="133" name="FSC#UVEKCFG@15.1700:FileResp_FStufe4">
    <vt:lpwstr/>
  </property>
  <property fmtid="{D5CDD505-2E9C-101B-9397-08002B2CF9AE}" pid="134" name="FSC#COOELAK@1.1001:Subject">
    <vt:lpwstr/>
  </property>
  <property fmtid="{D5CDD505-2E9C-101B-9397-08002B2CF9AE}" pid="135" name="FSC#COOELAK@1.1001:FileReference">
    <vt:lpwstr>414-00009</vt:lpwstr>
  </property>
  <property fmtid="{D5CDD505-2E9C-101B-9397-08002B2CF9AE}" pid="136" name="FSC#COOELAK@1.1001:FileRefYear">
    <vt:lpwstr>2013</vt:lpwstr>
  </property>
  <property fmtid="{D5CDD505-2E9C-101B-9397-08002B2CF9AE}" pid="137" name="FSC#COOELAK@1.1001:FileRefOrdinal">
    <vt:lpwstr>9</vt:lpwstr>
  </property>
  <property fmtid="{D5CDD505-2E9C-101B-9397-08002B2CF9AE}" pid="138" name="FSC#COOELAK@1.1001:FileRefOU">
    <vt:lpwstr>AEW</vt:lpwstr>
  </property>
  <property fmtid="{D5CDD505-2E9C-101B-9397-08002B2CF9AE}" pid="139" name="FSC#COOELAK@1.1001:Organization">
    <vt:lpwstr/>
  </property>
  <property fmtid="{D5CDD505-2E9C-101B-9397-08002B2CF9AE}" pid="140" name="FSC#COOELAK@1.1001:Owner">
    <vt:lpwstr>Bühlmann Christian</vt:lpwstr>
  </property>
  <property fmtid="{D5CDD505-2E9C-101B-9397-08002B2CF9AE}" pid="141" name="FSC#COOELAK@1.1001:OwnerExtension">
    <vt:lpwstr>+41 58 462 51 07</vt:lpwstr>
  </property>
  <property fmtid="{D5CDD505-2E9C-101B-9397-08002B2CF9AE}" pid="142" name="FSC#COOELAK@1.1001:OwnerFaxExtension">
    <vt:lpwstr>+41 58 463 25 00</vt:lpwstr>
  </property>
  <property fmtid="{D5CDD505-2E9C-101B-9397-08002B2CF9AE}" pid="143" name="FSC#COOELAK@1.1001:DispatchedBy">
    <vt:lpwstr/>
  </property>
  <property fmtid="{D5CDD505-2E9C-101B-9397-08002B2CF9AE}" pid="144" name="FSC#COOELAK@1.1001:DispatchedAt">
    <vt:lpwstr/>
  </property>
  <property fmtid="{D5CDD505-2E9C-101B-9397-08002B2CF9AE}" pid="145" name="FSC#COOELAK@1.1001:ApprovedBy">
    <vt:lpwstr/>
  </property>
  <property fmtid="{D5CDD505-2E9C-101B-9397-08002B2CF9AE}" pid="146" name="FSC#COOELAK@1.1001:ApprovedAt">
    <vt:lpwstr/>
  </property>
  <property fmtid="{D5CDD505-2E9C-101B-9397-08002B2CF9AE}" pid="147" name="FSC#COOELAK@1.1001:Department">
    <vt:lpwstr>Sektion Energieversorgung und Monitoring (BFE)</vt:lpwstr>
  </property>
  <property fmtid="{D5CDD505-2E9C-101B-9397-08002B2CF9AE}" pid="148" name="FSC#COOELAK@1.1001:CreatedAt">
    <vt:lpwstr>12.03.2019</vt:lpwstr>
  </property>
  <property fmtid="{D5CDD505-2E9C-101B-9397-08002B2CF9AE}" pid="149" name="FSC#COOELAK@1.1001:OU">
    <vt:lpwstr>Abteilung Energiewirtschaft (BFE)</vt:lpwstr>
  </property>
  <property fmtid="{D5CDD505-2E9C-101B-9397-08002B2CF9AE}" pid="150" name="FSC#COOELAK@1.1001:Priority">
    <vt:lpwstr> ()</vt:lpwstr>
  </property>
  <property fmtid="{D5CDD505-2E9C-101B-9397-08002B2CF9AE}" pid="151" name="FSC#COOELAK@1.1001:ObjBarCode">
    <vt:lpwstr>*COO.2207.110.3.1773983*</vt:lpwstr>
  </property>
  <property fmtid="{D5CDD505-2E9C-101B-9397-08002B2CF9AE}" pid="152" name="FSC#COOELAK@1.1001:RefBarCode">
    <vt:lpwstr>*COO.2207.110.4.1773983*</vt:lpwstr>
  </property>
  <property fmtid="{D5CDD505-2E9C-101B-9397-08002B2CF9AE}" pid="153" name="FSC#COOELAK@1.1001:FileRefBarCode">
    <vt:lpwstr>*414-00009*</vt:lpwstr>
  </property>
  <property fmtid="{D5CDD505-2E9C-101B-9397-08002B2CF9AE}" pid="154" name="FSC#COOELAK@1.1001:ExternalRef">
    <vt:lpwstr/>
  </property>
  <property fmtid="{D5CDD505-2E9C-101B-9397-08002B2CF9AE}" pid="155" name="FSC#COOELAK@1.1001:IncomingNumber">
    <vt:lpwstr/>
  </property>
  <property fmtid="{D5CDD505-2E9C-101B-9397-08002B2CF9AE}" pid="156" name="FSC#COOELAK@1.1001:IncomingSubject">
    <vt:lpwstr/>
  </property>
  <property fmtid="{D5CDD505-2E9C-101B-9397-08002B2CF9AE}" pid="157" name="FSC#COOELAK@1.1001:ProcessResponsible">
    <vt:lpwstr/>
  </property>
  <property fmtid="{D5CDD505-2E9C-101B-9397-08002B2CF9AE}" pid="158" name="FSC#COOELAK@1.1001:ProcessResponsiblePhone">
    <vt:lpwstr/>
  </property>
  <property fmtid="{D5CDD505-2E9C-101B-9397-08002B2CF9AE}" pid="159" name="FSC#COOELAK@1.1001:ProcessResponsibleMail">
    <vt:lpwstr/>
  </property>
  <property fmtid="{D5CDD505-2E9C-101B-9397-08002B2CF9AE}" pid="160" name="FSC#COOELAK@1.1001:ProcessResponsibleFax">
    <vt:lpwstr/>
  </property>
  <property fmtid="{D5CDD505-2E9C-101B-9397-08002B2CF9AE}" pid="161" name="FSC#COOELAK@1.1001:ApproverFirstName">
    <vt:lpwstr/>
  </property>
  <property fmtid="{D5CDD505-2E9C-101B-9397-08002B2CF9AE}" pid="162" name="FSC#COOELAK@1.1001:ApproverSurName">
    <vt:lpwstr/>
  </property>
  <property fmtid="{D5CDD505-2E9C-101B-9397-08002B2CF9AE}" pid="163" name="FSC#COOELAK@1.1001:ApproverTitle">
    <vt:lpwstr/>
  </property>
  <property fmtid="{D5CDD505-2E9C-101B-9397-08002B2CF9AE}" pid="164" name="FSC#COOELAK@1.1001:ExternalDate">
    <vt:lpwstr/>
  </property>
  <property fmtid="{D5CDD505-2E9C-101B-9397-08002B2CF9AE}" pid="165" name="FSC#COOELAK@1.1001:SettlementApprovedAt">
    <vt:lpwstr/>
  </property>
  <property fmtid="{D5CDD505-2E9C-101B-9397-08002B2CF9AE}" pid="166" name="FSC#COOELAK@1.1001:BaseNumber">
    <vt:lpwstr>414</vt:lpwstr>
  </property>
  <property fmtid="{D5CDD505-2E9C-101B-9397-08002B2CF9AE}" pid="167" name="FSC#COOELAK@1.1001:CurrentUserRolePos">
    <vt:lpwstr>Sachbearbeiter/in</vt:lpwstr>
  </property>
  <property fmtid="{D5CDD505-2E9C-101B-9397-08002B2CF9AE}" pid="168" name="FSC#COOELAK@1.1001:CurrentUserEmail">
    <vt:lpwstr>christian.buehlmann@bfe.admin.ch</vt:lpwstr>
  </property>
  <property fmtid="{D5CDD505-2E9C-101B-9397-08002B2CF9AE}" pid="169" name="FSC#ELAKGOV@1.1001:PersonalSubjGender">
    <vt:lpwstr/>
  </property>
  <property fmtid="{D5CDD505-2E9C-101B-9397-08002B2CF9AE}" pid="170" name="FSC#ELAKGOV@1.1001:PersonalSubjFirstName">
    <vt:lpwstr/>
  </property>
  <property fmtid="{D5CDD505-2E9C-101B-9397-08002B2CF9AE}" pid="171" name="FSC#ELAKGOV@1.1001:PersonalSubjSurName">
    <vt:lpwstr/>
  </property>
  <property fmtid="{D5CDD505-2E9C-101B-9397-08002B2CF9AE}" pid="172" name="FSC#ELAKGOV@1.1001:PersonalSubjSalutation">
    <vt:lpwstr/>
  </property>
  <property fmtid="{D5CDD505-2E9C-101B-9397-08002B2CF9AE}" pid="173" name="FSC#ELAKGOV@1.1001:PersonalSubjAddress">
    <vt:lpwstr/>
  </property>
  <property fmtid="{D5CDD505-2E9C-101B-9397-08002B2CF9AE}" pid="174" name="FSC#ATSTATECFG@1.1001:Office">
    <vt:lpwstr/>
  </property>
  <property fmtid="{D5CDD505-2E9C-101B-9397-08002B2CF9AE}" pid="175" name="FSC#ATSTATECFG@1.1001:Agent">
    <vt:lpwstr/>
  </property>
  <property fmtid="{D5CDD505-2E9C-101B-9397-08002B2CF9AE}" pid="176" name="FSC#ATSTATECFG@1.1001:AgentPhone">
    <vt:lpwstr/>
  </property>
  <property fmtid="{D5CDD505-2E9C-101B-9397-08002B2CF9AE}" pid="177" name="FSC#ATSTATECFG@1.1001:DepartmentFax">
    <vt:lpwstr/>
  </property>
  <property fmtid="{D5CDD505-2E9C-101B-9397-08002B2CF9AE}" pid="178" name="FSC#ATSTATECFG@1.1001:DepartmentEmail">
    <vt:lpwstr/>
  </property>
  <property fmtid="{D5CDD505-2E9C-101B-9397-08002B2CF9AE}" pid="179" name="FSC#ATSTATECFG@1.1001:SubfileDate">
    <vt:lpwstr/>
  </property>
  <property fmtid="{D5CDD505-2E9C-101B-9397-08002B2CF9AE}" pid="180" name="FSC#ATSTATECFG@1.1001:SubfileSubject">
    <vt:lpwstr>MP_19.xxx_Gesuchformular_2019_v2.0</vt:lpwstr>
  </property>
  <property fmtid="{D5CDD505-2E9C-101B-9397-08002B2CF9AE}" pid="181" name="FSC#ATSTATECFG@1.1001:DepartmentZipCode">
    <vt:lpwstr>3003</vt:lpwstr>
  </property>
  <property fmtid="{D5CDD505-2E9C-101B-9397-08002B2CF9AE}" pid="182" name="FSC#ATSTATECFG@1.1001:DepartmentCountry">
    <vt:lpwstr/>
  </property>
  <property fmtid="{D5CDD505-2E9C-101B-9397-08002B2CF9AE}" pid="183" name="FSC#ATSTATECFG@1.1001:DepartmentCity">
    <vt:lpwstr>Bern</vt:lpwstr>
  </property>
  <property fmtid="{D5CDD505-2E9C-101B-9397-08002B2CF9AE}" pid="184" name="FSC#ATSTATECFG@1.1001:DepartmentStreet">
    <vt:lpwstr>Mühlestrasse 4</vt:lpwstr>
  </property>
  <property fmtid="{D5CDD505-2E9C-101B-9397-08002B2CF9AE}" pid="185" name="FSC#ATSTATECFG@1.1001:DepartmentDVR">
    <vt:lpwstr/>
  </property>
  <property fmtid="{D5CDD505-2E9C-101B-9397-08002B2CF9AE}" pid="186" name="FSC#ATSTATECFG@1.1001:DepartmentUID">
    <vt:lpwstr/>
  </property>
  <property fmtid="{D5CDD505-2E9C-101B-9397-08002B2CF9AE}" pid="187" name="FSC#ATSTATECFG@1.1001:SubfileReference">
    <vt:lpwstr>414-00009/00013/00002/00017/00003/00020/00016</vt:lpwstr>
  </property>
  <property fmtid="{D5CDD505-2E9C-101B-9397-08002B2CF9AE}" pid="188" name="FSC#ATSTATECFG@1.1001:Clause">
    <vt:lpwstr/>
  </property>
  <property fmtid="{D5CDD505-2E9C-101B-9397-08002B2CF9AE}" pid="189" name="FSC#ATSTATECFG@1.1001:ApprovedSignature">
    <vt:lpwstr/>
  </property>
  <property fmtid="{D5CDD505-2E9C-101B-9397-08002B2CF9AE}" pid="190" name="FSC#ATSTATECFG@1.1001:BankAccount">
    <vt:lpwstr/>
  </property>
  <property fmtid="{D5CDD505-2E9C-101B-9397-08002B2CF9AE}" pid="191" name="FSC#ATSTATECFG@1.1001:BankAccountOwner">
    <vt:lpwstr/>
  </property>
  <property fmtid="{D5CDD505-2E9C-101B-9397-08002B2CF9AE}" pid="192" name="FSC#ATSTATECFG@1.1001:BankInstitute">
    <vt:lpwstr/>
  </property>
  <property fmtid="{D5CDD505-2E9C-101B-9397-08002B2CF9AE}" pid="193" name="FSC#ATSTATECFG@1.1001:BankAccountID">
    <vt:lpwstr/>
  </property>
  <property fmtid="{D5CDD505-2E9C-101B-9397-08002B2CF9AE}" pid="194" name="FSC#ATSTATECFG@1.1001:BankAccountIBAN">
    <vt:lpwstr/>
  </property>
  <property fmtid="{D5CDD505-2E9C-101B-9397-08002B2CF9AE}" pid="195" name="FSC#ATSTATECFG@1.1001:BankAccountBIC">
    <vt:lpwstr/>
  </property>
  <property fmtid="{D5CDD505-2E9C-101B-9397-08002B2CF9AE}" pid="196" name="FSC#ATSTATECFG@1.1001:BankName">
    <vt:lpwstr/>
  </property>
  <property fmtid="{D5CDD505-2E9C-101B-9397-08002B2CF9AE}" pid="197" name="FSC#COOSYSTEM@1.1:Container">
    <vt:lpwstr>COO.2207.110.3.1773983</vt:lpwstr>
  </property>
  <property fmtid="{D5CDD505-2E9C-101B-9397-08002B2CF9AE}" pid="198" name="FSC#FSCFOLIO@1.1001:docpropproject">
    <vt:lpwstr/>
  </property>
  <property fmtid="{D5CDD505-2E9C-101B-9397-08002B2CF9AE}" pid="199" name="_NewReviewCycle">
    <vt:lpwstr/>
  </property>
  <property fmtid="{D5CDD505-2E9C-101B-9397-08002B2CF9AE}" pid="200" name="ContentTypeId">
    <vt:lpwstr>0x01010020E74BB94D2E5741B8F9EF74CA6F7403</vt:lpwstr>
  </property>
</Properties>
</file>