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customProperty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showInkAnnotation="0" autoCompressPictures="0"/>
  <bookViews>
    <workbookView xWindow="0" yWindow="0" windowWidth="27840" windowHeight="19660" tabRatio="797"/>
  </bookViews>
  <sheets>
    <sheet name="Kantonsauswahl" sheetId="12" r:id="rId1"/>
    <sheet name="netto" sheetId="5" r:id="rId2"/>
    <sheet name="brutto" sheetId="13" r:id="rId3"/>
    <sheet name="LU" sheetId="16" r:id="rId4"/>
    <sheet name="GR" sheetId="14" r:id="rId5"/>
    <sheet name="VD u VS" sheetId="17" r:id="rId6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7" l="1"/>
  <c r="J31" i="17"/>
  <c r="J43" i="17"/>
  <c r="H45" i="17"/>
  <c r="H37" i="17"/>
  <c r="H42" i="17"/>
  <c r="H37" i="13"/>
  <c r="H42" i="13"/>
  <c r="F9" i="14"/>
  <c r="D10" i="14"/>
  <c r="D11" i="14"/>
  <c r="D12" i="14"/>
  <c r="J26" i="16"/>
  <c r="H28" i="16"/>
  <c r="H20" i="16"/>
  <c r="H25" i="16"/>
  <c r="E37" i="14"/>
  <c r="E38" i="14"/>
  <c r="J22" i="13"/>
  <c r="H45" i="13"/>
  <c r="J31" i="13"/>
  <c r="J43" i="13"/>
  <c r="H38" i="5"/>
  <c r="H43" i="5"/>
  <c r="J22" i="5"/>
  <c r="J31" i="5"/>
  <c r="J44" i="5"/>
  <c r="F10" i="14"/>
  <c r="F11" i="14"/>
  <c r="F12" i="14"/>
  <c r="H46" i="5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7" i="14"/>
  <c r="F13" i="14"/>
  <c r="F14" i="14"/>
  <c r="F15" i="14"/>
  <c r="F16" i="14"/>
  <c r="F17" i="14"/>
  <c r="F18" i="14"/>
  <c r="F19" i="14"/>
  <c r="F20" i="14"/>
  <c r="F21" i="14"/>
  <c r="G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7" i="14"/>
</calcChain>
</file>

<file path=xl/sharedStrings.xml><?xml version="1.0" encoding="utf-8"?>
<sst xmlns="http://schemas.openxmlformats.org/spreadsheetml/2006/main" count="363" uniqueCount="154">
  <si>
    <t>https://swisstaxcalculator.estv.admin.ch/#/calculator/income-wealth-tax</t>
  </si>
  <si>
    <t>Wie positiv oder negativ sich eine PV-Anlage steuerlich auswirkt, kann nur annähnerd kalkuliert werden, da:</t>
  </si>
  <si>
    <t>b) Während der Lebensdauer der PV-Anlage verändert sich das Einkommen, die Anzahl Kinder, oder das Haus wird verkauft... All dies wird nicht berücksichtigt.</t>
  </si>
  <si>
    <t>CHF</t>
  </si>
  <si>
    <t>Einkommen</t>
  </si>
  <si>
    <t>CHF Netto</t>
  </si>
  <si>
    <t xml:space="preserve">Zum Erfassen von Liegenschaftsunterhalt u.ä. muss der Schieber "Detaillierte Berechnung: Abzüge hinzufügen" betätigen werden. </t>
  </si>
  <si>
    <t>St.Gallen</t>
  </si>
  <si>
    <t>2 Kinder</t>
  </si>
  <si>
    <t xml:space="preserve">verheiratet </t>
  </si>
  <si>
    <t>2.) Berechnen Sie jetzt die Steuerlast im Jahr der PV-Investition.</t>
  </si>
  <si>
    <t>Investition in die PV-Anlage</t>
  </si>
  <si>
    <t>Klicken Sie auf "Ausgangslage lokal speichern", um diese anschliessend zu modifizieren und neu zu rechnen!</t>
  </si>
  <si>
    <t>Steuerbelastung im Investitionsjahr</t>
  </si>
  <si>
    <t>CHF reduzierte Steuerlast</t>
  </si>
  <si>
    <t>CHF -&gt; um</t>
  </si>
  <si>
    <r>
      <t>Tragen Sie das Resultat hier ein</t>
    </r>
    <r>
      <rPr>
        <sz val="12"/>
        <color theme="1"/>
        <rFont val="Calibri"/>
        <family val="2"/>
        <scheme val="minor"/>
      </rPr>
      <t>:</t>
    </r>
  </si>
  <si>
    <r>
      <t xml:space="preserve">Berechnen Sie vorerst die </t>
    </r>
    <r>
      <rPr>
        <b/>
        <sz val="12"/>
        <color theme="1"/>
        <rFont val="Calibri"/>
        <family val="2"/>
        <scheme val="minor"/>
      </rPr>
      <t>Steuerbelastung ohne Beachtung der PV-Anlage</t>
    </r>
  </si>
  <si>
    <t>*</t>
  </si>
  <si>
    <t>Höhe der Investitionsvergütung</t>
  </si>
  <si>
    <t>Gegen Sie zurück in die "Detaillierte Berechnung" und setzen die Investitionsvergütung als "sonstige Einnahmen" ein. (Und löschen Sie die Investition im Liegenschaftsunterhalt.)</t>
  </si>
  <si>
    <t>4.) Berechnen Sie die Steuerbelastung in einem normalen PV-Betriebsjahr</t>
  </si>
  <si>
    <t>Unterhalt</t>
  </si>
  <si>
    <t xml:space="preserve">Unterhalt für PV-Anlage </t>
  </si>
  <si>
    <t>Rp/kWh</t>
  </si>
  <si>
    <t>Betriebskosten Fernüberwachung, Kontrollen, Reinigung... Für Anlagen bis 10 kWp können durchschnittlich 250 CHF/Jahr eingesetzt werden.</t>
  </si>
  <si>
    <t>CHF/Jahr</t>
  </si>
  <si>
    <t xml:space="preserve">Da ausserordentlicher Aufwand wie Wechselrichterersatz oder Rückbau in 5 von 25 Jahren den Ertrag auf null bringt, rechnen wir die erhöhte Steuerbelastung nur während 20 Jahren. </t>
  </si>
  <si>
    <t>Auszahlung für Solarstrom</t>
  </si>
  <si>
    <t>CHF geänderte Steuerlast</t>
  </si>
  <si>
    <t>CHF erhöhte Steuerlast</t>
  </si>
  <si>
    <t>setzen Sie den Ertrag abzüglich Aufwand unter "sonstige Einnahmen" ein, oder falls negativ unter Unterhalt Liegenschaften.</t>
  </si>
  <si>
    <t>Mehr- / Minderbelastung durch PV-Anlage über die gesamte Lebensdauer:</t>
  </si>
  <si>
    <t>(positiv = Steuerersparnis, negativ = zusätzliche Belastung)</t>
  </si>
  <si>
    <t>Investition</t>
  </si>
  <si>
    <t>Luzern</t>
  </si>
  <si>
    <t>Nidwalden</t>
  </si>
  <si>
    <t>Obwalden</t>
  </si>
  <si>
    <t>Appenzell A.</t>
  </si>
  <si>
    <t>Basel-Stadt</t>
  </si>
  <si>
    <t>Waadt</t>
  </si>
  <si>
    <t>Appenzell I.</t>
  </si>
  <si>
    <t>Zug</t>
  </si>
  <si>
    <t>Uri</t>
  </si>
  <si>
    <t>Schwyz</t>
  </si>
  <si>
    <t>Neuenburg</t>
  </si>
  <si>
    <t>Glarus</t>
  </si>
  <si>
    <t>Schaffhausen</t>
  </si>
  <si>
    <t>Graubünden</t>
  </si>
  <si>
    <t>Thurgau</t>
  </si>
  <si>
    <t>Aargau</t>
  </si>
  <si>
    <t>Freiburg</t>
  </si>
  <si>
    <t>Jura</t>
  </si>
  <si>
    <t>Tessin</t>
  </si>
  <si>
    <t>Basel-Landschaft</t>
  </si>
  <si>
    <t>Zürich</t>
  </si>
  <si>
    <t>Solothurn</t>
  </si>
  <si>
    <t>Bern</t>
  </si>
  <si>
    <t>Wallis</t>
  </si>
  <si>
    <t>Genf</t>
  </si>
  <si>
    <t>Liestal</t>
  </si>
  <si>
    <t>frei bis 10'000 kWh</t>
  </si>
  <si>
    <t>Netto</t>
  </si>
  <si>
    <t>Brutto</t>
  </si>
  <si>
    <t>ja</t>
  </si>
  <si>
    <t>a) Die Steuersätze der Zukunft nicht bekannt sind. Die aktuell geltenden Umstände werden für die folgenden 25 Jahre kalkuliert.</t>
  </si>
  <si>
    <t>Investitionsabzug</t>
  </si>
  <si>
    <t xml:space="preserve">Netto </t>
  </si>
  <si>
    <t>kein Investitionsabzug</t>
  </si>
  <si>
    <t>Ertrags-Besteuerung</t>
  </si>
  <si>
    <t>Ertrag erst besteuert wenn über Invest</t>
  </si>
  <si>
    <t>Eingabewert B1</t>
  </si>
  <si>
    <t>Ausgabewert B2</t>
  </si>
  <si>
    <t>Eingabewert C1</t>
  </si>
  <si>
    <t>Ausgabewert C2</t>
  </si>
  <si>
    <t>Eingabewert D3</t>
  </si>
  <si>
    <t>Ausgabewert D4</t>
  </si>
  <si>
    <t>Zwischenwert D1</t>
  </si>
  <si>
    <t>Zwischenwert D2</t>
  </si>
  <si>
    <t>zu versteuernder Ertrag, D1-D2</t>
  </si>
  <si>
    <t>Falls Sie die Situation einer noch nicht realisierten Anlage betrachten, können Sie hierzu den erwarteten jährliche Solarstrom-Netzeinspeisung in kWh mit der Rückliefervergütung gemäss pvtarif.ch multiplizieren.</t>
  </si>
  <si>
    <t>kWh x</t>
  </si>
  <si>
    <t>Wenn Ihre Solarstromproduktion nicht weit über Ihrem Stromverbrauch liegt, und Sie für den Solarstrom unter 10 Rp/kWh vergütet erhalten, so fällt üblicherweise kein zu versteuerndes Einkommen an. D1 ist dann auf null zu setzen.</t>
  </si>
  <si>
    <t>Einfluss einer privaten PV-Anlage auf die Einkommenssteuern</t>
  </si>
  <si>
    <t>(Abhängig von Zivilstand, Kinder, Konfession...)</t>
  </si>
  <si>
    <t>reformiert</t>
  </si>
  <si>
    <t>Brutto / abzuklären</t>
  </si>
  <si>
    <t>Je nach Wohnkanton wechseln Sie bitte auf das Tabellenblatt netto, brutto oder das kantonsspezifische.</t>
  </si>
  <si>
    <t>Wenn Sie über Ihre Stromverbrauchsrechnung hinaus eine Gutschriftausbezahlt erhalten, müssen Sie diesen Solarertrag versteuern -&gt; ausbezahlter Betrag in D1 eintragen.</t>
  </si>
  <si>
    <t xml:space="preserve">Sie die gesamte Rückliefervergütung abzüglich Unterhaltskosten versteuern. Setzen Sie unter Zwischenwert D1 die Rückliefervertügung gemäss Ihrer Stromrechnung ein. </t>
  </si>
  <si>
    <t>Vergütung</t>
  </si>
  <si>
    <t>Stand Amortisation</t>
  </si>
  <si>
    <t>Jahr 0</t>
  </si>
  <si>
    <t>Jahr 1</t>
  </si>
  <si>
    <t>Jahr 2</t>
  </si>
  <si>
    <t>Jahr 3</t>
  </si>
  <si>
    <t>Jahr 4</t>
  </si>
  <si>
    <t>Jahr 5</t>
  </si>
  <si>
    <t>Jahr 6</t>
  </si>
  <si>
    <t>Jahr 7</t>
  </si>
  <si>
    <t>Jahr 8</t>
  </si>
  <si>
    <t>Jahr 9</t>
  </si>
  <si>
    <t>Jahr 10</t>
  </si>
  <si>
    <t>Jahr 11</t>
  </si>
  <si>
    <t>Jahr 12</t>
  </si>
  <si>
    <t>Jahr 13</t>
  </si>
  <si>
    <t>Jahr 14</t>
  </si>
  <si>
    <t>Jahr 15</t>
  </si>
  <si>
    <t>Jahr 16</t>
  </si>
  <si>
    <t>Jahr 17</t>
  </si>
  <si>
    <t>Jahr 18</t>
  </si>
  <si>
    <t>Jahr 19</t>
  </si>
  <si>
    <t>zu versteuern</t>
  </si>
  <si>
    <t>Jahr 20</t>
  </si>
  <si>
    <t>Jahr 21</t>
  </si>
  <si>
    <t>Jahr 22</t>
  </si>
  <si>
    <t>Jahr 23</t>
  </si>
  <si>
    <t>Jahr 24</t>
  </si>
  <si>
    <t>Jahr 25</t>
  </si>
  <si>
    <t>Ab dem Zeitpunkt, wo die PV-Anlage amortisiert ist, muss der Brutto-Ertrag abzüglich Unterhalt als Einkommen versteuert werden.</t>
  </si>
  <si>
    <t>Im nachfolgenden Beispiel bleiben nach 25 Jahren 1870 CHF nicht amortisierte Kosten, d.h. es ist kein Einkommen zu versteuern.</t>
  </si>
  <si>
    <t>Total</t>
  </si>
  <si>
    <t>CHF/Jahr im Durchschnitt</t>
  </si>
  <si>
    <t>2.) Berechnen Sie die Steuerbelastung in einem normalen PV-Betriebsjahr</t>
  </si>
  <si>
    <t>CHF steuerliche Belastung</t>
  </si>
  <si>
    <t>Förderbeiträge</t>
  </si>
  <si>
    <t>Fribourg</t>
  </si>
  <si>
    <t>Steuerbelastung</t>
  </si>
  <si>
    <t>Produzieren Sie unter 10'000 kWh im Jahr, setzen Sie den Zwischenwert D1 auf null.</t>
  </si>
  <si>
    <t>Produzieren Sie über 10'000 kWh, so müssen Sie die Rückliefervergütung der darüber hinaus produzierten kWh als Einkommen versteuern (abzüglich Unterhaltskosten).</t>
  </si>
  <si>
    <t>Sion</t>
  </si>
  <si>
    <r>
      <t xml:space="preserve">Gelb: </t>
    </r>
    <r>
      <rPr>
        <b/>
        <sz val="12"/>
        <color theme="1"/>
        <rFont val="Calibri"/>
        <family val="2"/>
        <scheme val="minor"/>
      </rPr>
      <t>Eingabewerte</t>
    </r>
    <r>
      <rPr>
        <sz val="12"/>
        <color theme="1"/>
        <rFont val="Calibri"/>
        <family val="2"/>
        <scheme val="minor"/>
      </rPr>
      <t>, die im je nach individueller Situation im Swisstaxcalculator einzutragen sind</t>
    </r>
  </si>
  <si>
    <t>Vorbehalt</t>
  </si>
  <si>
    <t>GR</t>
  </si>
  <si>
    <t>LU</t>
  </si>
  <si>
    <t>VD u VS</t>
  </si>
  <si>
    <r>
      <t>3.) Berechnen Sie die Steuerlast im Jahr, in dem Sie die EIV erhalten</t>
    </r>
    <r>
      <rPr>
        <i/>
        <sz val="12"/>
        <color theme="1"/>
        <rFont val="Calibri"/>
        <family val="2"/>
        <scheme val="minor"/>
      </rPr>
      <t xml:space="preserve"> (sofern dies nicht das Investitionsjahr ist).</t>
    </r>
  </si>
  <si>
    <r>
      <rPr>
        <b/>
        <i/>
        <sz val="12"/>
        <color theme="1"/>
        <rFont val="Calibri"/>
        <family val="2"/>
        <scheme val="minor"/>
      </rPr>
      <t>3.) Berechnen Sie die Steuerlast im Jahr, in dem Sie die EIV erhalten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(sofern dies nicht das Investitionsjahr ist).</t>
    </r>
  </si>
  <si>
    <t>Nur für Graubünden - Beispieltabelle</t>
  </si>
  <si>
    <t>Eine analoge Tabelle ist über 25 Jahre zu führen, um in späten Betriebsjahren nachweisen zu können, dass noch kein oder welcher Ertragsüberschuss zu versteuern ist.</t>
  </si>
  <si>
    <t>--&gt; Resultat vom Steuerrechner = "Total Steuern"</t>
  </si>
  <si>
    <t>Ausgabewert A1</t>
  </si>
  <si>
    <t>* Falls Sie die einmalige Investitionsvergütung (EIV) von Pronovo im Investitionsjahr erhalten haben, geben Sie den um die Einmalvergütung reduzierten Betrag ein und tragen als Wert C2 den Wert A1 ein.</t>
  </si>
  <si>
    <t>Diesen Wert können Sie im Tarifrechner berechnen: https://pronovo.ch/de/services/tarifrechner/</t>
  </si>
  <si>
    <t>Diesen Wert können Sie imTarifrechner berechnen: https://pronovo.ch/de/services/tarifrechner/</t>
  </si>
  <si>
    <t>1.) Auf folgender Website kann die Steuerbelastung allgemein berechnet werden (unten "Steuerrechner" genannt):</t>
  </si>
  <si>
    <t xml:space="preserve">1.) Auf folgender Website kann die Steuerbelastung allgemein berechnet werden (unten "Steuerrechner" genannt):  </t>
  </si>
  <si>
    <t xml:space="preserve">Im Steuerrechner tragen Sie unter "Unterhaltskosten für Liegenschaften" den Betrag ein, den Sie in die PV-Anlage investiert haben (der Schieber "Detaillierte Berechnung: Abzüge hinzufügen" muss betätigt werden). </t>
  </si>
  <si>
    <t xml:space="preserve">1.) Auf folgender Website kann die Steuerbelastung allgemein berechnet werden (unten "Steuerrechner" genannt): </t>
  </si>
  <si>
    <r>
      <rPr>
        <sz val="12"/>
        <color theme="1"/>
        <rFont val="Calibri"/>
        <family val="2"/>
        <scheme val="minor"/>
      </rPr>
      <t xml:space="preserve">Im Steuerrechner tragen Sie unter "Unterhaltskosten für Liegenschaften" den Betrag ein, den Sie in die PV-Anlage investiert haben (der Schieber "Detaillierte Berechnung: Abzüge hinzufügen" muss betätigt werden). </t>
    </r>
  </si>
  <si>
    <r>
      <t xml:space="preserve">* </t>
    </r>
    <r>
      <rPr>
        <sz val="12"/>
        <color theme="1"/>
        <rFont val="Calibri"/>
        <family val="2"/>
        <scheme val="minor"/>
      </rPr>
      <t>Falls Sie die einmalige Investitionsvergütung (EIV) von Pronovo im Investitionsjahr erhalten haben, geben Sie den um die Einmalvergütung reduzierten Betrag ein und tragen als Wert C2 den Wert A1 ein.</t>
    </r>
  </si>
  <si>
    <t xml:space="preserve">Bei bestehenden Bauten kann die PV-Investition als Liegenschaftsunterhalt abgezogen werden. Im Allgemeinen sollte das Gebäude 5 Jahre alt sein, damit die PV-Anlage als "Energiesparmassnahme" abgezogen werden kann; in ZH und BE ist ein Abzug schon ca. 1.5 Jahre nach der Erstellung vom Gebäude möglich. Ist der Investitions-Abzug nicht möglich, so sind die Werte B2 und C2 gleich A1 zu setzen. </t>
  </si>
  <si>
    <t xml:space="preserve">Bei bestehenden Bauten kann die PV-Investition als Liegenschaftsunterhalt abgezogen werden. Im Kanton VS auch bei Neubauten. Im Allgemeinen sollte das Gebäude hingegen 5 Jahre alt sein, damit die PV-Anlage als "Energiesparmassnahme" abgezogen werden kann; in ZH und BE ist ein Abzug schon ca. 1.5 Jahre nach der Erstellung vom Gebäude möglich. Ist der Investitions-Abzug nicht möglich, so sind die Werte B2 und C2 gleich A1 zu setzen. </t>
  </si>
  <si>
    <t>ja, auch bei Neubauten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</si>
</sst>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1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3" fontId="0" fillId="2" borderId="0" xfId="0" applyNumberFormat="1" applyFill="1"/>
    <xf numFmtId="10" fontId="0" fillId="0" borderId="0" xfId="0" applyNumberFormat="1"/>
    <xf numFmtId="3" fontId="0" fillId="0" borderId="0" xfId="0" applyNumberFormat="1" applyFill="1"/>
    <xf numFmtId="0" fontId="2" fillId="0" borderId="0" xfId="0" applyFont="1"/>
    <xf numFmtId="3" fontId="0" fillId="3" borderId="0" xfId="0" applyNumberFormat="1" applyFill="1"/>
    <xf numFmtId="0" fontId="0" fillId="3" borderId="0" xfId="0" applyFill="1"/>
    <xf numFmtId="3" fontId="0" fillId="0" borderId="0" xfId="0" applyNumberFormat="1"/>
    <xf numFmtId="0" fontId="0" fillId="0" borderId="0" xfId="0" applyFill="1"/>
    <xf numFmtId="0" fontId="2" fillId="4" borderId="0" xfId="0" applyFont="1" applyFill="1"/>
    <xf numFmtId="164" fontId="0" fillId="0" borderId="0" xfId="1" applyNumberFormat="1" applyFont="1"/>
    <xf numFmtId="0" fontId="0" fillId="5" borderId="0" xfId="0" applyFill="1"/>
    <xf numFmtId="0" fontId="3" fillId="0" borderId="0" xfId="98"/>
    <xf numFmtId="0" fontId="5" fillId="0" borderId="0" xfId="0" applyFont="1"/>
    <xf numFmtId="0" fontId="0" fillId="0" borderId="0" xfId="0" applyFont="1"/>
    <xf numFmtId="0" fontId="0" fillId="9" borderId="0" xfId="0" applyFill="1"/>
    <xf numFmtId="0" fontId="5" fillId="9" borderId="0" xfId="0" applyFont="1" applyFill="1"/>
    <xf numFmtId="0" fontId="7" fillId="9" borderId="0" xfId="0" applyFont="1" applyFill="1"/>
    <xf numFmtId="0" fontId="0" fillId="4" borderId="0" xfId="0" applyFont="1" applyFill="1"/>
    <xf numFmtId="0" fontId="0" fillId="0" borderId="0" xfId="0" quotePrefix="1" applyFont="1"/>
    <xf numFmtId="0" fontId="0" fillId="0" borderId="0" xfId="0" applyFont="1" applyAlignment="1">
      <alignment horizontal="left" wrapText="1"/>
    </xf>
    <xf numFmtId="0" fontId="0" fillId="0" borderId="0" xfId="0" applyFill="1" applyAlignment="1">
      <alignment horizontal="left" vertical="top"/>
    </xf>
    <xf numFmtId="0" fontId="0" fillId="8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Fill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6" borderId="2" xfId="0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7" fillId="9" borderId="0" xfId="0" applyFont="1" applyFill="1" applyAlignment="1">
      <alignment vertical="center"/>
    </xf>
    <xf numFmtId="0" fontId="3" fillId="0" borderId="0" xfId="98" applyAlignment="1">
      <alignment vertical="center"/>
    </xf>
    <xf numFmtId="3" fontId="0" fillId="3" borderId="0" xfId="0" applyNumberFormat="1" applyFill="1" applyAlignment="1">
      <alignment vertical="center"/>
    </xf>
    <xf numFmtId="3" fontId="0" fillId="2" borderId="0" xfId="0" applyNumberFormat="1" applyFill="1" applyAlignment="1">
      <alignment vertical="center"/>
    </xf>
    <xf numFmtId="10" fontId="0" fillId="0" borderId="0" xfId="0" applyNumberFormat="1" applyAlignment="1">
      <alignment vertical="center"/>
    </xf>
    <xf numFmtId="3" fontId="0" fillId="0" borderId="0" xfId="0" applyNumberFormat="1" applyFill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5" borderId="0" xfId="0" applyFill="1" applyAlignment="1">
      <alignment vertical="center"/>
    </xf>
    <xf numFmtId="0" fontId="2" fillId="4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right" vertical="center"/>
    </xf>
    <xf numFmtId="0" fontId="0" fillId="7" borderId="0" xfId="0" applyFill="1" applyAlignment="1">
      <alignment horizontal="left" vertical="center"/>
    </xf>
    <xf numFmtId="0" fontId="0" fillId="0" borderId="1" xfId="0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3" fontId="2" fillId="7" borderId="1" xfId="0" applyNumberFormat="1" applyFont="1" applyFill="1" applyBorder="1" applyAlignment="1">
      <alignment vertical="center"/>
    </xf>
    <xf numFmtId="3" fontId="0" fillId="2" borderId="2" xfId="0" applyNumberFormat="1" applyFont="1" applyFill="1" applyBorder="1" applyAlignment="1">
      <alignment vertical="center"/>
    </xf>
    <xf numFmtId="3" fontId="2" fillId="4" borderId="0" xfId="0" applyNumberFormat="1" applyFont="1" applyFill="1" applyAlignment="1">
      <alignment vertical="center"/>
    </xf>
  </cellXfs>
  <cellStyles count="217">
    <cellStyle name="Besuchter Link" xfId="3" builtinId="9" hidden="1"/>
    <cellStyle name="Besuchter Link" xfId="5" builtinId="9" hidden="1"/>
    <cellStyle name="Besuchter Link" xfId="7" builtinId="9" hidden="1"/>
    <cellStyle name="Besuchter Link" xfId="9" builtinId="9" hidden="1"/>
    <cellStyle name="Besuchter Link" xfId="11" builtinId="9" hidden="1"/>
    <cellStyle name="Besuchter Link" xfId="13" builtinId="9" hidden="1"/>
    <cellStyle name="Besuchter Link" xfId="15" builtinId="9" hidden="1"/>
    <cellStyle name="Besuchter Link" xfId="17" builtinId="9" hidden="1"/>
    <cellStyle name="Besuchter Link" xfId="19" builtinId="9" hidden="1"/>
    <cellStyle name="Besuchter Link" xfId="21" builtinId="9" hidden="1"/>
    <cellStyle name="Besuchter Link" xfId="23" builtinId="9" hidden="1"/>
    <cellStyle name="Besuchter Link" xfId="25" builtinId="9" hidden="1"/>
    <cellStyle name="Besuchter Link" xfId="27" builtinId="9" hidden="1"/>
    <cellStyle name="Besuchter Link" xfId="29" builtinId="9" hidden="1"/>
    <cellStyle name="Besuchter Link" xfId="31" builtinId="9" hidden="1"/>
    <cellStyle name="Besuchter Link" xfId="33" builtinId="9" hidden="1"/>
    <cellStyle name="Besuchter Link" xfId="35" builtinId="9" hidden="1"/>
    <cellStyle name="Besuchter Link" xfId="37" builtinId="9" hidden="1"/>
    <cellStyle name="Besuchter Link" xfId="39" builtinId="9" hidden="1"/>
    <cellStyle name="Besuchter Link" xfId="41" builtinId="9" hidden="1"/>
    <cellStyle name="Besuchter Link" xfId="43" builtinId="9" hidden="1"/>
    <cellStyle name="Besuchter Link" xfId="45" builtinId="9" hidden="1"/>
    <cellStyle name="Besuchter Link" xfId="47" builtinId="9" hidden="1"/>
    <cellStyle name="Besuchter Link" xfId="49" builtinId="9" hidden="1"/>
    <cellStyle name="Besuchter Link" xfId="51" builtinId="9" hidden="1"/>
    <cellStyle name="Besuchter Link" xfId="53" builtinId="9" hidden="1"/>
    <cellStyle name="Besuchter Link" xfId="55" builtinId="9" hidden="1"/>
    <cellStyle name="Besuchter Link" xfId="57" builtinId="9" hidden="1"/>
    <cellStyle name="Besuchter Link" xfId="59" builtinId="9" hidden="1"/>
    <cellStyle name="Besuchter Link" xfId="61" builtinId="9" hidden="1"/>
    <cellStyle name="Besuchter Link" xfId="63" builtinId="9" hidden="1"/>
    <cellStyle name="Besuchter Link" xfId="65" builtinId="9" hidden="1"/>
    <cellStyle name="Besuchter Link" xfId="67" builtinId="9" hidden="1"/>
    <cellStyle name="Besuchter Link" xfId="69" builtinId="9" hidden="1"/>
    <cellStyle name="Besuchter Link" xfId="71" builtinId="9" hidden="1"/>
    <cellStyle name="Besuchter Link" xfId="73" builtinId="9" hidden="1"/>
    <cellStyle name="Besuchter Link" xfId="75" builtinId="9" hidden="1"/>
    <cellStyle name="Besuchter Link" xfId="77" builtinId="9" hidden="1"/>
    <cellStyle name="Besuchter Link" xfId="79" builtinId="9" hidden="1"/>
    <cellStyle name="Besuchter Link" xfId="81" builtinId="9" hidden="1"/>
    <cellStyle name="Besuchter Link" xfId="83" builtinId="9" hidden="1"/>
    <cellStyle name="Besuchter Link" xfId="85" builtinId="9" hidden="1"/>
    <cellStyle name="Besuchter Link" xfId="87" builtinId="9" hidden="1"/>
    <cellStyle name="Besuchter Link" xfId="89" builtinId="9" hidden="1"/>
    <cellStyle name="Besuchter Link" xfId="91" builtinId="9" hidden="1"/>
    <cellStyle name="Besuchter Link" xfId="93" builtinId="9" hidden="1"/>
    <cellStyle name="Besuchter Link" xfId="95" builtinId="9" hidden="1"/>
    <cellStyle name="Besuchter Link" xfId="97" builtinId="9" hidden="1"/>
    <cellStyle name="Besuchter Link" xfId="99" builtinId="9" hidden="1"/>
    <cellStyle name="Besuchter Link" xfId="100" builtinId="9" hidden="1"/>
    <cellStyle name="Besuchter Link" xfId="101" builtinId="9" hidden="1"/>
    <cellStyle name="Besuchter Link" xfId="102" builtinId="9" hidden="1"/>
    <cellStyle name="Besuchter Link" xfId="103" builtinId="9" hidden="1"/>
    <cellStyle name="Besuchter Link" xfId="104" builtinId="9" hidden="1"/>
    <cellStyle name="Besuchter Link" xfId="105" builtinId="9" hidden="1"/>
    <cellStyle name="Besuchter Link" xfId="106" builtinId="9" hidden="1"/>
    <cellStyle name="Besuchter Link" xfId="107" builtinId="9" hidden="1"/>
    <cellStyle name="Besuchter Link" xfId="108" builtinId="9" hidden="1"/>
    <cellStyle name="Besuchter Link" xfId="109" builtinId="9" hidden="1"/>
    <cellStyle name="Besuchter Link" xfId="110" builtinId="9" hidden="1"/>
    <cellStyle name="Besuchter Link" xfId="111" builtinId="9" hidden="1"/>
    <cellStyle name="Besuchter Link" xfId="112" builtinId="9" hidden="1"/>
    <cellStyle name="Besuchter Link" xfId="113" builtinId="9" hidden="1"/>
    <cellStyle name="Besuchter Link" xfId="114" builtinId="9" hidden="1"/>
    <cellStyle name="Besuchter Link" xfId="115" builtinId="9" hidden="1"/>
    <cellStyle name="Besuchter Link" xfId="116" builtinId="9" hidden="1"/>
    <cellStyle name="Besuchter Link" xfId="117" builtinId="9" hidden="1"/>
    <cellStyle name="Besuchter Link" xfId="118" builtinId="9" hidden="1"/>
    <cellStyle name="Besuchter Link" xfId="119" builtinId="9" hidden="1"/>
    <cellStyle name="Besuchter Link" xfId="120" builtinId="9" hidden="1"/>
    <cellStyle name="Besuchter Link" xfId="121" builtinId="9" hidden="1"/>
    <cellStyle name="Besuchter Link" xfId="122" builtinId="9" hidden="1"/>
    <cellStyle name="Besuchter Link" xfId="123" builtinId="9" hidden="1"/>
    <cellStyle name="Besuchter Link" xfId="124" builtinId="9" hidden="1"/>
    <cellStyle name="Besuchter Link" xfId="125" builtinId="9" hidden="1"/>
    <cellStyle name="Besuchter Link" xfId="126" builtinId="9" hidden="1"/>
    <cellStyle name="Besuchter Link" xfId="127" builtinId="9" hidden="1"/>
    <cellStyle name="Besuchter Link" xfId="128" builtinId="9" hidden="1"/>
    <cellStyle name="Besuchter Link" xfId="129" builtinId="9" hidden="1"/>
    <cellStyle name="Besuchter Link" xfId="130" builtinId="9" hidden="1"/>
    <cellStyle name="Besuchter Link" xfId="131" builtinId="9" hidden="1"/>
    <cellStyle name="Besuchter Link" xfId="132" builtinId="9" hidden="1"/>
    <cellStyle name="Besuchter Link" xfId="133" builtinId="9" hidden="1"/>
    <cellStyle name="Besuchter Link" xfId="134" builtinId="9" hidden="1"/>
    <cellStyle name="Besuchter Link" xfId="135" builtinId="9" hidden="1"/>
    <cellStyle name="Besuchter Link" xfId="136" builtinId="9" hidden="1"/>
    <cellStyle name="Besuchter Link" xfId="137" builtinId="9" hidden="1"/>
    <cellStyle name="Besuchter Link" xfId="138" builtinId="9" hidden="1"/>
    <cellStyle name="Besuchter Link" xfId="139" builtinId="9" hidden="1"/>
    <cellStyle name="Besuchter Link" xfId="140" builtinId="9" hidden="1"/>
    <cellStyle name="Besuchter Link" xfId="141" builtinId="9" hidden="1"/>
    <cellStyle name="Besuchter Link" xfId="142" builtinId="9" hidden="1"/>
    <cellStyle name="Besuchter Link" xfId="143" builtinId="9" hidden="1"/>
    <cellStyle name="Besuchter Link" xfId="144" builtinId="9" hidden="1"/>
    <cellStyle name="Besuchter Link" xfId="145" builtinId="9" hidden="1"/>
    <cellStyle name="Besuchter Link" xfId="146" builtinId="9" hidden="1"/>
    <cellStyle name="Besuchter Link" xfId="147" builtinId="9" hidden="1"/>
    <cellStyle name="Besuchter Link" xfId="148" builtinId="9" hidden="1"/>
    <cellStyle name="Besuchter Link" xfId="149" builtinId="9" hidden="1"/>
    <cellStyle name="Besuchter Link" xfId="150" builtinId="9" hidden="1"/>
    <cellStyle name="Besuchter Link" xfId="151" builtinId="9" hidden="1"/>
    <cellStyle name="Besuchter Link" xfId="152" builtinId="9" hidden="1"/>
    <cellStyle name="Besuchter Link" xfId="153" builtinId="9" hidden="1"/>
    <cellStyle name="Besuchter Link" xfId="154" builtinId="9" hidden="1"/>
    <cellStyle name="Besuchter Link" xfId="155" builtinId="9" hidden="1"/>
    <cellStyle name="Besuchter Link" xfId="156" builtinId="9" hidden="1"/>
    <cellStyle name="Besuchter Link" xfId="157" builtinId="9" hidden="1"/>
    <cellStyle name="Besuchter Link" xfId="158" builtinId="9" hidden="1"/>
    <cellStyle name="Besuchter Link" xfId="159" builtinId="9" hidden="1"/>
    <cellStyle name="Besuchter Link" xfId="160" builtinId="9" hidden="1"/>
    <cellStyle name="Besuchter Link" xfId="161" builtinId="9" hidden="1"/>
    <cellStyle name="Besuchter Link" xfId="162" builtinId="9" hidden="1"/>
    <cellStyle name="Besuchter Link" xfId="163" builtinId="9" hidden="1"/>
    <cellStyle name="Besuchter Link" xfId="164" builtinId="9" hidden="1"/>
    <cellStyle name="Besuchter Link" xfId="165" builtinId="9" hidden="1"/>
    <cellStyle name="Besuchter Link" xfId="166" builtinId="9" hidden="1"/>
    <cellStyle name="Besuchter Link" xfId="167" builtinId="9" hidden="1"/>
    <cellStyle name="Besuchter Link" xfId="168" builtinId="9" hidden="1"/>
    <cellStyle name="Besuchter Link" xfId="169" builtinId="9" hidden="1"/>
    <cellStyle name="Besuchter Link" xfId="170" builtinId="9" hidden="1"/>
    <cellStyle name="Besuchter Link" xfId="171" builtinId="9" hidden="1"/>
    <cellStyle name="Besuchter Link" xfId="172" builtinId="9" hidden="1"/>
    <cellStyle name="Besuchter Link" xfId="173" builtinId="9" hidden="1"/>
    <cellStyle name="Besuchter Link" xfId="174" builtinId="9" hidden="1"/>
    <cellStyle name="Besuchter Link" xfId="175" builtinId="9" hidden="1"/>
    <cellStyle name="Besuchter Link" xfId="176" builtinId="9" hidden="1"/>
    <cellStyle name="Besuchter Link" xfId="177" builtinId="9" hidden="1"/>
    <cellStyle name="Besuchter Link" xfId="178" builtinId="9" hidden="1"/>
    <cellStyle name="Besuchter Link" xfId="179" builtinId="9" hidden="1"/>
    <cellStyle name="Besuchter Link" xfId="180" builtinId="9" hidden="1"/>
    <cellStyle name="Besuchter Link" xfId="181" builtinId="9" hidden="1"/>
    <cellStyle name="Besuchter Link" xfId="182" builtinId="9" hidden="1"/>
    <cellStyle name="Besuchter Link" xfId="183" builtinId="9" hidden="1"/>
    <cellStyle name="Besuchter Link" xfId="184" builtinId="9" hidden="1"/>
    <cellStyle name="Besuchter Link" xfId="185" builtinId="9" hidden="1"/>
    <cellStyle name="Besuchter Link" xfId="186" builtinId="9" hidden="1"/>
    <cellStyle name="Besuchter Link" xfId="187" builtinId="9" hidden="1"/>
    <cellStyle name="Besuchter Link" xfId="188" builtinId="9" hidden="1"/>
    <cellStyle name="Besuchter Link" xfId="189" builtinId="9" hidden="1"/>
    <cellStyle name="Besuchter Link" xfId="190" builtinId="9" hidden="1"/>
    <cellStyle name="Besuchter Link" xfId="191" builtinId="9" hidden="1"/>
    <cellStyle name="Besuchter Link" xfId="192" builtinId="9" hidden="1"/>
    <cellStyle name="Besuchter Link" xfId="193" builtinId="9" hidden="1"/>
    <cellStyle name="Besuchter Link" xfId="194" builtinId="9" hidden="1"/>
    <cellStyle name="Besuchter Link" xfId="195" builtinId="9" hidden="1"/>
    <cellStyle name="Besuchter Link" xfId="196" builtinId="9" hidden="1"/>
    <cellStyle name="Besuchter Link" xfId="197" builtinId="9" hidden="1"/>
    <cellStyle name="Besuchter Link" xfId="198" builtinId="9" hidden="1"/>
    <cellStyle name="Besuchter Link" xfId="199" builtinId="9" hidden="1"/>
    <cellStyle name="Besuchter Link" xfId="200" builtinId="9" hidden="1"/>
    <cellStyle name="Besuchter Link" xfId="201" builtinId="9" hidden="1"/>
    <cellStyle name="Besuchter Link" xfId="202" builtinId="9" hidden="1"/>
    <cellStyle name="Besuchter Link" xfId="203" builtinId="9" hidden="1"/>
    <cellStyle name="Besuchter Link" xfId="204" builtinId="9" hidden="1"/>
    <cellStyle name="Besuchter Link" xfId="205" builtinId="9" hidden="1"/>
    <cellStyle name="Besuchter Link" xfId="206" builtinId="9" hidden="1"/>
    <cellStyle name="Besuchter Link" xfId="207" builtinId="9" hidden="1"/>
    <cellStyle name="Besuchter Link" xfId="208" builtinId="9" hidden="1"/>
    <cellStyle name="Besuchter Link" xfId="209" builtinId="9" hidden="1"/>
    <cellStyle name="Besuchter Link" xfId="210" builtinId="9" hidden="1"/>
    <cellStyle name="Besuchter Link" xfId="211" builtinId="9" hidden="1"/>
    <cellStyle name="Besuchter Link" xfId="212" builtinId="9" hidden="1"/>
    <cellStyle name="Besuchter Link" xfId="213" builtinId="9" hidden="1"/>
    <cellStyle name="Besuchter Link" xfId="214" builtinId="9" hidden="1"/>
    <cellStyle name="Besuchter Link" xfId="215" builtinId="9" hidden="1"/>
    <cellStyle name="Besuchter Link" xfId="216" builtinId="9" hidden="1"/>
    <cellStyle name="Link" xfId="2" builtinId="8" hidden="1"/>
    <cellStyle name="Link" xfId="4" builtinId="8" hidden="1"/>
    <cellStyle name="Link" xfId="6" builtinId="8" hidde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Link" xfId="24" builtinId="8" hidden="1"/>
    <cellStyle name="Link" xfId="26" builtinId="8" hidden="1"/>
    <cellStyle name="Link" xfId="28" builtinId="8" hidden="1"/>
    <cellStyle name="Link" xfId="30" builtinId="8" hidden="1"/>
    <cellStyle name="Link" xfId="32" builtinId="8" hidden="1"/>
    <cellStyle name="Link" xfId="34" builtinId="8" hidden="1"/>
    <cellStyle name="Link" xfId="36" builtinId="8" hidden="1"/>
    <cellStyle name="Link" xfId="38" builtinId="8" hidden="1"/>
    <cellStyle name="Link" xfId="40" builtinId="8" hidden="1"/>
    <cellStyle name="Link" xfId="42" builtinId="8" hidden="1"/>
    <cellStyle name="Link" xfId="44" builtinId="8" hidden="1"/>
    <cellStyle name="Link" xfId="46" builtinId="8" hidden="1"/>
    <cellStyle name="Link" xfId="48" builtinId="8" hidden="1"/>
    <cellStyle name="Link" xfId="50" builtinId="8" hidden="1"/>
    <cellStyle name="Link" xfId="52" builtinId="8" hidden="1"/>
    <cellStyle name="Link" xfId="54" builtinId="8" hidden="1"/>
    <cellStyle name="Link" xfId="56" builtinId="8" hidden="1"/>
    <cellStyle name="Link" xfId="58" builtinId="8" hidden="1"/>
    <cellStyle name="Link" xfId="60" builtinId="8" hidden="1"/>
    <cellStyle name="Link" xfId="62" builtinId="8" hidden="1"/>
    <cellStyle name="Link" xfId="64" builtinId="8" hidden="1"/>
    <cellStyle name="Link" xfId="66" builtinId="8" hidden="1"/>
    <cellStyle name="Link" xfId="68" builtinId="8" hidden="1"/>
    <cellStyle name="Link" xfId="70" builtinId="8" hidden="1"/>
    <cellStyle name="Link" xfId="72" builtinId="8" hidden="1"/>
    <cellStyle name="Link" xfId="74" builtinId="8" hidden="1"/>
    <cellStyle name="Link" xfId="76" builtinId="8" hidden="1"/>
    <cellStyle name="Link" xfId="78" builtinId="8" hidden="1"/>
    <cellStyle name="Link" xfId="80" builtinId="8" hidden="1"/>
    <cellStyle name="Link" xfId="82" builtinId="8" hidden="1"/>
    <cellStyle name="Link" xfId="84" builtinId="8" hidden="1"/>
    <cellStyle name="Link" xfId="86" builtinId="8" hidden="1"/>
    <cellStyle name="Link" xfId="88" builtinId="8" hidden="1"/>
    <cellStyle name="Link" xfId="90" builtinId="8" hidden="1"/>
    <cellStyle name="Link" xfId="92" builtinId="8" hidden="1"/>
    <cellStyle name="Link" xfId="94" builtinId="8" hidden="1"/>
    <cellStyle name="Link" xfId="96" builtinId="8" hidden="1"/>
    <cellStyle name="Link" xfId="98" builtinId="8"/>
    <cellStyle name="Prozent" xfId="1" builtinId="5"/>
    <cellStyle name="Standard" xfId="0" builtinId="0"/>
  </cellStyles>
  <dxfs count="0"/>
  <tableStyles count="0" defaultTableStyle="TableStyleMedium9" defaultPivotStyle="PivotStyleMedium4"/>
  <colors>
    <mruColors>
      <color rgb="FFFFD03D"/>
      <color rgb="FFFFE805"/>
      <color rgb="FFECD503"/>
      <color rgb="FFFFF7A6"/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swisstaxcalculator.estv.admin.ch/" TargetMode="External"/><Relationship Id="rId2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swisstaxcalculator.estv.admin.ch/" TargetMode="External"/><Relationship Id="rId2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swisstaxcalculator.estv.admin.ch/" TargetMode="External"/><Relationship Id="rId2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swisstaxcalculator.estv.admin.ch/" TargetMode="External"/><Relationship Id="rId2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C30" sqref="C30"/>
    </sheetView>
  </sheetViews>
  <sheetFormatPr baseColWidth="10" defaultRowHeight="15" x14ac:dyDescent="0"/>
  <cols>
    <col min="1" max="1" width="20" customWidth="1"/>
    <col min="2" max="2" width="32.5" customWidth="1"/>
    <col min="3" max="3" width="19" customWidth="1"/>
    <col min="4" max="4" width="5.33203125" customWidth="1"/>
  </cols>
  <sheetData>
    <row r="1" spans="1:5">
      <c r="A1" s="4" t="s">
        <v>83</v>
      </c>
    </row>
    <row r="3" spans="1:5">
      <c r="A3" s="17" t="s">
        <v>87</v>
      </c>
      <c r="B3" s="16"/>
      <c r="C3" s="16"/>
      <c r="D3" s="16"/>
      <c r="E3" s="16"/>
    </row>
    <row r="5" spans="1:5" s="23" customFormat="1">
      <c r="A5" s="22"/>
      <c r="B5" s="22" t="s">
        <v>69</v>
      </c>
      <c r="C5" s="22" t="s">
        <v>66</v>
      </c>
    </row>
    <row r="6" spans="1:5" s="23" customFormat="1">
      <c r="A6" s="24" t="s">
        <v>50</v>
      </c>
      <c r="B6" s="25" t="s">
        <v>63</v>
      </c>
      <c r="C6" s="25" t="s">
        <v>64</v>
      </c>
    </row>
    <row r="7" spans="1:5" s="23" customFormat="1">
      <c r="A7" s="24" t="s">
        <v>38</v>
      </c>
      <c r="B7" s="25" t="s">
        <v>62</v>
      </c>
      <c r="C7" s="25" t="s">
        <v>64</v>
      </c>
    </row>
    <row r="8" spans="1:5" s="23" customFormat="1">
      <c r="A8" s="24" t="s">
        <v>41</v>
      </c>
      <c r="B8" s="25" t="s">
        <v>63</v>
      </c>
      <c r="C8" s="25" t="s">
        <v>64</v>
      </c>
    </row>
    <row r="9" spans="1:5" s="23" customFormat="1">
      <c r="A9" s="24" t="s">
        <v>54</v>
      </c>
      <c r="B9" s="25" t="s">
        <v>62</v>
      </c>
      <c r="C9" s="25" t="s">
        <v>64</v>
      </c>
      <c r="D9" s="26"/>
      <c r="E9" s="26"/>
    </row>
    <row r="10" spans="1:5" s="23" customFormat="1">
      <c r="A10" s="24" t="s">
        <v>39</v>
      </c>
      <c r="B10" s="25" t="s">
        <v>63</v>
      </c>
      <c r="C10" s="25" t="s">
        <v>64</v>
      </c>
    </row>
    <row r="11" spans="1:5" s="23" customFormat="1">
      <c r="A11" s="25" t="s">
        <v>57</v>
      </c>
      <c r="B11" s="25" t="s">
        <v>63</v>
      </c>
      <c r="C11" s="25" t="s">
        <v>64</v>
      </c>
    </row>
    <row r="12" spans="1:5" s="23" customFormat="1">
      <c r="A12" s="24" t="s">
        <v>51</v>
      </c>
      <c r="B12" s="25" t="s">
        <v>63</v>
      </c>
      <c r="C12" s="25" t="s">
        <v>64</v>
      </c>
    </row>
    <row r="13" spans="1:5" s="23" customFormat="1">
      <c r="A13" s="24" t="s">
        <v>59</v>
      </c>
      <c r="B13" s="25" t="s">
        <v>63</v>
      </c>
      <c r="C13" s="25" t="s">
        <v>64</v>
      </c>
    </row>
    <row r="14" spans="1:5" s="23" customFormat="1">
      <c r="A14" s="24" t="s">
        <v>46</v>
      </c>
      <c r="B14" s="25" t="s">
        <v>62</v>
      </c>
      <c r="C14" s="25" t="s">
        <v>64</v>
      </c>
    </row>
    <row r="15" spans="1:5" s="23" customFormat="1">
      <c r="A15" s="24" t="s">
        <v>48</v>
      </c>
      <c r="B15" s="27" t="s">
        <v>70</v>
      </c>
      <c r="C15" s="27" t="s">
        <v>68</v>
      </c>
      <c r="D15" s="28"/>
      <c r="E15" s="28" t="s">
        <v>133</v>
      </c>
    </row>
    <row r="16" spans="1:5" s="23" customFormat="1">
      <c r="A16" s="24" t="s">
        <v>52</v>
      </c>
      <c r="B16" s="25" t="s">
        <v>86</v>
      </c>
      <c r="C16" s="25" t="s">
        <v>64</v>
      </c>
    </row>
    <row r="17" spans="1:5" s="23" customFormat="1">
      <c r="A17" s="24" t="s">
        <v>35</v>
      </c>
      <c r="B17" s="25" t="s">
        <v>67</v>
      </c>
      <c r="C17" s="25" t="s">
        <v>68</v>
      </c>
      <c r="E17" s="23" t="s">
        <v>134</v>
      </c>
    </row>
    <row r="18" spans="1:5" s="23" customFormat="1">
      <c r="A18" s="24" t="s">
        <v>45</v>
      </c>
      <c r="B18" s="25" t="s">
        <v>62</v>
      </c>
      <c r="C18" s="25" t="s">
        <v>64</v>
      </c>
    </row>
    <row r="19" spans="1:5" s="23" customFormat="1">
      <c r="A19" s="24" t="s">
        <v>36</v>
      </c>
      <c r="B19" s="25" t="s">
        <v>62</v>
      </c>
      <c r="C19" s="25" t="s">
        <v>64</v>
      </c>
    </row>
    <row r="20" spans="1:5" s="23" customFormat="1">
      <c r="A20" s="24" t="s">
        <v>37</v>
      </c>
      <c r="B20" s="25" t="s">
        <v>63</v>
      </c>
      <c r="C20" s="25" t="s">
        <v>64</v>
      </c>
    </row>
    <row r="21" spans="1:5" s="23" customFormat="1">
      <c r="A21" s="24" t="s">
        <v>47</v>
      </c>
      <c r="B21" s="25" t="s">
        <v>62</v>
      </c>
      <c r="C21" s="25" t="s">
        <v>64</v>
      </c>
    </row>
    <row r="22" spans="1:5" s="23" customFormat="1">
      <c r="A22" s="24" t="s">
        <v>44</v>
      </c>
      <c r="B22" s="25" t="s">
        <v>63</v>
      </c>
      <c r="C22" s="25" t="s">
        <v>64</v>
      </c>
    </row>
    <row r="23" spans="1:5" s="23" customFormat="1">
      <c r="A23" s="25" t="s">
        <v>56</v>
      </c>
      <c r="B23" s="25" t="s">
        <v>63</v>
      </c>
      <c r="C23" s="25" t="s">
        <v>64</v>
      </c>
    </row>
    <row r="24" spans="1:5" s="23" customFormat="1">
      <c r="A24" s="24" t="s">
        <v>7</v>
      </c>
      <c r="B24" s="25" t="s">
        <v>62</v>
      </c>
      <c r="C24" s="25" t="s">
        <v>64</v>
      </c>
    </row>
    <row r="25" spans="1:5" s="23" customFormat="1">
      <c r="A25" s="24" t="s">
        <v>53</v>
      </c>
      <c r="B25" s="25" t="s">
        <v>62</v>
      </c>
      <c r="C25" s="25" t="s">
        <v>64</v>
      </c>
    </row>
    <row r="26" spans="1:5" s="23" customFormat="1">
      <c r="A26" s="24" t="s">
        <v>49</v>
      </c>
      <c r="B26" s="25" t="s">
        <v>62</v>
      </c>
      <c r="C26" s="25" t="s">
        <v>64</v>
      </c>
    </row>
    <row r="27" spans="1:5" s="23" customFormat="1">
      <c r="A27" s="24" t="s">
        <v>43</v>
      </c>
      <c r="B27" s="25" t="s">
        <v>62</v>
      </c>
      <c r="C27" s="25" t="s">
        <v>64</v>
      </c>
    </row>
    <row r="28" spans="1:5" s="23" customFormat="1">
      <c r="A28" s="24" t="s">
        <v>40</v>
      </c>
      <c r="B28" s="29" t="s">
        <v>61</v>
      </c>
      <c r="C28" s="25" t="s">
        <v>64</v>
      </c>
      <c r="E28" s="23" t="s">
        <v>135</v>
      </c>
    </row>
    <row r="29" spans="1:5" s="23" customFormat="1">
      <c r="A29" s="24" t="s">
        <v>58</v>
      </c>
      <c r="B29" s="29" t="s">
        <v>61</v>
      </c>
      <c r="C29" s="25" t="s">
        <v>153</v>
      </c>
      <c r="E29" s="23" t="s">
        <v>135</v>
      </c>
    </row>
    <row r="30" spans="1:5" s="23" customFormat="1">
      <c r="A30" s="24" t="s">
        <v>42</v>
      </c>
      <c r="B30" s="25" t="s">
        <v>62</v>
      </c>
      <c r="C30" s="25" t="s">
        <v>64</v>
      </c>
    </row>
    <row r="31" spans="1:5" s="23" customFormat="1">
      <c r="A31" s="25" t="s">
        <v>55</v>
      </c>
      <c r="B31" s="25" t="s">
        <v>63</v>
      </c>
      <c r="C31" s="25" t="s">
        <v>64</v>
      </c>
    </row>
    <row r="32" spans="1:5" s="23" customFormat="1">
      <c r="A32" s="26"/>
    </row>
    <row r="33" spans="1:1" s="23" customFormat="1"/>
    <row r="34" spans="1:1" s="23" customFormat="1">
      <c r="A34" s="30" t="s">
        <v>132</v>
      </c>
    </row>
    <row r="35" spans="1:1" s="23" customFormat="1">
      <c r="A35" s="31" t="s">
        <v>1</v>
      </c>
    </row>
    <row r="36" spans="1:1" s="23" customFormat="1">
      <c r="A36" s="31" t="s">
        <v>65</v>
      </c>
    </row>
    <row r="37" spans="1:1" s="23" customFormat="1">
      <c r="A37" s="31" t="s">
        <v>2</v>
      </c>
    </row>
  </sheetData>
  <sortState ref="A4:C31">
    <sortCondition ref="A4:A31"/>
  </sortState>
  <pageMargins left="0.75" right="0.75" top="1" bottom="1" header="0.5" footer="0.5"/>
  <pageSetup paperSize="9" orientation="portrait" horizontalDpi="4294967292" verticalDpi="4294967292"/>
  <customProperties>
    <customPr name="EpmWorksheetKeyString_GUID" r:id="rId1"/>
  </customPropertie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>
      <selection activeCell="A16" sqref="A16:Q17"/>
    </sheetView>
  </sheetViews>
  <sheetFormatPr baseColWidth="10" defaultRowHeight="15" x14ac:dyDescent="0"/>
  <cols>
    <col min="7" max="7" width="11.33203125" customWidth="1"/>
    <col min="18" max="18" width="45" style="8" customWidth="1"/>
    <col min="19" max="20" width="13" customWidth="1"/>
    <col min="23" max="23" width="11.5" customWidth="1"/>
    <col min="27" max="27" width="10.5" customWidth="1"/>
  </cols>
  <sheetData>
    <row r="1" spans="1:18">
      <c r="A1" s="4" t="s">
        <v>83</v>
      </c>
    </row>
    <row r="3" spans="1:18">
      <c r="A3" s="17" t="s">
        <v>148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8">
      <c r="A4" s="12" t="s">
        <v>0</v>
      </c>
    </row>
    <row r="5" spans="1:18">
      <c r="H5" t="s">
        <v>131</v>
      </c>
    </row>
    <row r="6" spans="1:18">
      <c r="A6" t="s">
        <v>17</v>
      </c>
      <c r="G6" t="s">
        <v>4</v>
      </c>
      <c r="H6" s="5">
        <v>90000</v>
      </c>
      <c r="I6" t="s">
        <v>5</v>
      </c>
      <c r="J6" s="6" t="s">
        <v>60</v>
      </c>
      <c r="K6" s="6" t="s">
        <v>9</v>
      </c>
      <c r="L6" s="6" t="s">
        <v>8</v>
      </c>
    </row>
    <row r="7" spans="1:18">
      <c r="A7" t="s">
        <v>84</v>
      </c>
      <c r="J7" s="6" t="s">
        <v>85</v>
      </c>
      <c r="K7" s="8"/>
    </row>
    <row r="8" spans="1:18">
      <c r="J8" s="8"/>
      <c r="K8" s="8"/>
    </row>
    <row r="9" spans="1:18">
      <c r="C9" s="4" t="s">
        <v>141</v>
      </c>
      <c r="E9" t="s">
        <v>16</v>
      </c>
      <c r="H9" s="1">
        <v>8190</v>
      </c>
      <c r="I9" t="s">
        <v>3</v>
      </c>
      <c r="J9" s="19" t="s">
        <v>140</v>
      </c>
      <c r="L9" s="2"/>
    </row>
    <row r="10" spans="1:18">
      <c r="H10" s="3"/>
      <c r="L10" s="2"/>
    </row>
    <row r="11" spans="1:18">
      <c r="A11" t="s">
        <v>6</v>
      </c>
      <c r="H11" s="3"/>
      <c r="L11" s="2"/>
    </row>
    <row r="12" spans="1:18">
      <c r="A12" s="4" t="s">
        <v>12</v>
      </c>
      <c r="H12" s="3"/>
      <c r="L12" s="2"/>
    </row>
    <row r="15" spans="1:18">
      <c r="A15" s="17" t="s">
        <v>10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8" s="23" customFormat="1" ht="15" customHeight="1">
      <c r="A16" s="20" t="s">
        <v>151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1"/>
    </row>
    <row r="17" spans="1:18" ht="13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1"/>
    </row>
    <row r="18" spans="1:18">
      <c r="H18" s="13"/>
    </row>
    <row r="19" spans="1:18">
      <c r="A19" s="14" t="s">
        <v>149</v>
      </c>
    </row>
    <row r="21" spans="1:18">
      <c r="C21" s="4" t="s">
        <v>71</v>
      </c>
      <c r="E21" t="s">
        <v>11</v>
      </c>
      <c r="H21" s="5">
        <v>20000</v>
      </c>
      <c r="I21" t="s">
        <v>3</v>
      </c>
      <c r="J21" t="s">
        <v>18</v>
      </c>
    </row>
    <row r="22" spans="1:18">
      <c r="C22" s="4" t="s">
        <v>72</v>
      </c>
      <c r="E22" t="s">
        <v>13</v>
      </c>
      <c r="H22" s="1">
        <v>3528</v>
      </c>
      <c r="I22" t="s">
        <v>15</v>
      </c>
      <c r="J22" s="7">
        <f>H$9-H22</f>
        <v>4662</v>
      </c>
      <c r="K22" t="s">
        <v>14</v>
      </c>
      <c r="M22" s="10"/>
    </row>
    <row r="24" spans="1:18">
      <c r="A24" s="20" t="s">
        <v>150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1:18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1:18">
      <c r="N26" s="7"/>
    </row>
    <row r="27" spans="1:18">
      <c r="A27" s="15" t="s">
        <v>137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8">
      <c r="A28" t="s">
        <v>20</v>
      </c>
    </row>
    <row r="30" spans="1:18">
      <c r="C30" s="4" t="s">
        <v>73</v>
      </c>
      <c r="E30" t="s">
        <v>19</v>
      </c>
      <c r="H30" s="5">
        <v>3380</v>
      </c>
      <c r="I30" t="s">
        <v>3</v>
      </c>
      <c r="J30" s="14" t="s">
        <v>144</v>
      </c>
    </row>
    <row r="31" spans="1:18">
      <c r="C31" s="4" t="s">
        <v>74</v>
      </c>
      <c r="E31" t="s">
        <v>127</v>
      </c>
      <c r="H31" s="1">
        <v>9091</v>
      </c>
      <c r="I31" t="s">
        <v>3</v>
      </c>
      <c r="J31" s="7">
        <f>+H$9-H31</f>
        <v>-901</v>
      </c>
      <c r="K31" t="s">
        <v>30</v>
      </c>
      <c r="M31" s="10"/>
    </row>
    <row r="33" spans="1:17">
      <c r="A33" s="17" t="s">
        <v>21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4" spans="1:17">
      <c r="A34" t="s">
        <v>88</v>
      </c>
    </row>
    <row r="35" spans="1:17">
      <c r="A35" t="s">
        <v>82</v>
      </c>
    </row>
    <row r="38" spans="1:17">
      <c r="C38" s="4" t="s">
        <v>77</v>
      </c>
      <c r="E38" t="s">
        <v>28</v>
      </c>
      <c r="H38" s="5">
        <f>J38*L38/100</f>
        <v>0</v>
      </c>
      <c r="I38" t="s">
        <v>26</v>
      </c>
      <c r="J38" s="8">
        <v>0</v>
      </c>
      <c r="K38" t="s">
        <v>81</v>
      </c>
      <c r="L38" s="11">
        <v>10</v>
      </c>
      <c r="M38" t="s">
        <v>24</v>
      </c>
    </row>
    <row r="39" spans="1:17">
      <c r="C39" s="4" t="s">
        <v>78</v>
      </c>
      <c r="E39" t="s">
        <v>23</v>
      </c>
      <c r="H39" s="5">
        <v>250</v>
      </c>
      <c r="I39" t="s">
        <v>26</v>
      </c>
      <c r="J39" t="s">
        <v>25</v>
      </c>
    </row>
    <row r="41" spans="1:17">
      <c r="B41" t="s">
        <v>27</v>
      </c>
    </row>
    <row r="43" spans="1:17">
      <c r="C43" s="4" t="s">
        <v>75</v>
      </c>
      <c r="E43" t="s">
        <v>79</v>
      </c>
      <c r="H43" s="3">
        <f>H38-H39</f>
        <v>-250</v>
      </c>
      <c r="I43" t="s">
        <v>3</v>
      </c>
      <c r="J43" t="s">
        <v>31</v>
      </c>
    </row>
    <row r="44" spans="1:17">
      <c r="C44" s="4" t="s">
        <v>76</v>
      </c>
      <c r="E44" t="s">
        <v>127</v>
      </c>
      <c r="H44" s="1">
        <v>8123</v>
      </c>
      <c r="I44" t="s">
        <v>3</v>
      </c>
      <c r="J44" s="7">
        <f>H$9-H44</f>
        <v>67</v>
      </c>
      <c r="K44" t="s">
        <v>29</v>
      </c>
    </row>
    <row r="46" spans="1:17">
      <c r="B46" s="9" t="s">
        <v>32</v>
      </c>
      <c r="C46" s="18"/>
      <c r="D46" s="18"/>
      <c r="E46" s="18"/>
      <c r="F46" s="18"/>
      <c r="G46" s="18"/>
      <c r="H46" s="9">
        <f>J22+J31+J44*20</f>
        <v>5101</v>
      </c>
      <c r="I46" s="9" t="s">
        <v>3</v>
      </c>
      <c r="J46" t="s">
        <v>33</v>
      </c>
    </row>
  </sheetData>
  <mergeCells count="3">
    <mergeCell ref="A24:L25"/>
    <mergeCell ref="A16:Q17"/>
    <mergeCell ref="R16:R17"/>
  </mergeCells>
  <hyperlinks>
    <hyperlink ref="A4" r:id="rId1" location="/calculator/income-wealth-tax"/>
  </hyperlinks>
  <pageMargins left="0.75" right="0.75" top="1" bottom="1" header="0.5" footer="0.5"/>
  <pageSetup paperSize="9" orientation="portrait" horizontalDpi="4294967292" verticalDpi="4294967292"/>
  <customProperties>
    <customPr name="EpmWorksheetKeyString_GUID" r:id="rId2"/>
  </customPropertie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opLeftCell="A2" workbookViewId="0">
      <selection activeCell="A16" sqref="A16:R17"/>
    </sheetView>
  </sheetViews>
  <sheetFormatPr baseColWidth="10" defaultRowHeight="15" x14ac:dyDescent="0"/>
  <cols>
    <col min="7" max="7" width="11.33203125" customWidth="1"/>
    <col min="18" max="20" width="13" customWidth="1"/>
    <col min="23" max="23" width="11.5" customWidth="1"/>
    <col min="27" max="27" width="10.5" customWidth="1"/>
  </cols>
  <sheetData>
    <row r="1" spans="1:18">
      <c r="A1" s="4" t="s">
        <v>83</v>
      </c>
    </row>
    <row r="3" spans="1:18" s="23" customFormat="1">
      <c r="A3" s="32" t="s">
        <v>145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8" s="23" customFormat="1">
      <c r="A4" s="33" t="s">
        <v>0</v>
      </c>
    </row>
    <row r="5" spans="1:18" s="23" customFormat="1" ht="21" customHeight="1">
      <c r="H5" s="23" t="s">
        <v>131</v>
      </c>
    </row>
    <row r="6" spans="1:18" s="23" customFormat="1" ht="17" customHeight="1">
      <c r="A6" s="23" t="s">
        <v>17</v>
      </c>
      <c r="G6" s="23" t="s">
        <v>4</v>
      </c>
      <c r="H6" s="34">
        <v>90000</v>
      </c>
      <c r="I6" s="23" t="s">
        <v>5</v>
      </c>
      <c r="J6" s="28" t="s">
        <v>126</v>
      </c>
      <c r="K6" s="28" t="s">
        <v>9</v>
      </c>
      <c r="L6" s="28" t="s">
        <v>8</v>
      </c>
    </row>
    <row r="7" spans="1:18" s="23" customFormat="1">
      <c r="A7" s="23" t="s">
        <v>84</v>
      </c>
      <c r="J7" s="28" t="s">
        <v>85</v>
      </c>
      <c r="K7" s="26"/>
    </row>
    <row r="8" spans="1:18" s="23" customFormat="1">
      <c r="J8" s="26"/>
      <c r="K8" s="26"/>
    </row>
    <row r="9" spans="1:18" s="23" customFormat="1">
      <c r="C9" s="30" t="s">
        <v>141</v>
      </c>
      <c r="E9" s="23" t="s">
        <v>16</v>
      </c>
      <c r="H9" s="35">
        <v>10463</v>
      </c>
      <c r="I9" s="23" t="s">
        <v>3</v>
      </c>
      <c r="J9" s="23" t="s">
        <v>140</v>
      </c>
      <c r="L9" s="36"/>
    </row>
    <row r="10" spans="1:18" s="23" customFormat="1">
      <c r="H10" s="37"/>
      <c r="L10" s="36"/>
    </row>
    <row r="11" spans="1:18" s="23" customFormat="1">
      <c r="A11" s="23" t="s">
        <v>6</v>
      </c>
      <c r="H11" s="37"/>
      <c r="L11" s="36"/>
    </row>
    <row r="12" spans="1:18" s="23" customFormat="1">
      <c r="A12" s="30" t="s">
        <v>12</v>
      </c>
      <c r="H12" s="37"/>
      <c r="L12" s="36"/>
    </row>
    <row r="13" spans="1:18" s="23" customFormat="1"/>
    <row r="14" spans="1:18" s="23" customFormat="1"/>
    <row r="15" spans="1:18" s="23" customFormat="1">
      <c r="A15" s="32" t="s">
        <v>10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</row>
    <row r="16" spans="1:18" s="23" customFormat="1">
      <c r="A16" s="38" t="s">
        <v>151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1:18" s="23" customFormat="1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</row>
    <row r="18" spans="1:18" s="23" customForma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18" s="23" customFormat="1">
      <c r="A19" s="23" t="s">
        <v>147</v>
      </c>
    </row>
    <row r="20" spans="1:18" s="23" customFormat="1"/>
    <row r="21" spans="1:18" s="23" customFormat="1">
      <c r="C21" s="30" t="s">
        <v>71</v>
      </c>
      <c r="E21" s="23" t="s">
        <v>11</v>
      </c>
      <c r="H21" s="34">
        <v>20000</v>
      </c>
      <c r="I21" s="23" t="s">
        <v>3</v>
      </c>
      <c r="J21" s="23" t="s">
        <v>18</v>
      </c>
    </row>
    <row r="22" spans="1:18" s="23" customFormat="1">
      <c r="C22" s="30" t="s">
        <v>72</v>
      </c>
      <c r="E22" s="23" t="s">
        <v>13</v>
      </c>
      <c r="H22" s="35">
        <v>5597</v>
      </c>
      <c r="I22" s="23" t="s">
        <v>15</v>
      </c>
      <c r="J22" s="40">
        <f>H$9-H22</f>
        <v>4866</v>
      </c>
      <c r="K22" s="23" t="s">
        <v>14</v>
      </c>
      <c r="M22" s="41"/>
    </row>
    <row r="23" spans="1:18" s="23" customFormat="1"/>
    <row r="24" spans="1:18" s="23" customFormat="1">
      <c r="A24" s="38" t="s">
        <v>142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spans="1:18" s="23" customFormat="1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1:18" s="23" customFormat="1">
      <c r="N26" s="40"/>
    </row>
    <row r="27" spans="1:18" s="23" customFormat="1">
      <c r="A27" s="32" t="s">
        <v>136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1:18" s="23" customFormat="1">
      <c r="A28" s="23" t="s">
        <v>20</v>
      </c>
    </row>
    <row r="29" spans="1:18" s="23" customFormat="1"/>
    <row r="30" spans="1:18" s="23" customFormat="1">
      <c r="C30" s="30" t="s">
        <v>73</v>
      </c>
      <c r="E30" s="23" t="s">
        <v>19</v>
      </c>
      <c r="H30" s="34">
        <v>3380</v>
      </c>
      <c r="I30" s="23" t="s">
        <v>3</v>
      </c>
      <c r="J30" s="23" t="s">
        <v>143</v>
      </c>
    </row>
    <row r="31" spans="1:18" s="23" customFormat="1">
      <c r="C31" s="30" t="s">
        <v>74</v>
      </c>
      <c r="E31" s="23" t="s">
        <v>127</v>
      </c>
      <c r="H31" s="35">
        <v>11290</v>
      </c>
      <c r="I31" s="23" t="s">
        <v>3</v>
      </c>
      <c r="J31" s="40">
        <f>+H$9-H31</f>
        <v>-827</v>
      </c>
      <c r="K31" s="23" t="s">
        <v>30</v>
      </c>
      <c r="M31" s="41"/>
    </row>
    <row r="32" spans="1:18" s="23" customFormat="1"/>
    <row r="33" spans="1:17" s="23" customFormat="1">
      <c r="A33" s="32" t="s">
        <v>21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</row>
    <row r="34" spans="1:17" s="23" customFormat="1">
      <c r="A34" s="23" t="s">
        <v>89</v>
      </c>
      <c r="O34" s="26"/>
    </row>
    <row r="35" spans="1:17" s="23" customFormat="1">
      <c r="A35" s="23" t="s">
        <v>80</v>
      </c>
    </row>
    <row r="36" spans="1:17" s="23" customFormat="1"/>
    <row r="37" spans="1:17" s="23" customFormat="1">
      <c r="C37" s="30" t="s">
        <v>77</v>
      </c>
      <c r="E37" s="23" t="s">
        <v>28</v>
      </c>
      <c r="H37" s="34">
        <f>J37*L37/100</f>
        <v>651.00000000000011</v>
      </c>
      <c r="I37" s="23" t="s">
        <v>26</v>
      </c>
      <c r="J37" s="26">
        <v>7000</v>
      </c>
      <c r="K37" s="23" t="s">
        <v>81</v>
      </c>
      <c r="L37" s="42">
        <v>9.3000000000000007</v>
      </c>
      <c r="M37" s="23" t="s">
        <v>24</v>
      </c>
    </row>
    <row r="38" spans="1:17" s="23" customFormat="1">
      <c r="C38" s="30" t="s">
        <v>78</v>
      </c>
      <c r="E38" s="23" t="s">
        <v>23</v>
      </c>
      <c r="H38" s="34">
        <v>250</v>
      </c>
      <c r="I38" s="23" t="s">
        <v>26</v>
      </c>
      <c r="J38" s="23" t="s">
        <v>25</v>
      </c>
    </row>
    <row r="39" spans="1:17" s="23" customFormat="1"/>
    <row r="40" spans="1:17" s="23" customFormat="1">
      <c r="B40" s="23" t="s">
        <v>27</v>
      </c>
    </row>
    <row r="41" spans="1:17" s="23" customFormat="1"/>
    <row r="42" spans="1:17" s="23" customFormat="1">
      <c r="C42" s="30" t="s">
        <v>75</v>
      </c>
      <c r="E42" s="23" t="s">
        <v>79</v>
      </c>
      <c r="H42" s="37">
        <f>H37-H38</f>
        <v>401.00000000000011</v>
      </c>
      <c r="I42" s="23" t="s">
        <v>3</v>
      </c>
      <c r="J42" s="23" t="s">
        <v>31</v>
      </c>
    </row>
    <row r="43" spans="1:17" s="23" customFormat="1">
      <c r="C43" s="30" t="s">
        <v>76</v>
      </c>
      <c r="E43" s="23" t="s">
        <v>127</v>
      </c>
      <c r="H43" s="35">
        <v>10559</v>
      </c>
      <c r="I43" s="23" t="s">
        <v>3</v>
      </c>
      <c r="J43" s="40">
        <f>H$9-H43</f>
        <v>-96</v>
      </c>
      <c r="K43" s="23" t="s">
        <v>29</v>
      </c>
    </row>
    <row r="44" spans="1:17" s="23" customFormat="1"/>
    <row r="45" spans="1:17" s="23" customFormat="1">
      <c r="B45" s="43" t="s">
        <v>32</v>
      </c>
      <c r="C45" s="43"/>
      <c r="D45" s="43"/>
      <c r="E45" s="43"/>
      <c r="F45" s="43"/>
      <c r="G45" s="43"/>
      <c r="H45" s="43">
        <f>J22+J31+J43*20</f>
        <v>2119</v>
      </c>
      <c r="I45" s="43" t="s">
        <v>3</v>
      </c>
      <c r="J45" s="23" t="s">
        <v>33</v>
      </c>
    </row>
  </sheetData>
  <mergeCells count="2">
    <mergeCell ref="A24:L25"/>
    <mergeCell ref="A16:R17"/>
  </mergeCells>
  <hyperlinks>
    <hyperlink ref="A4" r:id="rId1" location="/calculator/income-wealth-tax"/>
  </hyperlinks>
  <pageMargins left="0.75" right="0.75" top="1" bottom="1" header="0.5" footer="0.5"/>
  <pageSetup paperSize="9" orientation="portrait" horizontalDpi="4294967292" verticalDpi="4294967292"/>
  <customProperties>
    <customPr name="EpmWorksheetKeyString_GUID" r:id="rId2"/>
  </customPropertie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A3" sqref="A3:XFD28"/>
    </sheetView>
  </sheetViews>
  <sheetFormatPr baseColWidth="10" defaultRowHeight="15" x14ac:dyDescent="0"/>
  <cols>
    <col min="7" max="7" width="11.33203125" customWidth="1"/>
    <col min="18" max="20" width="13" customWidth="1"/>
    <col min="23" max="23" width="11.5" customWidth="1"/>
    <col min="27" max="27" width="10.5" customWidth="1"/>
  </cols>
  <sheetData>
    <row r="1" spans="1:17">
      <c r="A1" s="4" t="s">
        <v>83</v>
      </c>
    </row>
    <row r="3" spans="1:17" s="23" customFormat="1">
      <c r="A3" s="32" t="s">
        <v>146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s="23" customFormat="1">
      <c r="A4" s="33" t="s">
        <v>0</v>
      </c>
    </row>
    <row r="5" spans="1:17" s="23" customFormat="1">
      <c r="H5" s="23" t="s">
        <v>131</v>
      </c>
    </row>
    <row r="6" spans="1:17" s="23" customFormat="1">
      <c r="A6" s="23" t="s">
        <v>17</v>
      </c>
      <c r="G6" s="23" t="s">
        <v>4</v>
      </c>
      <c r="H6" s="34">
        <v>90000</v>
      </c>
      <c r="I6" s="23" t="s">
        <v>5</v>
      </c>
      <c r="J6" s="28" t="s">
        <v>35</v>
      </c>
      <c r="K6" s="28" t="s">
        <v>9</v>
      </c>
      <c r="L6" s="28" t="s">
        <v>8</v>
      </c>
    </row>
    <row r="7" spans="1:17" s="23" customFormat="1">
      <c r="A7" s="23" t="s">
        <v>84</v>
      </c>
      <c r="J7" s="28" t="s">
        <v>85</v>
      </c>
      <c r="K7" s="26"/>
    </row>
    <row r="8" spans="1:17" s="23" customFormat="1">
      <c r="J8" s="26"/>
      <c r="K8" s="26"/>
    </row>
    <row r="9" spans="1:17" s="23" customFormat="1">
      <c r="C9" s="30" t="s">
        <v>141</v>
      </c>
      <c r="E9" s="23" t="s">
        <v>16</v>
      </c>
      <c r="H9" s="35">
        <v>8666</v>
      </c>
      <c r="I9" s="23" t="s">
        <v>3</v>
      </c>
      <c r="J9" s="23" t="s">
        <v>140</v>
      </c>
      <c r="L9" s="36"/>
    </row>
    <row r="10" spans="1:17" s="23" customFormat="1">
      <c r="H10" s="37"/>
      <c r="L10" s="36"/>
    </row>
    <row r="11" spans="1:17" s="23" customFormat="1">
      <c r="A11" s="23" t="s">
        <v>6</v>
      </c>
      <c r="H11" s="37"/>
      <c r="L11" s="36"/>
    </row>
    <row r="12" spans="1:17" s="23" customFormat="1">
      <c r="A12" s="30" t="s">
        <v>12</v>
      </c>
      <c r="H12" s="37"/>
      <c r="L12" s="36"/>
    </row>
    <row r="13" spans="1:17" s="23" customFormat="1"/>
    <row r="14" spans="1:17" s="23" customFormat="1"/>
    <row r="15" spans="1:17" s="23" customFormat="1">
      <c r="A15" s="32" t="s">
        <v>123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</row>
    <row r="16" spans="1:17" s="23" customFormat="1">
      <c r="A16" s="23" t="s">
        <v>88</v>
      </c>
    </row>
    <row r="17" spans="1:13" s="23" customFormat="1">
      <c r="A17" s="23" t="s">
        <v>82</v>
      </c>
    </row>
    <row r="18" spans="1:13" s="23" customFormat="1"/>
    <row r="19" spans="1:13" s="23" customFormat="1"/>
    <row r="20" spans="1:13" s="23" customFormat="1">
      <c r="C20" s="30" t="s">
        <v>77</v>
      </c>
      <c r="E20" s="23" t="s">
        <v>28</v>
      </c>
      <c r="H20" s="34">
        <f>J20*L20/100</f>
        <v>0</v>
      </c>
      <c r="I20" s="23" t="s">
        <v>26</v>
      </c>
      <c r="J20" s="26">
        <v>0</v>
      </c>
      <c r="K20" s="23" t="s">
        <v>81</v>
      </c>
      <c r="L20" s="42">
        <v>9</v>
      </c>
      <c r="M20" s="23" t="s">
        <v>24</v>
      </c>
    </row>
    <row r="21" spans="1:13" s="23" customFormat="1">
      <c r="C21" s="30" t="s">
        <v>78</v>
      </c>
      <c r="E21" s="23" t="s">
        <v>23</v>
      </c>
      <c r="H21" s="34">
        <v>250</v>
      </c>
      <c r="I21" s="23" t="s">
        <v>26</v>
      </c>
      <c r="J21" s="23" t="s">
        <v>25</v>
      </c>
    </row>
    <row r="22" spans="1:13" s="23" customFormat="1"/>
    <row r="23" spans="1:13" s="23" customFormat="1">
      <c r="B23" s="23" t="s">
        <v>27</v>
      </c>
    </row>
    <row r="24" spans="1:13" s="23" customFormat="1"/>
    <row r="25" spans="1:13" s="23" customFormat="1">
      <c r="C25" s="30" t="s">
        <v>75</v>
      </c>
      <c r="E25" s="23" t="s">
        <v>79</v>
      </c>
      <c r="H25" s="37">
        <f>H20-H21</f>
        <v>-250</v>
      </c>
      <c r="I25" s="23" t="s">
        <v>3</v>
      </c>
      <c r="J25" s="23" t="s">
        <v>31</v>
      </c>
    </row>
    <row r="26" spans="1:13" s="23" customFormat="1">
      <c r="C26" s="30" t="s">
        <v>76</v>
      </c>
      <c r="E26" s="23" t="s">
        <v>127</v>
      </c>
      <c r="H26" s="35">
        <v>8607</v>
      </c>
      <c r="I26" s="23" t="s">
        <v>3</v>
      </c>
      <c r="J26" s="40">
        <f>H$9-H26</f>
        <v>59</v>
      </c>
      <c r="K26" s="23" t="s">
        <v>29</v>
      </c>
    </row>
    <row r="27" spans="1:13" s="23" customFormat="1"/>
    <row r="28" spans="1:13" s="23" customFormat="1">
      <c r="B28" s="43" t="s">
        <v>32</v>
      </c>
      <c r="C28" s="43"/>
      <c r="D28" s="43"/>
      <c r="E28" s="43"/>
      <c r="F28" s="43"/>
      <c r="G28" s="43"/>
      <c r="H28" s="43">
        <f>J26*20</f>
        <v>1180</v>
      </c>
      <c r="I28" s="43" t="s">
        <v>3</v>
      </c>
      <c r="J28" s="23" t="s">
        <v>33</v>
      </c>
    </row>
  </sheetData>
  <hyperlinks>
    <hyperlink ref="A4" r:id="rId1" location="/calculator/income-wealth-tax"/>
  </hyperlinks>
  <pageMargins left="0.75" right="0.75" top="1" bottom="1" header="0.5" footer="0.5"/>
  <pageSetup paperSize="9" orientation="portrait" horizontalDpi="4294967292" verticalDpi="4294967292"/>
  <customProperties>
    <customPr name="EpmWorksheetKeyString_GUID" r:id="rId2"/>
  </customPropertie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A38" sqref="A1:XFD38"/>
    </sheetView>
  </sheetViews>
  <sheetFormatPr baseColWidth="10" defaultRowHeight="15" x14ac:dyDescent="0"/>
  <cols>
    <col min="1" max="1" width="7.5" customWidth="1"/>
    <col min="2" max="2" width="11.33203125" customWidth="1"/>
    <col min="3" max="3" width="13.33203125" customWidth="1"/>
  </cols>
  <sheetData>
    <row r="1" spans="1:7" s="23" customFormat="1">
      <c r="A1" s="30" t="s">
        <v>138</v>
      </c>
    </row>
    <row r="2" spans="1:7" s="23" customFormat="1"/>
    <row r="3" spans="1:7" s="23" customFormat="1">
      <c r="A3" s="23" t="s">
        <v>119</v>
      </c>
    </row>
    <row r="4" spans="1:7" s="23" customFormat="1">
      <c r="A4" s="23" t="s">
        <v>120</v>
      </c>
    </row>
    <row r="5" spans="1:7" s="23" customFormat="1"/>
    <row r="6" spans="1:7" s="23" customFormat="1">
      <c r="A6" s="23" t="s">
        <v>139</v>
      </c>
    </row>
    <row r="7" spans="1:7" s="23" customFormat="1"/>
    <row r="8" spans="1:7" s="23" customFormat="1">
      <c r="A8" s="44"/>
      <c r="B8" s="44" t="s">
        <v>34</v>
      </c>
      <c r="C8" s="45" t="s">
        <v>125</v>
      </c>
      <c r="D8" s="45" t="s">
        <v>90</v>
      </c>
      <c r="E8" s="45" t="s">
        <v>22</v>
      </c>
      <c r="F8" s="46" t="s">
        <v>91</v>
      </c>
      <c r="G8" s="44"/>
    </row>
    <row r="9" spans="1:7" s="23" customFormat="1">
      <c r="A9" s="47" t="s">
        <v>92</v>
      </c>
      <c r="B9" s="48">
        <v>-20000</v>
      </c>
      <c r="D9" s="49"/>
      <c r="E9" s="49"/>
      <c r="F9" s="50">
        <f>B9</f>
        <v>-20000</v>
      </c>
      <c r="G9" s="51"/>
    </row>
    <row r="10" spans="1:7" s="23" customFormat="1">
      <c r="A10" s="25" t="s">
        <v>93</v>
      </c>
      <c r="B10" s="25"/>
      <c r="C10" s="52">
        <v>3380</v>
      </c>
      <c r="D10" s="53">
        <f>7000*0.12</f>
        <v>840</v>
      </c>
      <c r="E10" s="53"/>
      <c r="F10" s="54">
        <f>F9+C10+D10-E10</f>
        <v>-15780</v>
      </c>
      <c r="G10" s="51"/>
    </row>
    <row r="11" spans="1:7" s="23" customFormat="1">
      <c r="A11" s="25" t="s">
        <v>94</v>
      </c>
      <c r="B11" s="25"/>
      <c r="C11" s="53"/>
      <c r="D11" s="53">
        <f>D10</f>
        <v>840</v>
      </c>
      <c r="E11" s="53">
        <v>140</v>
      </c>
      <c r="F11" s="54">
        <f t="shared" ref="F11:F27" si="0">F10+C11+D11-E11</f>
        <v>-15080</v>
      </c>
      <c r="G11" s="51"/>
    </row>
    <row r="12" spans="1:7" s="23" customFormat="1">
      <c r="A12" s="25" t="s">
        <v>95</v>
      </c>
      <c r="B12" s="25"/>
      <c r="C12" s="53"/>
      <c r="D12" s="53">
        <f t="shared" ref="D12:D34" si="1">D11</f>
        <v>840</v>
      </c>
      <c r="E12" s="53"/>
      <c r="F12" s="54">
        <f t="shared" si="0"/>
        <v>-14240</v>
      </c>
      <c r="G12" s="51"/>
    </row>
    <row r="13" spans="1:7" s="23" customFormat="1">
      <c r="A13" s="25" t="s">
        <v>96</v>
      </c>
      <c r="B13" s="25"/>
      <c r="C13" s="53"/>
      <c r="D13" s="53">
        <f t="shared" si="1"/>
        <v>840</v>
      </c>
      <c r="E13" s="53"/>
      <c r="F13" s="54">
        <f t="shared" si="0"/>
        <v>-13400</v>
      </c>
      <c r="G13" s="51"/>
    </row>
    <row r="14" spans="1:7" s="23" customFormat="1">
      <c r="A14" s="25" t="s">
        <v>97</v>
      </c>
      <c r="B14" s="25"/>
      <c r="C14" s="53"/>
      <c r="D14" s="53">
        <f t="shared" si="1"/>
        <v>840</v>
      </c>
      <c r="E14" s="53">
        <v>800</v>
      </c>
      <c r="F14" s="54">
        <f t="shared" si="0"/>
        <v>-13360</v>
      </c>
      <c r="G14" s="51"/>
    </row>
    <row r="15" spans="1:7" s="23" customFormat="1">
      <c r="A15" s="25" t="s">
        <v>98</v>
      </c>
      <c r="B15" s="25"/>
      <c r="C15" s="53"/>
      <c r="D15" s="53">
        <f t="shared" si="1"/>
        <v>840</v>
      </c>
      <c r="E15" s="53"/>
      <c r="F15" s="54">
        <f t="shared" si="0"/>
        <v>-12520</v>
      </c>
      <c r="G15" s="51"/>
    </row>
    <row r="16" spans="1:7" s="23" customFormat="1">
      <c r="A16" s="25" t="s">
        <v>99</v>
      </c>
      <c r="B16" s="25"/>
      <c r="C16" s="53"/>
      <c r="D16" s="53">
        <f t="shared" si="1"/>
        <v>840</v>
      </c>
      <c r="E16" s="53"/>
      <c r="F16" s="54">
        <f t="shared" si="0"/>
        <v>-11680</v>
      </c>
      <c r="G16" s="51"/>
    </row>
    <row r="17" spans="1:7" s="23" customFormat="1">
      <c r="A17" s="25" t="s">
        <v>100</v>
      </c>
      <c r="B17" s="25"/>
      <c r="C17" s="53"/>
      <c r="D17" s="53">
        <f t="shared" si="1"/>
        <v>840</v>
      </c>
      <c r="E17" s="53"/>
      <c r="F17" s="54">
        <f t="shared" si="0"/>
        <v>-10840</v>
      </c>
      <c r="G17" s="51"/>
    </row>
    <row r="18" spans="1:7" s="23" customFormat="1">
      <c r="A18" s="25" t="s">
        <v>101</v>
      </c>
      <c r="B18" s="25"/>
      <c r="C18" s="53"/>
      <c r="D18" s="53">
        <f t="shared" si="1"/>
        <v>840</v>
      </c>
      <c r="E18" s="53"/>
      <c r="F18" s="54">
        <f t="shared" si="0"/>
        <v>-10000</v>
      </c>
      <c r="G18" s="51"/>
    </row>
    <row r="19" spans="1:7" s="23" customFormat="1">
      <c r="A19" s="25" t="s">
        <v>102</v>
      </c>
      <c r="B19" s="25"/>
      <c r="C19" s="53"/>
      <c r="D19" s="53">
        <f t="shared" si="1"/>
        <v>840</v>
      </c>
      <c r="E19" s="53"/>
      <c r="F19" s="54">
        <f t="shared" si="0"/>
        <v>-9160</v>
      </c>
      <c r="G19" s="51"/>
    </row>
    <row r="20" spans="1:7" s="23" customFormat="1">
      <c r="A20" s="25" t="s">
        <v>103</v>
      </c>
      <c r="B20" s="25"/>
      <c r="C20" s="53"/>
      <c r="D20" s="53">
        <f t="shared" si="1"/>
        <v>840</v>
      </c>
      <c r="E20" s="53">
        <v>2800</v>
      </c>
      <c r="F20" s="54">
        <f t="shared" si="0"/>
        <v>-11120</v>
      </c>
      <c r="G20" s="55" t="s">
        <v>112</v>
      </c>
    </row>
    <row r="21" spans="1:7" s="23" customFormat="1">
      <c r="A21" s="25" t="s">
        <v>104</v>
      </c>
      <c r="B21" s="25"/>
      <c r="C21" s="53"/>
      <c r="D21" s="53">
        <f t="shared" si="1"/>
        <v>840</v>
      </c>
      <c r="E21" s="53"/>
      <c r="F21" s="54">
        <f t="shared" si="0"/>
        <v>-10280</v>
      </c>
      <c r="G21" s="56">
        <f>IF(F21&gt;0,F29,0)</f>
        <v>0</v>
      </c>
    </row>
    <row r="22" spans="1:7" s="23" customFormat="1">
      <c r="A22" s="25" t="s">
        <v>105</v>
      </c>
      <c r="B22" s="25"/>
      <c r="C22" s="53"/>
      <c r="D22" s="53">
        <f t="shared" si="1"/>
        <v>840</v>
      </c>
      <c r="E22" s="53"/>
      <c r="F22" s="54">
        <f t="shared" si="0"/>
        <v>-9440</v>
      </c>
      <c r="G22" s="56">
        <f>IF(G21&gt;0,D22-E22,IF(F22&gt;0,F22,0))</f>
        <v>0</v>
      </c>
    </row>
    <row r="23" spans="1:7" s="23" customFormat="1">
      <c r="A23" s="25" t="s">
        <v>106</v>
      </c>
      <c r="B23" s="25"/>
      <c r="C23" s="53"/>
      <c r="D23" s="53">
        <f t="shared" si="1"/>
        <v>840</v>
      </c>
      <c r="E23" s="53"/>
      <c r="F23" s="54">
        <f t="shared" si="0"/>
        <v>-8600</v>
      </c>
      <c r="G23" s="56">
        <f>IF(G22&gt;0,D23-E23,IF(F23&gt;0,F23,0))</f>
        <v>0</v>
      </c>
    </row>
    <row r="24" spans="1:7" s="23" customFormat="1">
      <c r="A24" s="25" t="s">
        <v>107</v>
      </c>
      <c r="B24" s="25"/>
      <c r="C24" s="53"/>
      <c r="D24" s="53">
        <f t="shared" si="1"/>
        <v>840</v>
      </c>
      <c r="E24" s="53">
        <v>260</v>
      </c>
      <c r="F24" s="54">
        <f t="shared" si="0"/>
        <v>-8020</v>
      </c>
      <c r="G24" s="56">
        <f t="shared" ref="G24:G29" si="2">IF(G23&gt;0,D24-E24,IF(F24&gt;0,F24,0))</f>
        <v>0</v>
      </c>
    </row>
    <row r="25" spans="1:7" s="23" customFormat="1">
      <c r="A25" s="25" t="s">
        <v>108</v>
      </c>
      <c r="B25" s="25"/>
      <c r="C25" s="53"/>
      <c r="D25" s="53">
        <f t="shared" si="1"/>
        <v>840</v>
      </c>
      <c r="E25" s="53"/>
      <c r="F25" s="54">
        <f t="shared" si="0"/>
        <v>-7180</v>
      </c>
      <c r="G25" s="56">
        <f t="shared" si="2"/>
        <v>0</v>
      </c>
    </row>
    <row r="26" spans="1:7" s="23" customFormat="1">
      <c r="A26" s="25" t="s">
        <v>109</v>
      </c>
      <c r="B26" s="25"/>
      <c r="C26" s="53"/>
      <c r="D26" s="53">
        <f t="shared" si="1"/>
        <v>840</v>
      </c>
      <c r="E26" s="53"/>
      <c r="F26" s="54">
        <f t="shared" si="0"/>
        <v>-6340</v>
      </c>
      <c r="G26" s="56">
        <f t="shared" si="2"/>
        <v>0</v>
      </c>
    </row>
    <row r="27" spans="1:7" s="23" customFormat="1">
      <c r="A27" s="25" t="s">
        <v>110</v>
      </c>
      <c r="B27" s="25"/>
      <c r="C27" s="53"/>
      <c r="D27" s="53">
        <f t="shared" si="1"/>
        <v>840</v>
      </c>
      <c r="E27" s="53">
        <v>1100</v>
      </c>
      <c r="F27" s="54">
        <f t="shared" si="0"/>
        <v>-6600</v>
      </c>
      <c r="G27" s="56">
        <f t="shared" si="2"/>
        <v>0</v>
      </c>
    </row>
    <row r="28" spans="1:7" s="23" customFormat="1">
      <c r="A28" s="25" t="s">
        <v>111</v>
      </c>
      <c r="B28" s="25"/>
      <c r="C28" s="53"/>
      <c r="D28" s="53">
        <f t="shared" si="1"/>
        <v>840</v>
      </c>
      <c r="E28" s="53"/>
      <c r="F28" s="54">
        <f>F27+C28+D28-E28</f>
        <v>-5760</v>
      </c>
      <c r="G28" s="56">
        <f t="shared" si="2"/>
        <v>0</v>
      </c>
    </row>
    <row r="29" spans="1:7" s="23" customFormat="1">
      <c r="A29" s="25" t="s">
        <v>113</v>
      </c>
      <c r="B29" s="25"/>
      <c r="C29" s="53"/>
      <c r="D29" s="53">
        <f t="shared" si="1"/>
        <v>840</v>
      </c>
      <c r="E29" s="53"/>
      <c r="F29" s="54">
        <f t="shared" ref="F29:F34" si="3">F28+C29+D29-E29</f>
        <v>-4920</v>
      </c>
      <c r="G29" s="56">
        <f t="shared" si="2"/>
        <v>0</v>
      </c>
    </row>
    <row r="30" spans="1:7" s="23" customFormat="1">
      <c r="A30" s="25" t="s">
        <v>114</v>
      </c>
      <c r="B30" s="25"/>
      <c r="C30" s="53"/>
      <c r="D30" s="53">
        <f t="shared" si="1"/>
        <v>840</v>
      </c>
      <c r="E30" s="53"/>
      <c r="F30" s="54">
        <f t="shared" si="3"/>
        <v>-4080</v>
      </c>
      <c r="G30" s="56">
        <f>IF(G21&gt;0,D30-E30,IF(F30&gt;0,F30,0))</f>
        <v>0</v>
      </c>
    </row>
    <row r="31" spans="1:7" s="23" customFormat="1">
      <c r="A31" s="25" t="s">
        <v>115</v>
      </c>
      <c r="B31" s="25"/>
      <c r="C31" s="53"/>
      <c r="D31" s="53">
        <f t="shared" si="1"/>
        <v>840</v>
      </c>
      <c r="E31" s="53">
        <v>350</v>
      </c>
      <c r="F31" s="54">
        <f t="shared" si="3"/>
        <v>-3590</v>
      </c>
      <c r="G31" s="56">
        <f t="shared" ref="G31:G34" si="4">IF(G30&gt;0,D31-E31,IF(F31&gt;0,F31,0))</f>
        <v>0</v>
      </c>
    </row>
    <row r="32" spans="1:7" s="23" customFormat="1">
      <c r="A32" s="25" t="s">
        <v>116</v>
      </c>
      <c r="B32" s="25"/>
      <c r="C32" s="53"/>
      <c r="D32" s="53">
        <f t="shared" si="1"/>
        <v>840</v>
      </c>
      <c r="E32" s="53"/>
      <c r="F32" s="54">
        <f t="shared" si="3"/>
        <v>-2750</v>
      </c>
      <c r="G32" s="56">
        <f t="shared" si="4"/>
        <v>0</v>
      </c>
    </row>
    <row r="33" spans="1:9" s="23" customFormat="1">
      <c r="A33" s="25" t="s">
        <v>117</v>
      </c>
      <c r="B33" s="25"/>
      <c r="C33" s="53"/>
      <c r="D33" s="53">
        <f t="shared" si="1"/>
        <v>840</v>
      </c>
      <c r="E33" s="53"/>
      <c r="F33" s="54">
        <f t="shared" si="3"/>
        <v>-1910</v>
      </c>
      <c r="G33" s="56">
        <f t="shared" si="4"/>
        <v>0</v>
      </c>
    </row>
    <row r="34" spans="1:9" s="23" customFormat="1">
      <c r="A34" s="25" t="s">
        <v>118</v>
      </c>
      <c r="B34" s="25"/>
      <c r="C34" s="53"/>
      <c r="D34" s="53">
        <f t="shared" si="1"/>
        <v>840</v>
      </c>
      <c r="E34" s="53">
        <v>800</v>
      </c>
      <c r="F34" s="54">
        <f t="shared" si="3"/>
        <v>-1870</v>
      </c>
      <c r="G34" s="56">
        <f t="shared" si="4"/>
        <v>0</v>
      </c>
    </row>
    <row r="35" spans="1:9" s="23" customFormat="1"/>
    <row r="36" spans="1:9" s="23" customFormat="1"/>
    <row r="37" spans="1:9" s="23" customFormat="1">
      <c r="A37" s="23" t="s">
        <v>121</v>
      </c>
      <c r="D37" s="23">
        <f>SUM(D9:D34)</f>
        <v>21000</v>
      </c>
      <c r="E37" s="23">
        <f>SUM(E10:E34)</f>
        <v>6250</v>
      </c>
      <c r="G37" s="57">
        <f>SUM(G21:G34)</f>
        <v>0</v>
      </c>
      <c r="H37" s="43" t="s">
        <v>124</v>
      </c>
      <c r="I37" s="43"/>
    </row>
    <row r="38" spans="1:9" s="23" customFormat="1">
      <c r="E38" s="23">
        <f>E37/25</f>
        <v>250</v>
      </c>
      <c r="F38" s="23" t="s">
        <v>122</v>
      </c>
    </row>
  </sheetData>
  <pageMargins left="0.75" right="0.75" top="1" bottom="1" header="0.5" footer="0.5"/>
  <pageSetup paperSize="9" orientation="portrait" horizontalDpi="4294967292" verticalDpi="4294967292"/>
  <customProperties>
    <customPr name="EpmWorksheetKeyString_GUID" r:id="rId1"/>
  </customPropertie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workbookViewId="0">
      <selection activeCell="J30" sqref="J30"/>
    </sheetView>
  </sheetViews>
  <sheetFormatPr baseColWidth="10" defaultRowHeight="15" x14ac:dyDescent="0"/>
  <cols>
    <col min="7" max="7" width="11.33203125" customWidth="1"/>
    <col min="18" max="20" width="13" customWidth="1"/>
    <col min="23" max="23" width="11.5" customWidth="1"/>
    <col min="27" max="27" width="10.5" customWidth="1"/>
  </cols>
  <sheetData>
    <row r="1" spans="1:18" s="23" customFormat="1">
      <c r="A1" s="30" t="s">
        <v>83</v>
      </c>
    </row>
    <row r="2" spans="1:18" s="23" customFormat="1"/>
    <row r="3" spans="1:18" s="23" customFormat="1">
      <c r="A3" s="32" t="s">
        <v>145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8" s="23" customFormat="1">
      <c r="A4" s="33" t="s">
        <v>0</v>
      </c>
    </row>
    <row r="5" spans="1:18" s="23" customFormat="1">
      <c r="H5" s="23" t="s">
        <v>131</v>
      </c>
    </row>
    <row r="6" spans="1:18" s="23" customFormat="1">
      <c r="A6" s="23" t="s">
        <v>17</v>
      </c>
      <c r="G6" s="23" t="s">
        <v>4</v>
      </c>
      <c r="H6" s="34">
        <v>90000</v>
      </c>
      <c r="I6" s="23" t="s">
        <v>5</v>
      </c>
      <c r="J6" s="28" t="s">
        <v>130</v>
      </c>
      <c r="K6" s="28" t="s">
        <v>9</v>
      </c>
      <c r="L6" s="28" t="s">
        <v>8</v>
      </c>
    </row>
    <row r="7" spans="1:18" s="23" customFormat="1">
      <c r="A7" s="23" t="s">
        <v>84</v>
      </c>
      <c r="J7" s="28" t="s">
        <v>85</v>
      </c>
      <c r="K7" s="26"/>
    </row>
    <row r="8" spans="1:18" s="23" customFormat="1">
      <c r="J8" s="26"/>
      <c r="K8" s="26"/>
    </row>
    <row r="9" spans="1:18" s="23" customFormat="1">
      <c r="C9" s="30" t="s">
        <v>141</v>
      </c>
      <c r="E9" s="23" t="s">
        <v>16</v>
      </c>
      <c r="H9" s="35">
        <v>6278</v>
      </c>
      <c r="I9" s="23" t="s">
        <v>3</v>
      </c>
      <c r="J9" s="23" t="s">
        <v>140</v>
      </c>
      <c r="L9" s="36"/>
    </row>
    <row r="10" spans="1:18" s="23" customFormat="1">
      <c r="H10" s="37"/>
      <c r="L10" s="36"/>
    </row>
    <row r="11" spans="1:18" s="23" customFormat="1">
      <c r="A11" s="23" t="s">
        <v>6</v>
      </c>
      <c r="H11" s="37"/>
      <c r="L11" s="36"/>
    </row>
    <row r="12" spans="1:18" s="23" customFormat="1">
      <c r="A12" s="30" t="s">
        <v>12</v>
      </c>
      <c r="H12" s="37"/>
      <c r="L12" s="36"/>
    </row>
    <row r="13" spans="1:18" s="23" customFormat="1"/>
    <row r="14" spans="1:18" s="23" customFormat="1"/>
    <row r="15" spans="1:18" s="23" customFormat="1">
      <c r="A15" s="32" t="s">
        <v>10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</row>
    <row r="16" spans="1:18" s="23" customFormat="1">
      <c r="A16" s="38" t="s">
        <v>152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1:18" s="23" customFormat="1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</row>
    <row r="18" spans="1:18" s="23" customForma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18" s="23" customFormat="1">
      <c r="A19" s="23" t="s">
        <v>147</v>
      </c>
    </row>
    <row r="20" spans="1:18" s="23" customFormat="1"/>
    <row r="21" spans="1:18" s="23" customFormat="1">
      <c r="C21" s="30" t="s">
        <v>71</v>
      </c>
      <c r="E21" s="23" t="s">
        <v>11</v>
      </c>
      <c r="H21" s="34">
        <v>20000</v>
      </c>
      <c r="I21" s="23" t="s">
        <v>3</v>
      </c>
      <c r="J21" s="23" t="s">
        <v>18</v>
      </c>
    </row>
    <row r="22" spans="1:18" s="23" customFormat="1">
      <c r="C22" s="30" t="s">
        <v>72</v>
      </c>
      <c r="E22" s="23" t="s">
        <v>13</v>
      </c>
      <c r="H22" s="35">
        <v>3085</v>
      </c>
      <c r="I22" s="23" t="s">
        <v>15</v>
      </c>
      <c r="J22" s="40">
        <f>H$9-H22</f>
        <v>3193</v>
      </c>
      <c r="K22" s="23" t="s">
        <v>14</v>
      </c>
      <c r="M22" s="41"/>
    </row>
    <row r="23" spans="1:18" s="23" customFormat="1"/>
    <row r="24" spans="1:18" s="23" customFormat="1">
      <c r="A24" s="38" t="s">
        <v>142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spans="1:18" s="23" customFormat="1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1:18" s="23" customFormat="1">
      <c r="N26" s="40"/>
    </row>
    <row r="27" spans="1:18" s="23" customFormat="1">
      <c r="A27" s="32" t="s">
        <v>136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1:18" s="23" customFormat="1">
      <c r="A28" s="23" t="s">
        <v>20</v>
      </c>
    </row>
    <row r="29" spans="1:18" s="23" customFormat="1"/>
    <row r="30" spans="1:18" s="23" customFormat="1">
      <c r="C30" s="30" t="s">
        <v>73</v>
      </c>
      <c r="E30" s="23" t="s">
        <v>19</v>
      </c>
      <c r="H30" s="34">
        <v>3380</v>
      </c>
      <c r="I30" s="23" t="s">
        <v>3</v>
      </c>
      <c r="J30" s="23" t="s">
        <v>143</v>
      </c>
    </row>
    <row r="31" spans="1:18" s="23" customFormat="1">
      <c r="C31" s="30" t="s">
        <v>74</v>
      </c>
      <c r="E31" s="23" t="s">
        <v>127</v>
      </c>
      <c r="H31" s="35">
        <v>6934</v>
      </c>
      <c r="I31" s="23" t="s">
        <v>3</v>
      </c>
      <c r="J31" s="40">
        <f>+H$9-H31</f>
        <v>-656</v>
      </c>
      <c r="K31" s="23" t="s">
        <v>30</v>
      </c>
      <c r="M31" s="41"/>
    </row>
    <row r="32" spans="1:18" s="23" customFormat="1"/>
    <row r="33" spans="1:17" s="23" customFormat="1">
      <c r="A33" s="32" t="s">
        <v>21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</row>
    <row r="34" spans="1:17" s="23" customFormat="1">
      <c r="A34" s="23" t="s">
        <v>128</v>
      </c>
      <c r="O34" s="26"/>
    </row>
    <row r="35" spans="1:17" s="23" customFormat="1">
      <c r="A35" s="23" t="s">
        <v>129</v>
      </c>
      <c r="O35" s="26"/>
    </row>
    <row r="36" spans="1:17" s="23" customFormat="1"/>
    <row r="37" spans="1:17" s="23" customFormat="1">
      <c r="C37" s="30" t="s">
        <v>77</v>
      </c>
      <c r="E37" s="23" t="s">
        <v>28</v>
      </c>
      <c r="H37" s="34">
        <f>J37*L37/100</f>
        <v>0</v>
      </c>
      <c r="I37" s="23" t="s">
        <v>26</v>
      </c>
      <c r="J37" s="26">
        <v>0</v>
      </c>
      <c r="K37" s="23" t="s">
        <v>81</v>
      </c>
      <c r="L37" s="42">
        <v>8.1999999999999993</v>
      </c>
      <c r="M37" s="23" t="s">
        <v>24</v>
      </c>
    </row>
    <row r="38" spans="1:17" s="23" customFormat="1">
      <c r="C38" s="30" t="s">
        <v>78</v>
      </c>
      <c r="E38" s="23" t="s">
        <v>23</v>
      </c>
      <c r="H38" s="34">
        <v>250</v>
      </c>
      <c r="I38" s="23" t="s">
        <v>26</v>
      </c>
      <c r="J38" s="23" t="s">
        <v>25</v>
      </c>
    </row>
    <row r="39" spans="1:17" s="23" customFormat="1"/>
    <row r="40" spans="1:17" s="23" customFormat="1">
      <c r="B40" s="23" t="s">
        <v>27</v>
      </c>
    </row>
    <row r="41" spans="1:17" s="23" customFormat="1"/>
    <row r="42" spans="1:17" s="23" customFormat="1">
      <c r="C42" s="30" t="s">
        <v>75</v>
      </c>
      <c r="E42" s="23" t="s">
        <v>79</v>
      </c>
      <c r="H42" s="37">
        <f>H37-H38</f>
        <v>-250</v>
      </c>
      <c r="I42" s="23" t="s">
        <v>3</v>
      </c>
      <c r="J42" s="23" t="s">
        <v>31</v>
      </c>
    </row>
    <row r="43" spans="1:17" s="23" customFormat="1">
      <c r="C43" s="30" t="s">
        <v>76</v>
      </c>
      <c r="E43" s="23" t="s">
        <v>127</v>
      </c>
      <c r="H43" s="35">
        <v>6238</v>
      </c>
      <c r="I43" s="23" t="s">
        <v>3</v>
      </c>
      <c r="J43" s="40">
        <f>H$9-H43</f>
        <v>40</v>
      </c>
      <c r="K43" s="23" t="s">
        <v>29</v>
      </c>
    </row>
    <row r="44" spans="1:17" s="23" customFormat="1"/>
    <row r="45" spans="1:17" s="23" customFormat="1">
      <c r="B45" s="43" t="s">
        <v>32</v>
      </c>
      <c r="C45" s="43"/>
      <c r="D45" s="43"/>
      <c r="E45" s="43"/>
      <c r="F45" s="43"/>
      <c r="G45" s="43"/>
      <c r="H45" s="43">
        <f>J22+J31+J43*20</f>
        <v>3337</v>
      </c>
      <c r="I45" s="43" t="s">
        <v>3</v>
      </c>
      <c r="J45" s="23" t="s">
        <v>33</v>
      </c>
    </row>
  </sheetData>
  <mergeCells count="2">
    <mergeCell ref="A24:L25"/>
    <mergeCell ref="A16:R17"/>
  </mergeCells>
  <hyperlinks>
    <hyperlink ref="A4" r:id="rId1" location="/calculator/income-wealth-tax"/>
  </hyperlinks>
  <pageMargins left="0.75" right="0.75" top="1" bottom="1" header="0.5" footer="0.5"/>
  <pageSetup paperSize="9" orientation="portrait" horizontalDpi="4294967292" verticalDpi="4294967292"/>
  <customProperties>
    <customPr name="EpmWorksheetKeyString_GUID" r:id="rId2"/>
  </customPropertie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Kantonsauswahl</vt:lpstr>
      <vt:lpstr>netto</vt:lpstr>
      <vt:lpstr>brutto</vt:lpstr>
      <vt:lpstr>LU</vt:lpstr>
      <vt:lpstr>GR</vt:lpstr>
      <vt:lpstr>VD u VS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Studer</dc:creator>
  <cp:lastModifiedBy>Heinrich Studer</cp:lastModifiedBy>
  <dcterms:created xsi:type="dcterms:W3CDTF">2020-06-09T10:50:47Z</dcterms:created>
  <dcterms:modified xsi:type="dcterms:W3CDTF">2020-12-08T08:57:38Z</dcterms:modified>
</cp:coreProperties>
</file>